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Z:\GST\ASSOCIATED STEEL RE ROLLIG MILLS\2021-22\10 Jan 22\"/>
    </mc:Choice>
  </mc:AlternateContent>
  <xr:revisionPtr revIDLastSave="0" documentId="13_ncr:1_{D9B6EC9E-B3D0-4230-B49C-B084D211ACB8}" xr6:coauthVersionLast="47" xr6:coauthVersionMax="47" xr10:uidLastSave="{00000000-0000-0000-0000-000000000000}"/>
  <bookViews>
    <workbookView xWindow="-120" yWindow="-120" windowWidth="20730" windowHeight="11310" tabRatio="787" xr2:uid="{00000000-000D-0000-FFFF-FFFF00000000}"/>
  </bookViews>
  <sheets>
    <sheet name="JAN - 22 SALES" sheetId="11" r:id="rId1"/>
    <sheet name="JAN-22 PURCHASE" sheetId="10" r:id="rId2"/>
    <sheet name="Sheet2" sheetId="14" r:id="rId3"/>
    <sheet name="Sheet3" sheetId="15" r:id="rId4"/>
    <sheet name="Sheet1" sheetId="13" r:id="rId5"/>
    <sheet name="HSN" sheetId="12" r:id="rId6"/>
    <sheet name=" SALES" sheetId="1" r:id="rId7"/>
    <sheet name="PURCHASES" sheetId="6" r:id="rId8"/>
    <sheet name="GSTR 3B - nov" sheetId="5" state="hidden" r:id="rId9"/>
    <sheet name="GSTR 3B - SEPT" sheetId="4" state="hidden" r:id="rId10"/>
    <sheet name="GST NO MASTER" sheetId="2" state="hidden" r:id="rId11"/>
  </sheets>
  <definedNames>
    <definedName name="_xlnm._FilterDatabase" localSheetId="6" hidden="1">' SALES'!$B$2:$R$3</definedName>
    <definedName name="_xlnm._FilterDatabase" localSheetId="0" hidden="1">'JAN - 22 SALES'!$A$2:$X$51</definedName>
    <definedName name="_xlnm._FilterDatabase" localSheetId="1" hidden="1">'JAN-22 PURCHASE'!$A$2:$U$2</definedName>
    <definedName name="_xlnm._FilterDatabase" localSheetId="7" hidden="1">PURCHASES!$A$2:$U$109</definedName>
    <definedName name="_xlnm._FilterDatabase" localSheetId="3" hidden="1">Sheet3!$A$2:$J$24</definedName>
  </definedNames>
  <calcPr calcId="181029"/>
  <pivotCaches>
    <pivotCache cacheId="1" r:id="rId12"/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1" i="11" l="1"/>
  <c r="G24" i="15" l="1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E13" i="15"/>
  <c r="F26" i="15" l="1"/>
  <c r="G26" i="15"/>
  <c r="E26" i="15"/>
  <c r="D24" i="15" l="1"/>
  <c r="J24" i="15" s="1"/>
  <c r="C24" i="15"/>
  <c r="I24" i="15" s="1"/>
  <c r="B24" i="15"/>
  <c r="H24" i="15" s="1"/>
  <c r="D23" i="15"/>
  <c r="J23" i="15" s="1"/>
  <c r="C23" i="15"/>
  <c r="I23" i="15" s="1"/>
  <c r="B23" i="15"/>
  <c r="H23" i="15" s="1"/>
  <c r="D22" i="15"/>
  <c r="J22" i="15" s="1"/>
  <c r="C22" i="15"/>
  <c r="I22" i="15" s="1"/>
  <c r="B22" i="15"/>
  <c r="H22" i="15" s="1"/>
  <c r="D21" i="15"/>
  <c r="J21" i="15" s="1"/>
  <c r="C21" i="15"/>
  <c r="I21" i="15" s="1"/>
  <c r="B21" i="15"/>
  <c r="H21" i="15" s="1"/>
  <c r="D20" i="15"/>
  <c r="J20" i="15" s="1"/>
  <c r="C20" i="15"/>
  <c r="I20" i="15" s="1"/>
  <c r="B20" i="15"/>
  <c r="H20" i="15" s="1"/>
  <c r="D19" i="15"/>
  <c r="J19" i="15" s="1"/>
  <c r="C19" i="15"/>
  <c r="I19" i="15" s="1"/>
  <c r="B19" i="15"/>
  <c r="H19" i="15" s="1"/>
  <c r="D18" i="15"/>
  <c r="J18" i="15" s="1"/>
  <c r="C18" i="15"/>
  <c r="I18" i="15" s="1"/>
  <c r="B18" i="15"/>
  <c r="H18" i="15" s="1"/>
  <c r="D17" i="15"/>
  <c r="J17" i="15" s="1"/>
  <c r="C17" i="15"/>
  <c r="I17" i="15" s="1"/>
  <c r="B17" i="15"/>
  <c r="H17" i="15" s="1"/>
  <c r="D16" i="15"/>
  <c r="J16" i="15" s="1"/>
  <c r="C16" i="15"/>
  <c r="I16" i="15" s="1"/>
  <c r="B16" i="15"/>
  <c r="H16" i="15" s="1"/>
  <c r="D15" i="15"/>
  <c r="J15" i="15" s="1"/>
  <c r="C15" i="15"/>
  <c r="I15" i="15" s="1"/>
  <c r="B15" i="15"/>
  <c r="H15" i="15" s="1"/>
  <c r="D14" i="15"/>
  <c r="J14" i="15" s="1"/>
  <c r="C14" i="15"/>
  <c r="I14" i="15" s="1"/>
  <c r="B14" i="15"/>
  <c r="H14" i="15" s="1"/>
  <c r="D13" i="15"/>
  <c r="J13" i="15" s="1"/>
  <c r="C13" i="15"/>
  <c r="I13" i="15" s="1"/>
  <c r="B13" i="15"/>
  <c r="H13" i="15" s="1"/>
  <c r="D12" i="15"/>
  <c r="J12" i="15" s="1"/>
  <c r="C12" i="15"/>
  <c r="I12" i="15" s="1"/>
  <c r="B12" i="15"/>
  <c r="H12" i="15" s="1"/>
  <c r="D11" i="15"/>
  <c r="J11" i="15" s="1"/>
  <c r="C11" i="15"/>
  <c r="I11" i="15" s="1"/>
  <c r="B11" i="15"/>
  <c r="H11" i="15" s="1"/>
  <c r="D10" i="15"/>
  <c r="J10" i="15" s="1"/>
  <c r="C10" i="15"/>
  <c r="I10" i="15" s="1"/>
  <c r="B10" i="15"/>
  <c r="H10" i="15" s="1"/>
  <c r="D9" i="15"/>
  <c r="J9" i="15" s="1"/>
  <c r="C9" i="15"/>
  <c r="I9" i="15" s="1"/>
  <c r="B9" i="15"/>
  <c r="H9" i="15" s="1"/>
  <c r="D8" i="15"/>
  <c r="J8" i="15" s="1"/>
  <c r="C8" i="15"/>
  <c r="I8" i="15" s="1"/>
  <c r="B8" i="15"/>
  <c r="H8" i="15" s="1"/>
  <c r="D7" i="15"/>
  <c r="J7" i="15" s="1"/>
  <c r="C7" i="15"/>
  <c r="I7" i="15" s="1"/>
  <c r="B7" i="15"/>
  <c r="H7" i="15" s="1"/>
  <c r="D6" i="15"/>
  <c r="J6" i="15" s="1"/>
  <c r="C6" i="15"/>
  <c r="I6" i="15" s="1"/>
  <c r="B6" i="15"/>
  <c r="H6" i="15" s="1"/>
  <c r="D5" i="15"/>
  <c r="J5" i="15" s="1"/>
  <c r="C5" i="15"/>
  <c r="I5" i="15" s="1"/>
  <c r="B5" i="15"/>
  <c r="H5" i="15" s="1"/>
  <c r="D4" i="15"/>
  <c r="J4" i="15" s="1"/>
  <c r="C4" i="15"/>
  <c r="I4" i="15" s="1"/>
  <c r="B4" i="15"/>
  <c r="H4" i="15" s="1"/>
  <c r="D3" i="15"/>
  <c r="C3" i="15"/>
  <c r="B3" i="15"/>
  <c r="O66" i="11"/>
  <c r="N66" i="11"/>
  <c r="M66" i="11"/>
  <c r="O64" i="11"/>
  <c r="N64" i="11"/>
  <c r="M64" i="11"/>
  <c r="O61" i="11"/>
  <c r="N61" i="11"/>
  <c r="M61" i="11"/>
  <c r="T36" i="10"/>
  <c r="H29" i="10"/>
  <c r="L29" i="10" s="1"/>
  <c r="M29" i="10" s="1"/>
  <c r="L23" i="10"/>
  <c r="M23" i="10"/>
  <c r="N23" i="10" s="1"/>
  <c r="O23" i="10"/>
  <c r="L24" i="10"/>
  <c r="M24" i="10" s="1"/>
  <c r="O24" i="10"/>
  <c r="L25" i="10"/>
  <c r="M25" i="10"/>
  <c r="N25" i="10" s="1"/>
  <c r="O25" i="10"/>
  <c r="L26" i="10"/>
  <c r="M26" i="10"/>
  <c r="N26" i="10"/>
  <c r="P26" i="10" s="1"/>
  <c r="Q26" i="10" s="1"/>
  <c r="S26" i="10" s="1"/>
  <c r="O26" i="10"/>
  <c r="L27" i="10"/>
  <c r="M27" i="10" s="1"/>
  <c r="N27" i="10" s="1"/>
  <c r="P27" i="10" s="1"/>
  <c r="Q27" i="10" s="1"/>
  <c r="S27" i="10" s="1"/>
  <c r="O27" i="10"/>
  <c r="L28" i="10"/>
  <c r="O28" i="10" s="1"/>
  <c r="P28" i="10" s="1"/>
  <c r="Q28" i="10" s="1"/>
  <c r="S28" i="10" s="1"/>
  <c r="M28" i="10"/>
  <c r="N28" i="10"/>
  <c r="O29" i="10"/>
  <c r="L30" i="10"/>
  <c r="O30" i="10" s="1"/>
  <c r="M30" i="10"/>
  <c r="N30" i="10" s="1"/>
  <c r="L31" i="10"/>
  <c r="M31" i="10" s="1"/>
  <c r="O31" i="10"/>
  <c r="L32" i="10"/>
  <c r="M32" i="10" s="1"/>
  <c r="O32" i="10"/>
  <c r="L33" i="10"/>
  <c r="M33" i="10"/>
  <c r="N33" i="10" s="1"/>
  <c r="O33" i="10"/>
  <c r="L34" i="10"/>
  <c r="M34" i="10"/>
  <c r="N34" i="10"/>
  <c r="P34" i="10" s="1"/>
  <c r="Q34" i="10" s="1"/>
  <c r="S34" i="10" s="1"/>
  <c r="O34" i="10"/>
  <c r="O22" i="10"/>
  <c r="L22" i="10"/>
  <c r="M22" i="10" s="1"/>
  <c r="O21" i="10"/>
  <c r="L21" i="10"/>
  <c r="M21" i="10" s="1"/>
  <c r="O20" i="10"/>
  <c r="L20" i="10"/>
  <c r="M20" i="10" s="1"/>
  <c r="O19" i="10"/>
  <c r="L19" i="10"/>
  <c r="M19" i="10" s="1"/>
  <c r="N19" i="10" s="1"/>
  <c r="O18" i="10"/>
  <c r="L18" i="10"/>
  <c r="M18" i="10" s="1"/>
  <c r="O17" i="10"/>
  <c r="L17" i="10"/>
  <c r="M17" i="10" s="1"/>
  <c r="O16" i="10"/>
  <c r="L16" i="10"/>
  <c r="M16" i="10" s="1"/>
  <c r="O15" i="10"/>
  <c r="L15" i="10"/>
  <c r="M15" i="10" s="1"/>
  <c r="O14" i="10"/>
  <c r="L14" i="10"/>
  <c r="M14" i="10" s="1"/>
  <c r="O13" i="10"/>
  <c r="L13" i="10"/>
  <c r="M13" i="10" s="1"/>
  <c r="O12" i="10"/>
  <c r="L12" i="10"/>
  <c r="M12" i="10" s="1"/>
  <c r="O11" i="10"/>
  <c r="L11" i="10"/>
  <c r="M11" i="10" s="1"/>
  <c r="N11" i="10" s="1"/>
  <c r="O10" i="10"/>
  <c r="L10" i="10"/>
  <c r="M10" i="10" s="1"/>
  <c r="N10" i="10" s="1"/>
  <c r="O9" i="10"/>
  <c r="L9" i="10"/>
  <c r="M9" i="10" s="1"/>
  <c r="O8" i="10"/>
  <c r="L8" i="10"/>
  <c r="M8" i="10" s="1"/>
  <c r="O7" i="10"/>
  <c r="L7" i="10"/>
  <c r="M7" i="10" s="1"/>
  <c r="N7" i="10" s="1"/>
  <c r="O6" i="10"/>
  <c r="L6" i="10"/>
  <c r="M6" i="10" s="1"/>
  <c r="O5" i="10"/>
  <c r="L5" i="10"/>
  <c r="M5" i="10" s="1"/>
  <c r="O4" i="10"/>
  <c r="L4" i="10"/>
  <c r="M4" i="10" s="1"/>
  <c r="O3" i="10"/>
  <c r="L3" i="10"/>
  <c r="M3" i="10" s="1"/>
  <c r="N3" i="10" s="1"/>
  <c r="T53" i="11"/>
  <c r="R53" i="11"/>
  <c r="K53" i="11"/>
  <c r="J53" i="11"/>
  <c r="I53" i="11"/>
  <c r="H53" i="11"/>
  <c r="G53" i="11"/>
  <c r="F53" i="11"/>
  <c r="W53" i="11"/>
  <c r="D26" i="15" l="1"/>
  <c r="J3" i="15"/>
  <c r="H3" i="15"/>
  <c r="B26" i="15"/>
  <c r="C26" i="15"/>
  <c r="I3" i="15"/>
  <c r="N31" i="10"/>
  <c r="P31" i="10" s="1"/>
  <c r="Q31" i="10" s="1"/>
  <c r="S31" i="10" s="1"/>
  <c r="N32" i="10"/>
  <c r="P32" i="10" s="1"/>
  <c r="Q32" i="10" s="1"/>
  <c r="S32" i="10" s="1"/>
  <c r="N29" i="10"/>
  <c r="P29" i="10" s="1"/>
  <c r="Q29" i="10" s="1"/>
  <c r="S29" i="10" s="1"/>
  <c r="N24" i="10"/>
  <c r="P24" i="10"/>
  <c r="Q24" i="10" s="1"/>
  <c r="S24" i="10" s="1"/>
  <c r="P30" i="10"/>
  <c r="Q30" i="10" s="1"/>
  <c r="S30" i="10" s="1"/>
  <c r="P23" i="10"/>
  <c r="Q23" i="10" s="1"/>
  <c r="S23" i="10" s="1"/>
  <c r="P25" i="10"/>
  <c r="Q25" i="10" s="1"/>
  <c r="S25" i="10" s="1"/>
  <c r="P33" i="10"/>
  <c r="Q33" i="10" s="1"/>
  <c r="S33" i="10" s="1"/>
  <c r="P7" i="10"/>
  <c r="Q7" i="10" s="1"/>
  <c r="S7" i="10" s="1"/>
  <c r="P11" i="10"/>
  <c r="Q11" i="10" s="1"/>
  <c r="S11" i="10" s="1"/>
  <c r="N21" i="10"/>
  <c r="P21" i="10" s="1"/>
  <c r="Q21" i="10" s="1"/>
  <c r="S21" i="10" s="1"/>
  <c r="P3" i="10"/>
  <c r="Q3" i="10" s="1"/>
  <c r="S3" i="10" s="1"/>
  <c r="P10" i="10"/>
  <c r="Q10" i="10" s="1"/>
  <c r="S10" i="10" s="1"/>
  <c r="N14" i="10"/>
  <c r="P14" i="10" s="1"/>
  <c r="Q14" i="10" s="1"/>
  <c r="S14" i="10" s="1"/>
  <c r="N18" i="10"/>
  <c r="P18" i="10" s="1"/>
  <c r="Q18" i="10" s="1"/>
  <c r="S18" i="10" s="1"/>
  <c r="N6" i="10"/>
  <c r="P6" i="10" s="1"/>
  <c r="Q6" i="10" s="1"/>
  <c r="S6" i="10" s="1"/>
  <c r="N13" i="10"/>
  <c r="P13" i="10" s="1"/>
  <c r="Q13" i="10" s="1"/>
  <c r="S13" i="10" s="1"/>
  <c r="N15" i="10"/>
  <c r="P15" i="10" s="1"/>
  <c r="Q15" i="10" s="1"/>
  <c r="S15" i="10" s="1"/>
  <c r="N17" i="10"/>
  <c r="P17" i="10" s="1"/>
  <c r="Q17" i="10" s="1"/>
  <c r="S17" i="10" s="1"/>
  <c r="N9" i="10"/>
  <c r="P9" i="10" s="1"/>
  <c r="Q9" i="10" s="1"/>
  <c r="S9" i="10" s="1"/>
  <c r="P19" i="10"/>
  <c r="Q19" i="10" s="1"/>
  <c r="S19" i="10" s="1"/>
  <c r="N8" i="10"/>
  <c r="P8" i="10" s="1"/>
  <c r="Q8" i="10" s="1"/>
  <c r="S8" i="10" s="1"/>
  <c r="N16" i="10"/>
  <c r="P16" i="10" s="1"/>
  <c r="Q16" i="10" s="1"/>
  <c r="S16" i="10" s="1"/>
  <c r="N22" i="10"/>
  <c r="P22" i="10" s="1"/>
  <c r="Q22" i="10" s="1"/>
  <c r="S22" i="10" s="1"/>
  <c r="N5" i="10"/>
  <c r="P5" i="10" s="1"/>
  <c r="Q5" i="10" s="1"/>
  <c r="S5" i="10" s="1"/>
  <c r="N4" i="10"/>
  <c r="P4" i="10" s="1"/>
  <c r="Q4" i="10" s="1"/>
  <c r="S4" i="10" s="1"/>
  <c r="N12" i="10"/>
  <c r="P12" i="10" s="1"/>
  <c r="Q12" i="10" s="1"/>
  <c r="S12" i="10" s="1"/>
  <c r="N20" i="10"/>
  <c r="P20" i="10" s="1"/>
  <c r="Q20" i="10" s="1"/>
  <c r="S20" i="10" s="1"/>
  <c r="O215" i="6"/>
  <c r="N215" i="6"/>
  <c r="M215" i="6"/>
  <c r="P215" i="6" s="1"/>
  <c r="Q215" i="6" s="1"/>
  <c r="S215" i="6" s="1"/>
  <c r="L215" i="6"/>
  <c r="O214" i="6"/>
  <c r="M214" i="6"/>
  <c r="N214" i="6" s="1"/>
  <c r="L214" i="6"/>
  <c r="O213" i="6"/>
  <c r="L213" i="6"/>
  <c r="M213" i="6" s="1"/>
  <c r="O212" i="6"/>
  <c r="N212" i="6"/>
  <c r="M212" i="6"/>
  <c r="P212" i="6" s="1"/>
  <c r="Q212" i="6" s="1"/>
  <c r="S212" i="6" s="1"/>
  <c r="L212" i="6"/>
  <c r="O211" i="6"/>
  <c r="M211" i="6"/>
  <c r="N211" i="6" s="1"/>
  <c r="L211" i="6"/>
  <c r="O210" i="6"/>
  <c r="L210" i="6"/>
  <c r="M210" i="6" s="1"/>
  <c r="O209" i="6"/>
  <c r="M209" i="6"/>
  <c r="N209" i="6" s="1"/>
  <c r="P209" i="6" s="1"/>
  <c r="Q209" i="6" s="1"/>
  <c r="S209" i="6" s="1"/>
  <c r="L209" i="6"/>
  <c r="O208" i="6"/>
  <c r="L208" i="6"/>
  <c r="M208" i="6" s="1"/>
  <c r="O207" i="6"/>
  <c r="N207" i="6"/>
  <c r="M207" i="6"/>
  <c r="P207" i="6" s="1"/>
  <c r="Q207" i="6" s="1"/>
  <c r="S207" i="6" s="1"/>
  <c r="L207" i="6"/>
  <c r="O206" i="6"/>
  <c r="M206" i="6"/>
  <c r="N206" i="6" s="1"/>
  <c r="L206" i="6"/>
  <c r="O205" i="6"/>
  <c r="L205" i="6"/>
  <c r="M205" i="6" s="1"/>
  <c r="O204" i="6"/>
  <c r="N204" i="6"/>
  <c r="M204" i="6"/>
  <c r="P204" i="6" s="1"/>
  <c r="Q204" i="6" s="1"/>
  <c r="S204" i="6" s="1"/>
  <c r="L204" i="6"/>
  <c r="O203" i="6"/>
  <c r="M203" i="6"/>
  <c r="N203" i="6" s="1"/>
  <c r="L203" i="6"/>
  <c r="O202" i="6"/>
  <c r="L202" i="6"/>
  <c r="M202" i="6" s="1"/>
  <c r="O201" i="6"/>
  <c r="M201" i="6"/>
  <c r="N201" i="6" s="1"/>
  <c r="P201" i="6" s="1"/>
  <c r="Q201" i="6" s="1"/>
  <c r="S201" i="6" s="1"/>
  <c r="L201" i="6"/>
  <c r="O200" i="6"/>
  <c r="L200" i="6"/>
  <c r="M200" i="6" s="1"/>
  <c r="O199" i="6"/>
  <c r="N199" i="6"/>
  <c r="M199" i="6"/>
  <c r="P199" i="6" s="1"/>
  <c r="Q199" i="6" s="1"/>
  <c r="S199" i="6" s="1"/>
  <c r="L199" i="6"/>
  <c r="O198" i="6"/>
  <c r="M198" i="6"/>
  <c r="L198" i="6"/>
  <c r="O197" i="6"/>
  <c r="L197" i="6"/>
  <c r="M197" i="6" s="1"/>
  <c r="O196" i="6"/>
  <c r="N196" i="6"/>
  <c r="M196" i="6"/>
  <c r="P196" i="6" s="1"/>
  <c r="Q196" i="6" s="1"/>
  <c r="S196" i="6" s="1"/>
  <c r="L196" i="6"/>
  <c r="O195" i="6"/>
  <c r="M195" i="6"/>
  <c r="N195" i="6" s="1"/>
  <c r="L195" i="6"/>
  <c r="O194" i="6"/>
  <c r="L194" i="6"/>
  <c r="M194" i="6" s="1"/>
  <c r="O193" i="6"/>
  <c r="M193" i="6"/>
  <c r="N193" i="6" s="1"/>
  <c r="P193" i="6" s="1"/>
  <c r="Q193" i="6" s="1"/>
  <c r="S193" i="6" s="1"/>
  <c r="L193" i="6"/>
  <c r="O192" i="6"/>
  <c r="L192" i="6"/>
  <c r="M192" i="6" s="1"/>
  <c r="O191" i="6"/>
  <c r="N191" i="6"/>
  <c r="M191" i="6"/>
  <c r="P191" i="6" s="1"/>
  <c r="Q191" i="6" s="1"/>
  <c r="S191" i="6" s="1"/>
  <c r="L191" i="6"/>
  <c r="O190" i="6"/>
  <c r="M190" i="6"/>
  <c r="N190" i="6" s="1"/>
  <c r="L190" i="6"/>
  <c r="O189" i="6"/>
  <c r="L189" i="6"/>
  <c r="M189" i="6" s="1"/>
  <c r="O188" i="6"/>
  <c r="N188" i="6"/>
  <c r="M188" i="6"/>
  <c r="P188" i="6" s="1"/>
  <c r="Q188" i="6" s="1"/>
  <c r="S188" i="6" s="1"/>
  <c r="L188" i="6"/>
  <c r="O187" i="6"/>
  <c r="M187" i="6"/>
  <c r="N187" i="6" s="1"/>
  <c r="L187" i="6"/>
  <c r="O186" i="6"/>
  <c r="L186" i="6"/>
  <c r="M186" i="6" s="1"/>
  <c r="O185" i="6"/>
  <c r="M185" i="6"/>
  <c r="N185" i="6" s="1"/>
  <c r="P185" i="6" s="1"/>
  <c r="Q185" i="6" s="1"/>
  <c r="S185" i="6" s="1"/>
  <c r="L185" i="6"/>
  <c r="O184" i="6"/>
  <c r="L184" i="6"/>
  <c r="M184" i="6" s="1"/>
  <c r="O183" i="6"/>
  <c r="L183" i="6"/>
  <c r="M183" i="6" s="1"/>
  <c r="S35" i="10"/>
  <c r="O51" i="11"/>
  <c r="L51" i="11"/>
  <c r="M51" i="11" s="1"/>
  <c r="O50" i="11"/>
  <c r="L50" i="11"/>
  <c r="M50" i="11" s="1"/>
  <c r="N50" i="11" s="1"/>
  <c r="O49" i="11"/>
  <c r="L49" i="11"/>
  <c r="M49" i="11" s="1"/>
  <c r="O48" i="11"/>
  <c r="L48" i="11"/>
  <c r="M48" i="11" s="1"/>
  <c r="O47" i="11"/>
  <c r="L47" i="11"/>
  <c r="M47" i="11" s="1"/>
  <c r="O46" i="11"/>
  <c r="L46" i="11"/>
  <c r="M46" i="11" s="1"/>
  <c r="O45" i="11"/>
  <c r="L45" i="11"/>
  <c r="M45" i="11" s="1"/>
  <c r="O44" i="11"/>
  <c r="L44" i="11"/>
  <c r="M44" i="11" s="1"/>
  <c r="M43" i="11"/>
  <c r="N43" i="11" s="1"/>
  <c r="L43" i="11"/>
  <c r="O43" i="11" s="1"/>
  <c r="M42" i="11"/>
  <c r="N42" i="11" s="1"/>
  <c r="L42" i="11"/>
  <c r="O42" i="11" s="1"/>
  <c r="O41" i="11"/>
  <c r="L41" i="11"/>
  <c r="M41" i="11" s="1"/>
  <c r="N41" i="11" s="1"/>
  <c r="O40" i="11"/>
  <c r="L40" i="11"/>
  <c r="M40" i="11" s="1"/>
  <c r="O39" i="11"/>
  <c r="L39" i="11"/>
  <c r="M39" i="11" s="1"/>
  <c r="O38" i="11"/>
  <c r="L38" i="11"/>
  <c r="M38" i="11" s="1"/>
  <c r="N38" i="11" s="1"/>
  <c r="O37" i="11"/>
  <c r="L37" i="11"/>
  <c r="M37" i="11" s="1"/>
  <c r="N37" i="11" s="1"/>
  <c r="O36" i="11"/>
  <c r="L36" i="11"/>
  <c r="M36" i="11" s="1"/>
  <c r="O35" i="11"/>
  <c r="L35" i="11"/>
  <c r="M35" i="11" s="1"/>
  <c r="O34" i="11"/>
  <c r="L34" i="11"/>
  <c r="M34" i="11" s="1"/>
  <c r="N34" i="11" s="1"/>
  <c r="O33" i="11"/>
  <c r="L33" i="11"/>
  <c r="M33" i="11" s="1"/>
  <c r="N33" i="11" s="1"/>
  <c r="O32" i="11"/>
  <c r="L32" i="11"/>
  <c r="M32" i="11" s="1"/>
  <c r="O31" i="11"/>
  <c r="L31" i="11"/>
  <c r="M31" i="11" s="1"/>
  <c r="O30" i="11"/>
  <c r="L30" i="11"/>
  <c r="M30" i="11" s="1"/>
  <c r="N30" i="11" s="1"/>
  <c r="O29" i="11"/>
  <c r="L29" i="11"/>
  <c r="M29" i="11" s="1"/>
  <c r="N29" i="11" s="1"/>
  <c r="O28" i="11"/>
  <c r="L28" i="11"/>
  <c r="M28" i="11" s="1"/>
  <c r="O27" i="11"/>
  <c r="L27" i="11"/>
  <c r="M27" i="11" s="1"/>
  <c r="O26" i="11"/>
  <c r="L26" i="11"/>
  <c r="M26" i="11" s="1"/>
  <c r="N26" i="11" s="1"/>
  <c r="O25" i="11"/>
  <c r="L25" i="11"/>
  <c r="M25" i="11" s="1"/>
  <c r="N25" i="11" s="1"/>
  <c r="O24" i="11"/>
  <c r="L24" i="11"/>
  <c r="M24" i="11" s="1"/>
  <c r="M23" i="11"/>
  <c r="L23" i="11"/>
  <c r="O23" i="11" s="1"/>
  <c r="M22" i="11"/>
  <c r="N22" i="11" s="1"/>
  <c r="L22" i="11"/>
  <c r="O22" i="11" s="1"/>
  <c r="O21" i="11"/>
  <c r="L21" i="11"/>
  <c r="M21" i="11" s="1"/>
  <c r="N21" i="11" s="1"/>
  <c r="O20" i="11"/>
  <c r="L20" i="11"/>
  <c r="M20" i="11" s="1"/>
  <c r="O19" i="11"/>
  <c r="L19" i="11"/>
  <c r="M19" i="11" s="1"/>
  <c r="O18" i="11"/>
  <c r="L18" i="11"/>
  <c r="M18" i="11" s="1"/>
  <c r="N18" i="11" s="1"/>
  <c r="O17" i="11"/>
  <c r="L17" i="11"/>
  <c r="M17" i="11" s="1"/>
  <c r="N17" i="11" s="1"/>
  <c r="O16" i="11"/>
  <c r="L16" i="11"/>
  <c r="M16" i="11" s="1"/>
  <c r="O15" i="11"/>
  <c r="L15" i="11"/>
  <c r="M15" i="11" s="1"/>
  <c r="O14" i="11"/>
  <c r="L14" i="11"/>
  <c r="M14" i="11" s="1"/>
  <c r="N14" i="11" s="1"/>
  <c r="O13" i="11"/>
  <c r="L13" i="11"/>
  <c r="M13" i="11" s="1"/>
  <c r="N13" i="11" s="1"/>
  <c r="O12" i="11"/>
  <c r="L12" i="11"/>
  <c r="M12" i="11" s="1"/>
  <c r="O11" i="11"/>
  <c r="L11" i="11"/>
  <c r="M11" i="11" s="1"/>
  <c r="O10" i="11"/>
  <c r="L10" i="11"/>
  <c r="M10" i="11" s="1"/>
  <c r="N10" i="11" s="1"/>
  <c r="O9" i="11"/>
  <c r="L9" i="11"/>
  <c r="O8" i="11"/>
  <c r="L8" i="11"/>
  <c r="M8" i="11" s="1"/>
  <c r="O7" i="11"/>
  <c r="L7" i="11"/>
  <c r="M7" i="11" s="1"/>
  <c r="O6" i="11"/>
  <c r="L6" i="11"/>
  <c r="M6" i="11" s="1"/>
  <c r="N6" i="11" s="1"/>
  <c r="O5" i="11"/>
  <c r="L5" i="11"/>
  <c r="M5" i="11" s="1"/>
  <c r="O4" i="11"/>
  <c r="L4" i="11"/>
  <c r="M4" i="11" s="1"/>
  <c r="N4" i="11" s="1"/>
  <c r="O267" i="1"/>
  <c r="M267" i="1"/>
  <c r="L267" i="1"/>
  <c r="O266" i="1"/>
  <c r="L266" i="1"/>
  <c r="M266" i="1" s="1"/>
  <c r="O265" i="1"/>
  <c r="L265" i="1"/>
  <c r="M265" i="1" s="1"/>
  <c r="O264" i="1"/>
  <c r="M264" i="1"/>
  <c r="N264" i="1" s="1"/>
  <c r="P264" i="1" s="1"/>
  <c r="Q264" i="1" s="1"/>
  <c r="S264" i="1" s="1"/>
  <c r="L264" i="1"/>
  <c r="O263" i="1"/>
  <c r="L263" i="1"/>
  <c r="M263" i="1" s="1"/>
  <c r="N262" i="1"/>
  <c r="M262" i="1"/>
  <c r="L262" i="1"/>
  <c r="O262" i="1" s="1"/>
  <c r="O261" i="1"/>
  <c r="M261" i="1"/>
  <c r="L261" i="1"/>
  <c r="O260" i="1"/>
  <c r="L260" i="1"/>
  <c r="M260" i="1" s="1"/>
  <c r="O259" i="1"/>
  <c r="M259" i="1"/>
  <c r="L259" i="1"/>
  <c r="O258" i="1"/>
  <c r="L258" i="1"/>
  <c r="M258" i="1" s="1"/>
  <c r="O257" i="1"/>
  <c r="N257" i="1"/>
  <c r="P257" i="1" s="1"/>
  <c r="Q257" i="1" s="1"/>
  <c r="S257" i="1" s="1"/>
  <c r="M257" i="1"/>
  <c r="L257" i="1"/>
  <c r="O256" i="1"/>
  <c r="M256" i="1"/>
  <c r="N256" i="1" s="1"/>
  <c r="P256" i="1" s="1"/>
  <c r="Q256" i="1" s="1"/>
  <c r="S256" i="1" s="1"/>
  <c r="L256" i="1"/>
  <c r="O255" i="1"/>
  <c r="L255" i="1"/>
  <c r="M255" i="1" s="1"/>
  <c r="O254" i="1"/>
  <c r="L254" i="1"/>
  <c r="M254" i="1" s="1"/>
  <c r="O253" i="1"/>
  <c r="M253" i="1"/>
  <c r="L253" i="1"/>
  <c r="O252" i="1"/>
  <c r="L252" i="1"/>
  <c r="M252" i="1" s="1"/>
  <c r="M251" i="1"/>
  <c r="L251" i="1"/>
  <c r="O251" i="1" s="1"/>
  <c r="O250" i="1"/>
  <c r="L250" i="1"/>
  <c r="M250" i="1" s="1"/>
  <c r="O249" i="1"/>
  <c r="L249" i="1"/>
  <c r="M249" i="1" s="1"/>
  <c r="O248" i="1"/>
  <c r="M248" i="1"/>
  <c r="N248" i="1" s="1"/>
  <c r="P248" i="1" s="1"/>
  <c r="Q248" i="1" s="1"/>
  <c r="S248" i="1" s="1"/>
  <c r="L248" i="1"/>
  <c r="O247" i="1"/>
  <c r="L247" i="1"/>
  <c r="M247" i="1" s="1"/>
  <c r="O246" i="1"/>
  <c r="L246" i="1"/>
  <c r="M246" i="1" s="1"/>
  <c r="O245" i="1"/>
  <c r="M245" i="1"/>
  <c r="L245" i="1"/>
  <c r="O244" i="1"/>
  <c r="L244" i="1"/>
  <c r="M244" i="1" s="1"/>
  <c r="O243" i="1"/>
  <c r="M243" i="1"/>
  <c r="L243" i="1"/>
  <c r="O242" i="1"/>
  <c r="L242" i="1"/>
  <c r="M242" i="1" s="1"/>
  <c r="O241" i="1"/>
  <c r="L241" i="1"/>
  <c r="M241" i="1" s="1"/>
  <c r="O240" i="1"/>
  <c r="M240" i="1"/>
  <c r="N240" i="1" s="1"/>
  <c r="P240" i="1" s="1"/>
  <c r="Q240" i="1" s="1"/>
  <c r="S240" i="1" s="1"/>
  <c r="L240" i="1"/>
  <c r="O239" i="1"/>
  <c r="L239" i="1"/>
  <c r="M239" i="1" s="1"/>
  <c r="N238" i="1"/>
  <c r="P238" i="1" s="1"/>
  <c r="Q238" i="1" s="1"/>
  <c r="S238" i="1" s="1"/>
  <c r="M238" i="1"/>
  <c r="L238" i="1"/>
  <c r="O238" i="1" s="1"/>
  <c r="O237" i="1"/>
  <c r="M237" i="1"/>
  <c r="L237" i="1"/>
  <c r="O236" i="1"/>
  <c r="L236" i="1"/>
  <c r="M236" i="1" s="1"/>
  <c r="O235" i="1"/>
  <c r="M235" i="1"/>
  <c r="N235" i="1" s="1"/>
  <c r="P235" i="1" s="1"/>
  <c r="Q235" i="1" s="1"/>
  <c r="S235" i="1" s="1"/>
  <c r="L235" i="1"/>
  <c r="O234" i="1"/>
  <c r="L234" i="1"/>
  <c r="M234" i="1" s="1"/>
  <c r="O233" i="1"/>
  <c r="L233" i="1"/>
  <c r="M233" i="1" s="1"/>
  <c r="O232" i="1"/>
  <c r="M232" i="1"/>
  <c r="N232" i="1" s="1"/>
  <c r="P232" i="1" s="1"/>
  <c r="Q232" i="1" s="1"/>
  <c r="S232" i="1" s="1"/>
  <c r="L232" i="1"/>
  <c r="O231" i="1"/>
  <c r="L231" i="1"/>
  <c r="M231" i="1" s="1"/>
  <c r="R36" i="10"/>
  <c r="K36" i="10"/>
  <c r="J36" i="10"/>
  <c r="I36" i="10"/>
  <c r="H36" i="10"/>
  <c r="G36" i="10"/>
  <c r="F36" i="10"/>
  <c r="O36" i="10"/>
  <c r="S36" i="10" l="1"/>
  <c r="P21" i="11"/>
  <c r="Q21" i="11" s="1"/>
  <c r="S21" i="11" s="1"/>
  <c r="U21" i="11" s="1"/>
  <c r="P25" i="11"/>
  <c r="Q25" i="11" s="1"/>
  <c r="S25" i="11" s="1"/>
  <c r="U25" i="11" s="1"/>
  <c r="P33" i="11"/>
  <c r="Q33" i="11" s="1"/>
  <c r="S33" i="11" s="1"/>
  <c r="U33" i="11" s="1"/>
  <c r="P34" i="11"/>
  <c r="Q34" i="11" s="1"/>
  <c r="S34" i="11" s="1"/>
  <c r="U34" i="11" s="1"/>
  <c r="M9" i="11"/>
  <c r="P6" i="11"/>
  <c r="Q6" i="11" s="1"/>
  <c r="S6" i="11" s="1"/>
  <c r="U6" i="11" s="1"/>
  <c r="P10" i="11"/>
  <c r="Q10" i="11" s="1"/>
  <c r="S10" i="11" s="1"/>
  <c r="U10" i="11" s="1"/>
  <c r="P13" i="11"/>
  <c r="Q13" i="11" s="1"/>
  <c r="S13" i="11" s="1"/>
  <c r="U13" i="11" s="1"/>
  <c r="P17" i="11"/>
  <c r="Q17" i="11" s="1"/>
  <c r="S17" i="11" s="1"/>
  <c r="U17" i="11" s="1"/>
  <c r="P18" i="11"/>
  <c r="Q18" i="11" s="1"/>
  <c r="S18" i="11" s="1"/>
  <c r="U18" i="11" s="1"/>
  <c r="P26" i="11"/>
  <c r="Q26" i="11" s="1"/>
  <c r="S26" i="11" s="1"/>
  <c r="U26" i="11" s="1"/>
  <c r="P30" i="11"/>
  <c r="Q30" i="11" s="1"/>
  <c r="S30" i="11" s="1"/>
  <c r="U30" i="11" s="1"/>
  <c r="P194" i="6"/>
  <c r="Q194" i="6" s="1"/>
  <c r="S194" i="6" s="1"/>
  <c r="N194" i="6"/>
  <c r="P186" i="6"/>
  <c r="Q186" i="6" s="1"/>
  <c r="S186" i="6" s="1"/>
  <c r="N186" i="6"/>
  <c r="N197" i="6"/>
  <c r="P197" i="6" s="1"/>
  <c r="Q197" i="6" s="1"/>
  <c r="S197" i="6" s="1"/>
  <c r="N208" i="6"/>
  <c r="P208" i="6" s="1"/>
  <c r="Q208" i="6" s="1"/>
  <c r="S208" i="6" s="1"/>
  <c r="P205" i="6"/>
  <c r="Q205" i="6" s="1"/>
  <c r="S205" i="6" s="1"/>
  <c r="N205" i="6"/>
  <c r="P183" i="6"/>
  <c r="Q183" i="6" s="1"/>
  <c r="S183" i="6" s="1"/>
  <c r="U183" i="6" s="1"/>
  <c r="N183" i="6"/>
  <c r="N189" i="6"/>
  <c r="P189" i="6" s="1"/>
  <c r="Q189" i="6" s="1"/>
  <c r="S189" i="6" s="1"/>
  <c r="N200" i="6"/>
  <c r="P200" i="6" s="1"/>
  <c r="Q200" i="6" s="1"/>
  <c r="S200" i="6" s="1"/>
  <c r="P192" i="6"/>
  <c r="Q192" i="6" s="1"/>
  <c r="S192" i="6" s="1"/>
  <c r="N192" i="6"/>
  <c r="P184" i="6"/>
  <c r="Q184" i="6" s="1"/>
  <c r="S184" i="6" s="1"/>
  <c r="N184" i="6"/>
  <c r="P210" i="6"/>
  <c r="Q210" i="6" s="1"/>
  <c r="S210" i="6" s="1"/>
  <c r="N210" i="6"/>
  <c r="N202" i="6"/>
  <c r="P202" i="6" s="1"/>
  <c r="Q202" i="6" s="1"/>
  <c r="S202" i="6" s="1"/>
  <c r="N213" i="6"/>
  <c r="P213" i="6" s="1"/>
  <c r="Q213" i="6" s="1"/>
  <c r="S213" i="6" s="1"/>
  <c r="P190" i="6"/>
  <c r="Q190" i="6" s="1"/>
  <c r="S190" i="6" s="1"/>
  <c r="P206" i="6"/>
  <c r="Q206" i="6" s="1"/>
  <c r="S206" i="6" s="1"/>
  <c r="P214" i="6"/>
  <c r="Q214" i="6" s="1"/>
  <c r="S214" i="6" s="1"/>
  <c r="P187" i="6"/>
  <c r="Q187" i="6" s="1"/>
  <c r="S187" i="6" s="1"/>
  <c r="P195" i="6"/>
  <c r="Q195" i="6" s="1"/>
  <c r="S195" i="6" s="1"/>
  <c r="P203" i="6"/>
  <c r="Q203" i="6" s="1"/>
  <c r="S203" i="6" s="1"/>
  <c r="P211" i="6"/>
  <c r="Q211" i="6" s="1"/>
  <c r="S211" i="6" s="1"/>
  <c r="N198" i="6"/>
  <c r="P198" i="6" s="1"/>
  <c r="Q198" i="6" s="1"/>
  <c r="S198" i="6" s="1"/>
  <c r="N49" i="11"/>
  <c r="P49" i="11" s="1"/>
  <c r="Q49" i="11" s="1"/>
  <c r="S49" i="11" s="1"/>
  <c r="U49" i="11" s="1"/>
  <c r="P29" i="11"/>
  <c r="Q29" i="11" s="1"/>
  <c r="S29" i="11" s="1"/>
  <c r="U29" i="11" s="1"/>
  <c r="P37" i="11"/>
  <c r="Q37" i="11" s="1"/>
  <c r="S37" i="11" s="1"/>
  <c r="U37" i="11" s="1"/>
  <c r="P50" i="11"/>
  <c r="Q50" i="11" s="1"/>
  <c r="S50" i="11" s="1"/>
  <c r="U50" i="11" s="1"/>
  <c r="P14" i="11"/>
  <c r="Q14" i="11" s="1"/>
  <c r="S14" i="11" s="1"/>
  <c r="U14" i="11" s="1"/>
  <c r="N46" i="11"/>
  <c r="P46" i="11" s="1"/>
  <c r="Q46" i="11" s="1"/>
  <c r="S46" i="11" s="1"/>
  <c r="U46" i="11" s="1"/>
  <c r="N45" i="11"/>
  <c r="P45" i="11" s="1"/>
  <c r="Q45" i="11" s="1"/>
  <c r="S45" i="11" s="1"/>
  <c r="U45" i="11" s="1"/>
  <c r="P42" i="11"/>
  <c r="Q42" i="11" s="1"/>
  <c r="S42" i="11" s="1"/>
  <c r="U42" i="11" s="1"/>
  <c r="P22" i="11"/>
  <c r="Q22" i="11" s="1"/>
  <c r="S22" i="11" s="1"/>
  <c r="U22" i="11" s="1"/>
  <c r="P38" i="11"/>
  <c r="Q38" i="11" s="1"/>
  <c r="S38" i="11" s="1"/>
  <c r="U38" i="11" s="1"/>
  <c r="P41" i="11"/>
  <c r="Q41" i="11" s="1"/>
  <c r="S41" i="11" s="1"/>
  <c r="U41" i="11" s="1"/>
  <c r="N8" i="11"/>
  <c r="P8" i="11" s="1"/>
  <c r="Q8" i="11" s="1"/>
  <c r="S8" i="11" s="1"/>
  <c r="U8" i="11" s="1"/>
  <c r="N31" i="11"/>
  <c r="P31" i="11" s="1"/>
  <c r="Q31" i="11" s="1"/>
  <c r="S31" i="11" s="1"/>
  <c r="U31" i="11" s="1"/>
  <c r="N40" i="11"/>
  <c r="P40" i="11" s="1"/>
  <c r="Q40" i="11" s="1"/>
  <c r="S40" i="11" s="1"/>
  <c r="U40" i="11" s="1"/>
  <c r="N28" i="11"/>
  <c r="N12" i="11"/>
  <c r="P12" i="11" s="1"/>
  <c r="Q12" i="11" s="1"/>
  <c r="S12" i="11" s="1"/>
  <c r="U12" i="11" s="1"/>
  <c r="N44" i="11"/>
  <c r="P44" i="11" s="1"/>
  <c r="Q44" i="11" s="1"/>
  <c r="S44" i="11" s="1"/>
  <c r="U44" i="11" s="1"/>
  <c r="N20" i="11"/>
  <c r="P20" i="11" s="1"/>
  <c r="Q20" i="11" s="1"/>
  <c r="S20" i="11" s="1"/>
  <c r="U20" i="11" s="1"/>
  <c r="N48" i="11"/>
  <c r="P48" i="11" s="1"/>
  <c r="Q48" i="11" s="1"/>
  <c r="S48" i="11" s="1"/>
  <c r="U48" i="11" s="1"/>
  <c r="N32" i="11"/>
  <c r="P32" i="11" s="1"/>
  <c r="Q32" i="11" s="1"/>
  <c r="S32" i="11" s="1"/>
  <c r="U32" i="11" s="1"/>
  <c r="N35" i="11"/>
  <c r="P35" i="11" s="1"/>
  <c r="Q35" i="11" s="1"/>
  <c r="S35" i="11" s="1"/>
  <c r="U35" i="11" s="1"/>
  <c r="N15" i="11"/>
  <c r="P15" i="11" s="1"/>
  <c r="Q15" i="11" s="1"/>
  <c r="S15" i="11" s="1"/>
  <c r="U15" i="11" s="1"/>
  <c r="N24" i="11"/>
  <c r="P24" i="11" s="1"/>
  <c r="Q24" i="11" s="1"/>
  <c r="S24" i="11" s="1"/>
  <c r="U24" i="11" s="1"/>
  <c r="N11" i="11"/>
  <c r="P11" i="11" s="1"/>
  <c r="Q11" i="11" s="1"/>
  <c r="S11" i="11" s="1"/>
  <c r="U11" i="11" s="1"/>
  <c r="N27" i="11"/>
  <c r="P27" i="11" s="1"/>
  <c r="Q27" i="11" s="1"/>
  <c r="S27" i="11" s="1"/>
  <c r="U27" i="11" s="1"/>
  <c r="N36" i="11"/>
  <c r="P36" i="11" s="1"/>
  <c r="Q36" i="11" s="1"/>
  <c r="S36" i="11" s="1"/>
  <c r="U36" i="11" s="1"/>
  <c r="N51" i="11"/>
  <c r="P51" i="11" s="1"/>
  <c r="Q51" i="11" s="1"/>
  <c r="S51" i="11" s="1"/>
  <c r="U51" i="11" s="1"/>
  <c r="N19" i="11"/>
  <c r="P19" i="11" s="1"/>
  <c r="Q19" i="11" s="1"/>
  <c r="S19" i="11" s="1"/>
  <c r="U19" i="11" s="1"/>
  <c r="N47" i="11"/>
  <c r="P47" i="11" s="1"/>
  <c r="Q47" i="11" s="1"/>
  <c r="S47" i="11" s="1"/>
  <c r="U47" i="11" s="1"/>
  <c r="P43" i="11"/>
  <c r="Q43" i="11" s="1"/>
  <c r="S43" i="11" s="1"/>
  <c r="U43" i="11" s="1"/>
  <c r="N7" i="11"/>
  <c r="P7" i="11" s="1"/>
  <c r="Q7" i="11" s="1"/>
  <c r="S7" i="11" s="1"/>
  <c r="U7" i="11" s="1"/>
  <c r="N16" i="11"/>
  <c r="P16" i="11" s="1"/>
  <c r="Q16" i="11" s="1"/>
  <c r="S16" i="11" s="1"/>
  <c r="U16" i="11" s="1"/>
  <c r="N39" i="11"/>
  <c r="P39" i="11" s="1"/>
  <c r="Q39" i="11" s="1"/>
  <c r="S39" i="11" s="1"/>
  <c r="U39" i="11" s="1"/>
  <c r="N23" i="11"/>
  <c r="P23" i="11" s="1"/>
  <c r="Q23" i="11" s="1"/>
  <c r="S23" i="11" s="1"/>
  <c r="U23" i="11" s="1"/>
  <c r="P4" i="11"/>
  <c r="Q4" i="11" s="1"/>
  <c r="S4" i="11" s="1"/>
  <c r="U4" i="11" s="1"/>
  <c r="N5" i="11"/>
  <c r="P5" i="11" s="1"/>
  <c r="Q5" i="11" s="1"/>
  <c r="S5" i="11" s="1"/>
  <c r="U5" i="11" s="1"/>
  <c r="N236" i="1"/>
  <c r="P236" i="1" s="1"/>
  <c r="Q236" i="1" s="1"/>
  <c r="S236" i="1" s="1"/>
  <c r="N249" i="1"/>
  <c r="P249" i="1" s="1"/>
  <c r="Q249" i="1" s="1"/>
  <c r="S249" i="1" s="1"/>
  <c r="P265" i="1"/>
  <c r="Q265" i="1" s="1"/>
  <c r="S265" i="1" s="1"/>
  <c r="N265" i="1"/>
  <c r="N233" i="1"/>
  <c r="P233" i="1" s="1"/>
  <c r="Q233" i="1" s="1"/>
  <c r="S233" i="1" s="1"/>
  <c r="N246" i="1"/>
  <c r="P246" i="1" s="1"/>
  <c r="Q246" i="1" s="1"/>
  <c r="S246" i="1" s="1"/>
  <c r="P242" i="1"/>
  <c r="Q242" i="1" s="1"/>
  <c r="S242" i="1" s="1"/>
  <c r="N242" i="1"/>
  <c r="N239" i="1"/>
  <c r="P239" i="1"/>
  <c r="Q239" i="1" s="1"/>
  <c r="S239" i="1" s="1"/>
  <c r="P243" i="1"/>
  <c r="Q243" i="1" s="1"/>
  <c r="S243" i="1" s="1"/>
  <c r="P250" i="1"/>
  <c r="Q250" i="1" s="1"/>
  <c r="S250" i="1" s="1"/>
  <c r="N250" i="1"/>
  <c r="P262" i="1"/>
  <c r="Q262" i="1" s="1"/>
  <c r="S262" i="1" s="1"/>
  <c r="P266" i="1"/>
  <c r="Q266" i="1" s="1"/>
  <c r="S266" i="1" s="1"/>
  <c r="N266" i="1"/>
  <c r="N263" i="1"/>
  <c r="P263" i="1"/>
  <c r="Q263" i="1" s="1"/>
  <c r="S263" i="1" s="1"/>
  <c r="N252" i="1"/>
  <c r="P252" i="1" s="1"/>
  <c r="Q252" i="1" s="1"/>
  <c r="S252" i="1" s="1"/>
  <c r="N244" i="1"/>
  <c r="P244" i="1" s="1"/>
  <c r="Q244" i="1" s="1"/>
  <c r="S244" i="1" s="1"/>
  <c r="P234" i="1"/>
  <c r="Q234" i="1" s="1"/>
  <c r="S234" i="1" s="1"/>
  <c r="N234" i="1"/>
  <c r="N247" i="1"/>
  <c r="P247" i="1"/>
  <c r="Q247" i="1" s="1"/>
  <c r="S247" i="1" s="1"/>
  <c r="P254" i="1"/>
  <c r="Q254" i="1" s="1"/>
  <c r="S254" i="1" s="1"/>
  <c r="N254" i="1"/>
  <c r="N260" i="1"/>
  <c r="P260" i="1" s="1"/>
  <c r="Q260" i="1" s="1"/>
  <c r="S260" i="1" s="1"/>
  <c r="N231" i="1"/>
  <c r="P231" i="1"/>
  <c r="Q231" i="1" s="1"/>
  <c r="S231" i="1" s="1"/>
  <c r="N241" i="1"/>
  <c r="P241" i="1" s="1"/>
  <c r="Q241" i="1" s="1"/>
  <c r="S241" i="1" s="1"/>
  <c r="P251" i="1"/>
  <c r="Q251" i="1" s="1"/>
  <c r="S251" i="1" s="1"/>
  <c r="N255" i="1"/>
  <c r="P255" i="1"/>
  <c r="Q255" i="1" s="1"/>
  <c r="S255" i="1" s="1"/>
  <c r="N258" i="1"/>
  <c r="P258" i="1" s="1"/>
  <c r="Q258" i="1" s="1"/>
  <c r="S258" i="1" s="1"/>
  <c r="P261" i="1"/>
  <c r="Q261" i="1" s="1"/>
  <c r="S261" i="1" s="1"/>
  <c r="N237" i="1"/>
  <c r="P237" i="1" s="1"/>
  <c r="Q237" i="1" s="1"/>
  <c r="S237" i="1" s="1"/>
  <c r="N245" i="1"/>
  <c r="P245" i="1" s="1"/>
  <c r="Q245" i="1" s="1"/>
  <c r="S245" i="1" s="1"/>
  <c r="N253" i="1"/>
  <c r="P253" i="1" s="1"/>
  <c r="Q253" i="1" s="1"/>
  <c r="S253" i="1" s="1"/>
  <c r="N261" i="1"/>
  <c r="N243" i="1"/>
  <c r="N251" i="1"/>
  <c r="N259" i="1"/>
  <c r="P259" i="1" s="1"/>
  <c r="Q259" i="1" s="1"/>
  <c r="S259" i="1" s="1"/>
  <c r="N267" i="1"/>
  <c r="P267" i="1" s="1"/>
  <c r="Q267" i="1" s="1"/>
  <c r="S267" i="1" s="1"/>
  <c r="M36" i="10"/>
  <c r="L36" i="10"/>
  <c r="O182" i="6"/>
  <c r="L182" i="6"/>
  <c r="M182" i="6" s="1"/>
  <c r="N182" i="6" s="1"/>
  <c r="O181" i="6"/>
  <c r="L181" i="6"/>
  <c r="M181" i="6" s="1"/>
  <c r="O180" i="6"/>
  <c r="H180" i="6"/>
  <c r="L180" i="6" s="1"/>
  <c r="M180" i="6" s="1"/>
  <c r="O179" i="6"/>
  <c r="M179" i="6"/>
  <c r="L179" i="6"/>
  <c r="O178" i="6"/>
  <c r="L178" i="6"/>
  <c r="M178" i="6" s="1"/>
  <c r="O177" i="6"/>
  <c r="M177" i="6"/>
  <c r="N177" i="6" s="1"/>
  <c r="L177" i="6"/>
  <c r="O176" i="6"/>
  <c r="L176" i="6"/>
  <c r="M176" i="6" s="1"/>
  <c r="O175" i="6"/>
  <c r="N175" i="6"/>
  <c r="M175" i="6"/>
  <c r="L175" i="6"/>
  <c r="O174" i="6"/>
  <c r="L174" i="6"/>
  <c r="M174" i="6" s="1"/>
  <c r="O173" i="6"/>
  <c r="M173" i="6"/>
  <c r="L173" i="6"/>
  <c r="O172" i="6"/>
  <c r="L172" i="6"/>
  <c r="M172" i="6" s="1"/>
  <c r="O171" i="6"/>
  <c r="M171" i="6"/>
  <c r="L171" i="6"/>
  <c r="N9" i="11" l="1"/>
  <c r="P28" i="11"/>
  <c r="N176" i="6"/>
  <c r="P176" i="6" s="1"/>
  <c r="Q176" i="6" s="1"/>
  <c r="S176" i="6" s="1"/>
  <c r="N174" i="6"/>
  <c r="P174" i="6" s="1"/>
  <c r="Q174" i="6" s="1"/>
  <c r="S174" i="6" s="1"/>
  <c r="U174" i="6" s="1"/>
  <c r="N172" i="6"/>
  <c r="P172" i="6" s="1"/>
  <c r="Q172" i="6" s="1"/>
  <c r="S172" i="6" s="1"/>
  <c r="U172" i="6" s="1"/>
  <c r="N36" i="10"/>
  <c r="P175" i="6"/>
  <c r="Q175" i="6" s="1"/>
  <c r="S175" i="6" s="1"/>
  <c r="U175" i="6" s="1"/>
  <c r="N171" i="6"/>
  <c r="P171" i="6" s="1"/>
  <c r="Q171" i="6" s="1"/>
  <c r="S171" i="6" s="1"/>
  <c r="U171" i="6" s="1"/>
  <c r="N173" i="6"/>
  <c r="P173" i="6" s="1"/>
  <c r="Q173" i="6" s="1"/>
  <c r="S173" i="6" s="1"/>
  <c r="U173" i="6" s="1"/>
  <c r="N178" i="6"/>
  <c r="P178" i="6"/>
  <c r="Q178" i="6" s="1"/>
  <c r="S178" i="6" s="1"/>
  <c r="N180" i="6"/>
  <c r="P180" i="6" s="1"/>
  <c r="Q180" i="6" s="1"/>
  <c r="S180" i="6" s="1"/>
  <c r="N181" i="6"/>
  <c r="P181" i="6" s="1"/>
  <c r="Q181" i="6" s="1"/>
  <c r="S181" i="6" s="1"/>
  <c r="P177" i="6"/>
  <c r="Q177" i="6" s="1"/>
  <c r="S177" i="6" s="1"/>
  <c r="N179" i="6"/>
  <c r="P179" i="6" s="1"/>
  <c r="Q179" i="6" s="1"/>
  <c r="S179" i="6" s="1"/>
  <c r="P182" i="6"/>
  <c r="Q182" i="6" s="1"/>
  <c r="S182" i="6" s="1"/>
  <c r="L3" i="11"/>
  <c r="L53" i="11" s="1"/>
  <c r="O3" i="11"/>
  <c r="O53" i="11" s="1"/>
  <c r="P9" i="11" l="1"/>
  <c r="M3" i="11"/>
  <c r="M53" i="11" s="1"/>
  <c r="Q28" i="11"/>
  <c r="Q36" i="10"/>
  <c r="P36" i="10"/>
  <c r="Q9" i="11" l="1"/>
  <c r="N3" i="11"/>
  <c r="N53" i="11" s="1"/>
  <c r="S28" i="11"/>
  <c r="M170" i="6"/>
  <c r="L170" i="6"/>
  <c r="O170" i="6" s="1"/>
  <c r="O169" i="6"/>
  <c r="L169" i="6"/>
  <c r="M169" i="6" s="1"/>
  <c r="O168" i="6"/>
  <c r="N168" i="6"/>
  <c r="P168" i="6" s="1"/>
  <c r="Q168" i="6" s="1"/>
  <c r="S168" i="6" s="1"/>
  <c r="U168" i="6" s="1"/>
  <c r="L168" i="6"/>
  <c r="M168" i="6" s="1"/>
  <c r="O167" i="6"/>
  <c r="L167" i="6"/>
  <c r="M167" i="6" s="1"/>
  <c r="O166" i="6"/>
  <c r="L166" i="6"/>
  <c r="M166" i="6" s="1"/>
  <c r="N166" i="6" s="1"/>
  <c r="P166" i="6" s="1"/>
  <c r="Q166" i="6" s="1"/>
  <c r="S166" i="6" s="1"/>
  <c r="U166" i="6" s="1"/>
  <c r="O165" i="6"/>
  <c r="L165" i="6"/>
  <c r="M165" i="6" s="1"/>
  <c r="O164" i="6"/>
  <c r="L164" i="6"/>
  <c r="M164" i="6" s="1"/>
  <c r="N164" i="6" s="1"/>
  <c r="P164" i="6" s="1"/>
  <c r="Q164" i="6" s="1"/>
  <c r="S164" i="6" s="1"/>
  <c r="U164" i="6" s="1"/>
  <c r="O163" i="6"/>
  <c r="L163" i="6"/>
  <c r="M163" i="6" s="1"/>
  <c r="O162" i="6"/>
  <c r="L162" i="6"/>
  <c r="M162" i="6" s="1"/>
  <c r="N162" i="6" s="1"/>
  <c r="P162" i="6" s="1"/>
  <c r="Q162" i="6" s="1"/>
  <c r="S162" i="6" s="1"/>
  <c r="U162" i="6" s="1"/>
  <c r="O161" i="6"/>
  <c r="L161" i="6"/>
  <c r="M161" i="6" s="1"/>
  <c r="O160" i="6"/>
  <c r="L160" i="6"/>
  <c r="M160" i="6" s="1"/>
  <c r="N160" i="6" s="1"/>
  <c r="P160" i="6" s="1"/>
  <c r="Q160" i="6" s="1"/>
  <c r="S160" i="6" s="1"/>
  <c r="U160" i="6" s="1"/>
  <c r="O159" i="6"/>
  <c r="L159" i="6"/>
  <c r="M159" i="6" s="1"/>
  <c r="O158" i="6"/>
  <c r="L158" i="6"/>
  <c r="M158" i="6" s="1"/>
  <c r="N158" i="6" s="1"/>
  <c r="P158" i="6" s="1"/>
  <c r="Q158" i="6" s="1"/>
  <c r="S158" i="6" s="1"/>
  <c r="U158" i="6" s="1"/>
  <c r="O157" i="6"/>
  <c r="L157" i="6"/>
  <c r="M157" i="6" s="1"/>
  <c r="O156" i="6"/>
  <c r="L156" i="6"/>
  <c r="M156" i="6" s="1"/>
  <c r="N156" i="6" s="1"/>
  <c r="P156" i="6" s="1"/>
  <c r="Q156" i="6" s="1"/>
  <c r="S156" i="6" s="1"/>
  <c r="U156" i="6" s="1"/>
  <c r="O155" i="6"/>
  <c r="L155" i="6"/>
  <c r="M155" i="6" s="1"/>
  <c r="O154" i="6"/>
  <c r="N154" i="6"/>
  <c r="P154" i="6" s="1"/>
  <c r="Q154" i="6" s="1"/>
  <c r="S154" i="6" s="1"/>
  <c r="U154" i="6" s="1"/>
  <c r="L154" i="6"/>
  <c r="M154" i="6" s="1"/>
  <c r="O153" i="6"/>
  <c r="L153" i="6"/>
  <c r="M153" i="6" s="1"/>
  <c r="O152" i="6"/>
  <c r="N152" i="6"/>
  <c r="P152" i="6" s="1"/>
  <c r="Q152" i="6" s="1"/>
  <c r="S152" i="6" s="1"/>
  <c r="U152" i="6" s="1"/>
  <c r="L152" i="6"/>
  <c r="M152" i="6" s="1"/>
  <c r="O151" i="6"/>
  <c r="L151" i="6"/>
  <c r="M151" i="6" s="1"/>
  <c r="O150" i="6"/>
  <c r="L150" i="6"/>
  <c r="M150" i="6" s="1"/>
  <c r="N150" i="6" s="1"/>
  <c r="P150" i="6" s="1"/>
  <c r="Q150" i="6" s="1"/>
  <c r="S150" i="6" s="1"/>
  <c r="U150" i="6" s="1"/>
  <c r="O149" i="6"/>
  <c r="L149" i="6"/>
  <c r="M149" i="6" s="1"/>
  <c r="O148" i="6"/>
  <c r="L148" i="6"/>
  <c r="M148" i="6" s="1"/>
  <c r="N148" i="6" s="1"/>
  <c r="P148" i="6" s="1"/>
  <c r="Q148" i="6" s="1"/>
  <c r="S148" i="6" s="1"/>
  <c r="U148" i="6" s="1"/>
  <c r="O147" i="6"/>
  <c r="L147" i="6"/>
  <c r="M147" i="6" s="1"/>
  <c r="O146" i="6"/>
  <c r="L146" i="6"/>
  <c r="M146" i="6" s="1"/>
  <c r="N146" i="6" s="1"/>
  <c r="P146" i="6" s="1"/>
  <c r="Q146" i="6" s="1"/>
  <c r="S146" i="6" s="1"/>
  <c r="U146" i="6" s="1"/>
  <c r="O145" i="6"/>
  <c r="L145" i="6"/>
  <c r="M145" i="6" s="1"/>
  <c r="O144" i="6"/>
  <c r="L144" i="6"/>
  <c r="M144" i="6" s="1"/>
  <c r="N144" i="6" s="1"/>
  <c r="P144" i="6" s="1"/>
  <c r="Q144" i="6" s="1"/>
  <c r="S144" i="6" s="1"/>
  <c r="U144" i="6" s="1"/>
  <c r="O143" i="6"/>
  <c r="L143" i="6"/>
  <c r="M143" i="6" s="1"/>
  <c r="O142" i="6"/>
  <c r="M142" i="6"/>
  <c r="L142" i="6"/>
  <c r="P3" i="11" l="1"/>
  <c r="P53" i="11" s="1"/>
  <c r="S9" i="11"/>
  <c r="U28" i="11"/>
  <c r="N170" i="6"/>
  <c r="P170" i="6" s="1"/>
  <c r="Q170" i="6" s="1"/>
  <c r="S170" i="6" s="1"/>
  <c r="U170" i="6" s="1"/>
  <c r="P147" i="6"/>
  <c r="Q147" i="6" s="1"/>
  <c r="S147" i="6" s="1"/>
  <c r="U147" i="6" s="1"/>
  <c r="P163" i="6"/>
  <c r="Q163" i="6" s="1"/>
  <c r="S163" i="6" s="1"/>
  <c r="U163" i="6" s="1"/>
  <c r="N142" i="6"/>
  <c r="P142" i="6" s="1"/>
  <c r="Q142" i="6" s="1"/>
  <c r="S142" i="6" s="1"/>
  <c r="U142" i="6" s="1"/>
  <c r="N143" i="6"/>
  <c r="P143" i="6" s="1"/>
  <c r="Q143" i="6" s="1"/>
  <c r="S143" i="6" s="1"/>
  <c r="U143" i="6" s="1"/>
  <c r="N145" i="6"/>
  <c r="P145" i="6" s="1"/>
  <c r="Q145" i="6" s="1"/>
  <c r="S145" i="6" s="1"/>
  <c r="U145" i="6" s="1"/>
  <c r="N147" i="6"/>
  <c r="N149" i="6"/>
  <c r="P149" i="6" s="1"/>
  <c r="Q149" i="6" s="1"/>
  <c r="S149" i="6" s="1"/>
  <c r="U149" i="6" s="1"/>
  <c r="N151" i="6"/>
  <c r="P151" i="6" s="1"/>
  <c r="Q151" i="6" s="1"/>
  <c r="S151" i="6" s="1"/>
  <c r="U151" i="6" s="1"/>
  <c r="N153" i="6"/>
  <c r="P153" i="6" s="1"/>
  <c r="Q153" i="6" s="1"/>
  <c r="S153" i="6" s="1"/>
  <c r="U153" i="6" s="1"/>
  <c r="N155" i="6"/>
  <c r="P155" i="6" s="1"/>
  <c r="Q155" i="6" s="1"/>
  <c r="S155" i="6" s="1"/>
  <c r="U155" i="6" s="1"/>
  <c r="N157" i="6"/>
  <c r="P157" i="6" s="1"/>
  <c r="Q157" i="6" s="1"/>
  <c r="S157" i="6" s="1"/>
  <c r="U157" i="6" s="1"/>
  <c r="N159" i="6"/>
  <c r="P159" i="6" s="1"/>
  <c r="Q159" i="6" s="1"/>
  <c r="S159" i="6" s="1"/>
  <c r="U159" i="6" s="1"/>
  <c r="N161" i="6"/>
  <c r="P161" i="6" s="1"/>
  <c r="Q161" i="6" s="1"/>
  <c r="S161" i="6" s="1"/>
  <c r="U161" i="6" s="1"/>
  <c r="N163" i="6"/>
  <c r="N165" i="6"/>
  <c r="P165" i="6" s="1"/>
  <c r="Q165" i="6" s="1"/>
  <c r="S165" i="6" s="1"/>
  <c r="U165" i="6" s="1"/>
  <c r="N167" i="6"/>
  <c r="P167" i="6" s="1"/>
  <c r="Q167" i="6" s="1"/>
  <c r="S167" i="6" s="1"/>
  <c r="U167" i="6" s="1"/>
  <c r="N169" i="6"/>
  <c r="P169" i="6" s="1"/>
  <c r="Q169" i="6" s="1"/>
  <c r="S169" i="6" s="1"/>
  <c r="U169" i="6" s="1"/>
  <c r="Q3" i="11" l="1"/>
  <c r="Q53" i="11" s="1"/>
  <c r="U9" i="11"/>
  <c r="L203" i="1"/>
  <c r="M203" i="1"/>
  <c r="N203" i="1" s="1"/>
  <c r="O203" i="1"/>
  <c r="L204" i="1"/>
  <c r="M204" i="1" s="1"/>
  <c r="O204" i="1"/>
  <c r="L205" i="1"/>
  <c r="O205" i="1" s="1"/>
  <c r="M205" i="1"/>
  <c r="N205" i="1" s="1"/>
  <c r="L206" i="1"/>
  <c r="M206" i="1" s="1"/>
  <c r="O206" i="1"/>
  <c r="L207" i="1"/>
  <c r="M207" i="1" s="1"/>
  <c r="O207" i="1"/>
  <c r="L208" i="1"/>
  <c r="M208" i="1" s="1"/>
  <c r="O208" i="1"/>
  <c r="L209" i="1"/>
  <c r="M209" i="1" s="1"/>
  <c r="O209" i="1"/>
  <c r="L210" i="1"/>
  <c r="M210" i="1" s="1"/>
  <c r="O210" i="1"/>
  <c r="L211" i="1"/>
  <c r="M211" i="1" s="1"/>
  <c r="O211" i="1"/>
  <c r="L212" i="1"/>
  <c r="M212" i="1" s="1"/>
  <c r="O212" i="1"/>
  <c r="L213" i="1"/>
  <c r="M213" i="1" s="1"/>
  <c r="O213" i="1"/>
  <c r="L214" i="1"/>
  <c r="M214" i="1" s="1"/>
  <c r="O214" i="1"/>
  <c r="L215" i="1"/>
  <c r="M215" i="1" s="1"/>
  <c r="O215" i="1"/>
  <c r="L216" i="1"/>
  <c r="M216" i="1" s="1"/>
  <c r="O216" i="1"/>
  <c r="L217" i="1"/>
  <c r="M217" i="1" s="1"/>
  <c r="O217" i="1"/>
  <c r="L218" i="1"/>
  <c r="M218" i="1" s="1"/>
  <c r="O218" i="1"/>
  <c r="L219" i="1"/>
  <c r="M219" i="1" s="1"/>
  <c r="P219" i="1" s="1"/>
  <c r="Q219" i="1" s="1"/>
  <c r="S219" i="1" s="1"/>
  <c r="N219" i="1"/>
  <c r="O219" i="1"/>
  <c r="L220" i="1"/>
  <c r="M220" i="1" s="1"/>
  <c r="N220" i="1" s="1"/>
  <c r="O220" i="1"/>
  <c r="L221" i="1"/>
  <c r="M221" i="1" s="1"/>
  <c r="P221" i="1" s="1"/>
  <c r="Q221" i="1" s="1"/>
  <c r="S221" i="1" s="1"/>
  <c r="N221" i="1"/>
  <c r="O221" i="1"/>
  <c r="L222" i="1"/>
  <c r="M222" i="1" s="1"/>
  <c r="N222" i="1" s="1"/>
  <c r="O222" i="1"/>
  <c r="L223" i="1"/>
  <c r="M223" i="1" s="1"/>
  <c r="P223" i="1" s="1"/>
  <c r="Q223" i="1" s="1"/>
  <c r="S223" i="1" s="1"/>
  <c r="N223" i="1"/>
  <c r="O223" i="1"/>
  <c r="L224" i="1"/>
  <c r="M224" i="1" s="1"/>
  <c r="N224" i="1" s="1"/>
  <c r="O224" i="1"/>
  <c r="L225" i="1"/>
  <c r="M225" i="1" s="1"/>
  <c r="P225" i="1" s="1"/>
  <c r="Q225" i="1" s="1"/>
  <c r="S225" i="1" s="1"/>
  <c r="N225" i="1"/>
  <c r="O225" i="1"/>
  <c r="L226" i="1"/>
  <c r="M226" i="1" s="1"/>
  <c r="N226" i="1" s="1"/>
  <c r="O226" i="1"/>
  <c r="L227" i="1"/>
  <c r="M227" i="1" s="1"/>
  <c r="P227" i="1" s="1"/>
  <c r="Q227" i="1" s="1"/>
  <c r="S227" i="1" s="1"/>
  <c r="N227" i="1"/>
  <c r="O227" i="1"/>
  <c r="L228" i="1"/>
  <c r="M228" i="1" s="1"/>
  <c r="N228" i="1" s="1"/>
  <c r="O228" i="1"/>
  <c r="L229" i="1"/>
  <c r="M229" i="1" s="1"/>
  <c r="P229" i="1" s="1"/>
  <c r="Q229" i="1" s="1"/>
  <c r="S229" i="1" s="1"/>
  <c r="N229" i="1"/>
  <c r="O229" i="1"/>
  <c r="O230" i="1"/>
  <c r="L230" i="1"/>
  <c r="M230" i="1" s="1"/>
  <c r="S3" i="11" l="1"/>
  <c r="S53" i="11" s="1"/>
  <c r="P228" i="1"/>
  <c r="Q228" i="1" s="1"/>
  <c r="S228" i="1" s="1"/>
  <c r="P226" i="1"/>
  <c r="Q226" i="1" s="1"/>
  <c r="S226" i="1" s="1"/>
  <c r="P224" i="1"/>
  <c r="Q224" i="1" s="1"/>
  <c r="S224" i="1" s="1"/>
  <c r="P222" i="1"/>
  <c r="Q222" i="1" s="1"/>
  <c r="S222" i="1" s="1"/>
  <c r="P220" i="1"/>
  <c r="Q220" i="1" s="1"/>
  <c r="S220" i="1" s="1"/>
  <c r="P205" i="1"/>
  <c r="Q205" i="1" s="1"/>
  <c r="S205" i="1" s="1"/>
  <c r="N204" i="1"/>
  <c r="P204" i="1"/>
  <c r="Q204" i="1" s="1"/>
  <c r="S204" i="1" s="1"/>
  <c r="N218" i="1"/>
  <c r="P218" i="1"/>
  <c r="Q218" i="1" s="1"/>
  <c r="S218" i="1" s="1"/>
  <c r="N217" i="1"/>
  <c r="P217" i="1" s="1"/>
  <c r="Q217" i="1" s="1"/>
  <c r="S217" i="1" s="1"/>
  <c r="N216" i="1"/>
  <c r="P216" i="1"/>
  <c r="Q216" i="1" s="1"/>
  <c r="S216" i="1" s="1"/>
  <c r="N215" i="1"/>
  <c r="P215" i="1"/>
  <c r="Q215" i="1" s="1"/>
  <c r="S215" i="1" s="1"/>
  <c r="N214" i="1"/>
  <c r="P214" i="1"/>
  <c r="Q214" i="1" s="1"/>
  <c r="S214" i="1" s="1"/>
  <c r="N213" i="1"/>
  <c r="P213" i="1" s="1"/>
  <c r="Q213" i="1" s="1"/>
  <c r="S213" i="1" s="1"/>
  <c r="N212" i="1"/>
  <c r="P212" i="1"/>
  <c r="Q212" i="1" s="1"/>
  <c r="S212" i="1" s="1"/>
  <c r="N211" i="1"/>
  <c r="P211" i="1"/>
  <c r="Q211" i="1" s="1"/>
  <c r="S211" i="1" s="1"/>
  <c r="N210" i="1"/>
  <c r="P210" i="1"/>
  <c r="Q210" i="1" s="1"/>
  <c r="S210" i="1" s="1"/>
  <c r="N209" i="1"/>
  <c r="P209" i="1" s="1"/>
  <c r="Q209" i="1" s="1"/>
  <c r="S209" i="1" s="1"/>
  <c r="N208" i="1"/>
  <c r="P208" i="1"/>
  <c r="Q208" i="1" s="1"/>
  <c r="S208" i="1" s="1"/>
  <c r="N207" i="1"/>
  <c r="P207" i="1"/>
  <c r="Q207" i="1" s="1"/>
  <c r="S207" i="1" s="1"/>
  <c r="N206" i="1"/>
  <c r="P206" i="1"/>
  <c r="Q206" i="1" s="1"/>
  <c r="S206" i="1" s="1"/>
  <c r="P203" i="1"/>
  <c r="Q203" i="1" s="1"/>
  <c r="S203" i="1" s="1"/>
  <c r="N230" i="1"/>
  <c r="P230" i="1" s="1"/>
  <c r="Q230" i="1" s="1"/>
  <c r="S230" i="1" s="1"/>
  <c r="U3" i="11" l="1"/>
  <c r="U53" i="11" s="1"/>
  <c r="O202" i="1"/>
  <c r="M202" i="1"/>
  <c r="L202" i="1"/>
  <c r="O201" i="1"/>
  <c r="L201" i="1"/>
  <c r="M201" i="1" s="1"/>
  <c r="O200" i="1"/>
  <c r="L200" i="1"/>
  <c r="M200" i="1" s="1"/>
  <c r="O199" i="1"/>
  <c r="L199" i="1"/>
  <c r="M199" i="1" s="1"/>
  <c r="O198" i="1"/>
  <c r="L198" i="1"/>
  <c r="M198" i="1" s="1"/>
  <c r="O197" i="1"/>
  <c r="L197" i="1"/>
  <c r="M197" i="1" s="1"/>
  <c r="O196" i="1"/>
  <c r="L196" i="1"/>
  <c r="M196" i="1" s="1"/>
  <c r="O195" i="1"/>
  <c r="L195" i="1"/>
  <c r="M195" i="1" s="1"/>
  <c r="O194" i="1"/>
  <c r="L194" i="1"/>
  <c r="M194" i="1" s="1"/>
  <c r="O193" i="1"/>
  <c r="L193" i="1"/>
  <c r="M193" i="1" s="1"/>
  <c r="O192" i="1"/>
  <c r="L192" i="1"/>
  <c r="M192" i="1" s="1"/>
  <c r="O191" i="1"/>
  <c r="L191" i="1"/>
  <c r="M191" i="1" s="1"/>
  <c r="O190" i="1"/>
  <c r="L190" i="1"/>
  <c r="M190" i="1" s="1"/>
  <c r="O189" i="1"/>
  <c r="L189" i="1"/>
  <c r="M189" i="1" s="1"/>
  <c r="O188" i="1"/>
  <c r="L188" i="1"/>
  <c r="M188" i="1" s="1"/>
  <c r="O187" i="1"/>
  <c r="L187" i="1"/>
  <c r="M187" i="1" s="1"/>
  <c r="O186" i="1"/>
  <c r="M186" i="1"/>
  <c r="L186" i="1"/>
  <c r="O185" i="1"/>
  <c r="L185" i="1"/>
  <c r="M185" i="1" s="1"/>
  <c r="O184" i="1"/>
  <c r="L184" i="1"/>
  <c r="M184" i="1" s="1"/>
  <c r="O183" i="1"/>
  <c r="L183" i="1"/>
  <c r="M183" i="1" s="1"/>
  <c r="O182" i="1"/>
  <c r="L182" i="1"/>
  <c r="M182" i="1" s="1"/>
  <c r="O181" i="1"/>
  <c r="L181" i="1"/>
  <c r="M181" i="1" s="1"/>
  <c r="O180" i="1"/>
  <c r="L180" i="1"/>
  <c r="M180" i="1" s="1"/>
  <c r="O179" i="1"/>
  <c r="L179" i="1"/>
  <c r="M179" i="1" s="1"/>
  <c r="N179" i="1" l="1"/>
  <c r="P179" i="1" s="1"/>
  <c r="Q179" i="1" s="1"/>
  <c r="S179" i="1" s="1"/>
  <c r="N187" i="1"/>
  <c r="P187" i="1" s="1"/>
  <c r="Q187" i="1" s="1"/>
  <c r="S187" i="1" s="1"/>
  <c r="N195" i="1"/>
  <c r="P195" i="1" s="1"/>
  <c r="Q195" i="1" s="1"/>
  <c r="S195" i="1" s="1"/>
  <c r="N183" i="1"/>
  <c r="P183" i="1" s="1"/>
  <c r="Q183" i="1" s="1"/>
  <c r="S183" i="1" s="1"/>
  <c r="N191" i="1"/>
  <c r="P191" i="1" s="1"/>
  <c r="Q191" i="1" s="1"/>
  <c r="S191" i="1" s="1"/>
  <c r="N199" i="1"/>
  <c r="P199" i="1" s="1"/>
  <c r="Q199" i="1" s="1"/>
  <c r="S199" i="1" s="1"/>
  <c r="N200" i="1"/>
  <c r="P200" i="1" s="1"/>
  <c r="Q200" i="1" s="1"/>
  <c r="S200" i="1" s="1"/>
  <c r="N180" i="1"/>
  <c r="P180" i="1" s="1"/>
  <c r="Q180" i="1" s="1"/>
  <c r="S180" i="1" s="1"/>
  <c r="N189" i="1"/>
  <c r="P189" i="1" s="1"/>
  <c r="Q189" i="1" s="1"/>
  <c r="S189" i="1" s="1"/>
  <c r="N196" i="1"/>
  <c r="P196" i="1" s="1"/>
  <c r="Q196" i="1" s="1"/>
  <c r="S196" i="1" s="1"/>
  <c r="N181" i="1"/>
  <c r="P181" i="1" s="1"/>
  <c r="Q181" i="1" s="1"/>
  <c r="S181" i="1" s="1"/>
  <c r="N188" i="1"/>
  <c r="P188" i="1" s="1"/>
  <c r="Q188" i="1" s="1"/>
  <c r="S188" i="1" s="1"/>
  <c r="N197" i="1"/>
  <c r="P197" i="1"/>
  <c r="Q197" i="1" s="1"/>
  <c r="S197" i="1" s="1"/>
  <c r="N184" i="1"/>
  <c r="P184" i="1" s="1"/>
  <c r="Q184" i="1" s="1"/>
  <c r="S184" i="1" s="1"/>
  <c r="N193" i="1"/>
  <c r="P193" i="1"/>
  <c r="Q193" i="1" s="1"/>
  <c r="S193" i="1" s="1"/>
  <c r="N185" i="1"/>
  <c r="P185" i="1" s="1"/>
  <c r="Q185" i="1" s="1"/>
  <c r="S185" i="1" s="1"/>
  <c r="N192" i="1"/>
  <c r="P192" i="1" s="1"/>
  <c r="Q192" i="1" s="1"/>
  <c r="S192" i="1" s="1"/>
  <c r="N201" i="1"/>
  <c r="P201" i="1" s="1"/>
  <c r="Q201" i="1" s="1"/>
  <c r="S201" i="1" s="1"/>
  <c r="N182" i="1"/>
  <c r="P182" i="1" s="1"/>
  <c r="Q182" i="1" s="1"/>
  <c r="S182" i="1" s="1"/>
  <c r="N186" i="1"/>
  <c r="P186" i="1" s="1"/>
  <c r="Q186" i="1" s="1"/>
  <c r="S186" i="1" s="1"/>
  <c r="N190" i="1"/>
  <c r="P190" i="1" s="1"/>
  <c r="Q190" i="1" s="1"/>
  <c r="S190" i="1" s="1"/>
  <c r="N194" i="1"/>
  <c r="P194" i="1" s="1"/>
  <c r="Q194" i="1" s="1"/>
  <c r="S194" i="1" s="1"/>
  <c r="N198" i="1"/>
  <c r="P198" i="1" s="1"/>
  <c r="Q198" i="1" s="1"/>
  <c r="S198" i="1" s="1"/>
  <c r="N202" i="1"/>
  <c r="P202" i="1" s="1"/>
  <c r="Q202" i="1" s="1"/>
  <c r="S202" i="1" s="1"/>
  <c r="O141" i="6" l="1"/>
  <c r="L141" i="6"/>
  <c r="M141" i="6" s="1"/>
  <c r="O140" i="6"/>
  <c r="L140" i="6"/>
  <c r="M140" i="6" s="1"/>
  <c r="O139" i="6"/>
  <c r="L139" i="6"/>
  <c r="M139" i="6" s="1"/>
  <c r="N139" i="6" s="1"/>
  <c r="O138" i="6"/>
  <c r="L138" i="6"/>
  <c r="M138" i="6" s="1"/>
  <c r="O137" i="6"/>
  <c r="L137" i="6"/>
  <c r="M137" i="6" s="1"/>
  <c r="O136" i="6"/>
  <c r="L136" i="6"/>
  <c r="M136" i="6" s="1"/>
  <c r="O135" i="6"/>
  <c r="L135" i="6"/>
  <c r="M135" i="6" s="1"/>
  <c r="N135" i="6" s="1"/>
  <c r="O134" i="6"/>
  <c r="L134" i="6"/>
  <c r="M134" i="6" s="1"/>
  <c r="O133" i="6"/>
  <c r="L133" i="6"/>
  <c r="M133" i="6" s="1"/>
  <c r="O132" i="6"/>
  <c r="L132" i="6"/>
  <c r="M132" i="6" s="1"/>
  <c r="O131" i="6"/>
  <c r="M131" i="6"/>
  <c r="N131" i="6" s="1"/>
  <c r="L131" i="6"/>
  <c r="O130" i="6"/>
  <c r="L130" i="6"/>
  <c r="M130" i="6" s="1"/>
  <c r="O129" i="6"/>
  <c r="L129" i="6"/>
  <c r="M129" i="6" s="1"/>
  <c r="O128" i="6"/>
  <c r="L128" i="6"/>
  <c r="M128" i="6" s="1"/>
  <c r="O127" i="6"/>
  <c r="L127" i="6"/>
  <c r="M127" i="6" s="1"/>
  <c r="N127" i="6" s="1"/>
  <c r="O126" i="6"/>
  <c r="L126" i="6"/>
  <c r="M126" i="6" s="1"/>
  <c r="N126" i="6" s="1"/>
  <c r="O125" i="6"/>
  <c r="L125" i="6"/>
  <c r="M125" i="6" s="1"/>
  <c r="N125" i="6" s="1"/>
  <c r="O124" i="6"/>
  <c r="L124" i="6"/>
  <c r="M124" i="6" s="1"/>
  <c r="N124" i="6" s="1"/>
  <c r="O123" i="6"/>
  <c r="L123" i="6"/>
  <c r="M123" i="6" s="1"/>
  <c r="N123" i="6" s="1"/>
  <c r="O122" i="6"/>
  <c r="L122" i="6"/>
  <c r="M122" i="6" s="1"/>
  <c r="N122" i="6" s="1"/>
  <c r="O121" i="6"/>
  <c r="M121" i="6"/>
  <c r="N121" i="6" s="1"/>
  <c r="L121" i="6"/>
  <c r="O120" i="6"/>
  <c r="L120" i="6"/>
  <c r="M120" i="6" s="1"/>
  <c r="N120" i="6" s="1"/>
  <c r="O119" i="6"/>
  <c r="L119" i="6"/>
  <c r="M119" i="6" s="1"/>
  <c r="N119" i="6" s="1"/>
  <c r="O118" i="6"/>
  <c r="L118" i="6"/>
  <c r="M118" i="6" s="1"/>
  <c r="N118" i="6" s="1"/>
  <c r="O117" i="6"/>
  <c r="L117" i="6"/>
  <c r="M117" i="6" s="1"/>
  <c r="N117" i="6" s="1"/>
  <c r="O116" i="6"/>
  <c r="L116" i="6"/>
  <c r="M116" i="6" s="1"/>
  <c r="N116" i="6" s="1"/>
  <c r="O115" i="6"/>
  <c r="L115" i="6"/>
  <c r="M115" i="6" s="1"/>
  <c r="N115" i="6" s="1"/>
  <c r="O114" i="6"/>
  <c r="L114" i="6"/>
  <c r="M114" i="6" s="1"/>
  <c r="N114" i="6" s="1"/>
  <c r="O113" i="6"/>
  <c r="M113" i="6"/>
  <c r="N113" i="6" s="1"/>
  <c r="L113" i="6"/>
  <c r="O112" i="6"/>
  <c r="L112" i="6"/>
  <c r="M112" i="6" s="1"/>
  <c r="N112" i="6" s="1"/>
  <c r="O111" i="6"/>
  <c r="L111" i="6"/>
  <c r="M111" i="6" s="1"/>
  <c r="N111" i="6" s="1"/>
  <c r="O110" i="6"/>
  <c r="L110" i="6"/>
  <c r="M110" i="6" s="1"/>
  <c r="N110" i="6" s="1"/>
  <c r="O178" i="1"/>
  <c r="L178" i="1"/>
  <c r="M178" i="1" s="1"/>
  <c r="N178" i="1" s="1"/>
  <c r="O177" i="1"/>
  <c r="L177" i="1"/>
  <c r="M177" i="1" s="1"/>
  <c r="O176" i="1"/>
  <c r="L176" i="1"/>
  <c r="M176" i="1" s="1"/>
  <c r="O175" i="1"/>
  <c r="N175" i="1"/>
  <c r="L175" i="1"/>
  <c r="M175" i="1" s="1"/>
  <c r="O174" i="1"/>
  <c r="L174" i="1"/>
  <c r="M174" i="1" s="1"/>
  <c r="O173" i="1"/>
  <c r="L173" i="1"/>
  <c r="M173" i="1" s="1"/>
  <c r="N173" i="1" s="1"/>
  <c r="O172" i="1"/>
  <c r="L172" i="1"/>
  <c r="M172" i="1" s="1"/>
  <c r="O171" i="1"/>
  <c r="L171" i="1"/>
  <c r="M171" i="1" s="1"/>
  <c r="N171" i="1" s="1"/>
  <c r="O170" i="1"/>
  <c r="L170" i="1"/>
  <c r="M170" i="1" s="1"/>
  <c r="O169" i="1"/>
  <c r="L169" i="1"/>
  <c r="M169" i="1" s="1"/>
  <c r="N169" i="1" s="1"/>
  <c r="O168" i="1"/>
  <c r="L168" i="1"/>
  <c r="M168" i="1" s="1"/>
  <c r="O167" i="1"/>
  <c r="L167" i="1"/>
  <c r="M167" i="1" s="1"/>
  <c r="N167" i="1" s="1"/>
  <c r="O166" i="1"/>
  <c r="L166" i="1"/>
  <c r="M166" i="1" s="1"/>
  <c r="N166" i="1" s="1"/>
  <c r="O165" i="1"/>
  <c r="L165" i="1"/>
  <c r="M165" i="1" s="1"/>
  <c r="N165" i="1" s="1"/>
  <c r="O164" i="1"/>
  <c r="L164" i="1"/>
  <c r="M164" i="1" s="1"/>
  <c r="N164" i="1" s="1"/>
  <c r="O163" i="1"/>
  <c r="L163" i="1"/>
  <c r="M163" i="1" s="1"/>
  <c r="O162" i="1"/>
  <c r="L162" i="1"/>
  <c r="M162" i="1" s="1"/>
  <c r="N162" i="1" s="1"/>
  <c r="O161" i="1"/>
  <c r="M161" i="1"/>
  <c r="N161" i="1" s="1"/>
  <c r="L161" i="1"/>
  <c r="O160" i="1"/>
  <c r="L160" i="1"/>
  <c r="M160" i="1" s="1"/>
  <c r="N160" i="1" s="1"/>
  <c r="O159" i="1"/>
  <c r="L159" i="1"/>
  <c r="M159" i="1" s="1"/>
  <c r="N159" i="1" s="1"/>
  <c r="O158" i="1"/>
  <c r="L158" i="1"/>
  <c r="M158" i="1" s="1"/>
  <c r="N158" i="1" s="1"/>
  <c r="O157" i="1"/>
  <c r="L157" i="1"/>
  <c r="M157" i="1" s="1"/>
  <c r="N157" i="1" s="1"/>
  <c r="O156" i="1"/>
  <c r="L156" i="1"/>
  <c r="M156" i="1" s="1"/>
  <c r="N156" i="1" s="1"/>
  <c r="O155" i="1"/>
  <c r="L155" i="1"/>
  <c r="M155" i="1" s="1"/>
  <c r="M154" i="1"/>
  <c r="N154" i="1" s="1"/>
  <c r="L154" i="1"/>
  <c r="O154" i="1" s="1"/>
  <c r="O153" i="1"/>
  <c r="L153" i="1"/>
  <c r="M153" i="1" s="1"/>
  <c r="N153" i="1" s="1"/>
  <c r="O152" i="1"/>
  <c r="L152" i="1"/>
  <c r="M152" i="1" s="1"/>
  <c r="N152" i="1" s="1"/>
  <c r="O151" i="1"/>
  <c r="L151" i="1"/>
  <c r="M151" i="1" s="1"/>
  <c r="N151" i="1" s="1"/>
  <c r="O150" i="1"/>
  <c r="L150" i="1"/>
  <c r="M150" i="1" s="1"/>
  <c r="N150" i="1" s="1"/>
  <c r="O149" i="1"/>
  <c r="L149" i="1"/>
  <c r="M149" i="1" s="1"/>
  <c r="N149" i="1" s="1"/>
  <c r="O148" i="1"/>
  <c r="L148" i="1"/>
  <c r="M148" i="1" s="1"/>
  <c r="N148" i="1" s="1"/>
  <c r="O147" i="1"/>
  <c r="L147" i="1"/>
  <c r="M147" i="1" s="1"/>
  <c r="O146" i="1"/>
  <c r="L146" i="1"/>
  <c r="M146" i="1" s="1"/>
  <c r="N146" i="1" s="1"/>
  <c r="O145" i="1"/>
  <c r="M145" i="1"/>
  <c r="N145" i="1" s="1"/>
  <c r="L145" i="1"/>
  <c r="O144" i="1"/>
  <c r="L144" i="1"/>
  <c r="M144" i="1" s="1"/>
  <c r="N144" i="1" s="1"/>
  <c r="O143" i="1"/>
  <c r="L143" i="1"/>
  <c r="M143" i="1" s="1"/>
  <c r="N143" i="1" s="1"/>
  <c r="O142" i="1"/>
  <c r="L142" i="1"/>
  <c r="M142" i="1" s="1"/>
  <c r="N142" i="1" s="1"/>
  <c r="O141" i="1"/>
  <c r="L141" i="1"/>
  <c r="M141" i="1" s="1"/>
  <c r="N141" i="1" s="1"/>
  <c r="O140" i="1"/>
  <c r="L140" i="1"/>
  <c r="M140" i="1" s="1"/>
  <c r="N140" i="1" s="1"/>
  <c r="O139" i="1"/>
  <c r="L139" i="1"/>
  <c r="M139" i="1" s="1"/>
  <c r="O138" i="1"/>
  <c r="L138" i="1"/>
  <c r="M138" i="1" s="1"/>
  <c r="N138" i="1" s="1"/>
  <c r="O137" i="1"/>
  <c r="L137" i="1"/>
  <c r="M137" i="1" s="1"/>
  <c r="N137" i="1" s="1"/>
  <c r="P137" i="1" l="1"/>
  <c r="Q137" i="1" s="1"/>
  <c r="S137" i="1" s="1"/>
  <c r="P144" i="1"/>
  <c r="Q144" i="1" s="1"/>
  <c r="S144" i="1" s="1"/>
  <c r="P145" i="1"/>
  <c r="Q145" i="1" s="1"/>
  <c r="S145" i="1" s="1"/>
  <c r="P152" i="1"/>
  <c r="Q152" i="1" s="1"/>
  <c r="S152" i="1" s="1"/>
  <c r="P153" i="1"/>
  <c r="Q153" i="1" s="1"/>
  <c r="S153" i="1" s="1"/>
  <c r="P160" i="1"/>
  <c r="Q160" i="1" s="1"/>
  <c r="S160" i="1" s="1"/>
  <c r="P161" i="1"/>
  <c r="Q161" i="1" s="1"/>
  <c r="S161" i="1" s="1"/>
  <c r="N130" i="6"/>
  <c r="P130" i="6" s="1"/>
  <c r="N132" i="6"/>
  <c r="P132" i="6" s="1"/>
  <c r="N140" i="6"/>
  <c r="P140" i="6" s="1"/>
  <c r="N134" i="6"/>
  <c r="P134" i="6" s="1"/>
  <c r="N128" i="6"/>
  <c r="P128" i="6" s="1"/>
  <c r="Q128" i="6" s="1"/>
  <c r="S128" i="6" s="1"/>
  <c r="N136" i="6"/>
  <c r="P136" i="6" s="1"/>
  <c r="N138" i="6"/>
  <c r="P138" i="6"/>
  <c r="P110" i="6"/>
  <c r="Q110" i="6" s="1"/>
  <c r="S110" i="6" s="1"/>
  <c r="U110" i="6" s="1"/>
  <c r="P111" i="6"/>
  <c r="Q111" i="6" s="1"/>
  <c r="S111" i="6" s="1"/>
  <c r="U111" i="6" s="1"/>
  <c r="P112" i="6"/>
  <c r="Q112" i="6" s="1"/>
  <c r="S112" i="6" s="1"/>
  <c r="U112" i="6" s="1"/>
  <c r="P113" i="6"/>
  <c r="Q113" i="6" s="1"/>
  <c r="S113" i="6" s="1"/>
  <c r="U113" i="6" s="1"/>
  <c r="P114" i="6"/>
  <c r="Q114" i="6" s="1"/>
  <c r="S114" i="6" s="1"/>
  <c r="U114" i="6" s="1"/>
  <c r="P115" i="6"/>
  <c r="Q115" i="6" s="1"/>
  <c r="S115" i="6" s="1"/>
  <c r="U115" i="6" s="1"/>
  <c r="P116" i="6"/>
  <c r="Q116" i="6" s="1"/>
  <c r="S116" i="6" s="1"/>
  <c r="U116" i="6" s="1"/>
  <c r="P117" i="6"/>
  <c r="Q117" i="6" s="1"/>
  <c r="S117" i="6" s="1"/>
  <c r="U117" i="6" s="1"/>
  <c r="P118" i="6"/>
  <c r="Q118" i="6" s="1"/>
  <c r="S118" i="6" s="1"/>
  <c r="U118" i="6" s="1"/>
  <c r="P119" i="6"/>
  <c r="Q119" i="6" s="1"/>
  <c r="S119" i="6" s="1"/>
  <c r="U119" i="6" s="1"/>
  <c r="P120" i="6"/>
  <c r="Q120" i="6" s="1"/>
  <c r="S120" i="6" s="1"/>
  <c r="U120" i="6" s="1"/>
  <c r="P121" i="6"/>
  <c r="Q121" i="6" s="1"/>
  <c r="S121" i="6" s="1"/>
  <c r="U121" i="6" s="1"/>
  <c r="P122" i="6"/>
  <c r="Q122" i="6" s="1"/>
  <c r="S122" i="6" s="1"/>
  <c r="U122" i="6" s="1"/>
  <c r="P123" i="6"/>
  <c r="Q123" i="6" s="1"/>
  <c r="S123" i="6" s="1"/>
  <c r="U123" i="6" s="1"/>
  <c r="P124" i="6"/>
  <c r="Q124" i="6" s="1"/>
  <c r="S124" i="6" s="1"/>
  <c r="U124" i="6" s="1"/>
  <c r="P125" i="6"/>
  <c r="Q125" i="6" s="1"/>
  <c r="S125" i="6" s="1"/>
  <c r="U125" i="6" s="1"/>
  <c r="P126" i="6"/>
  <c r="Q126" i="6" s="1"/>
  <c r="S126" i="6" s="1"/>
  <c r="U126" i="6" s="1"/>
  <c r="P127" i="6"/>
  <c r="Q127" i="6" s="1"/>
  <c r="S127" i="6" s="1"/>
  <c r="N129" i="6"/>
  <c r="P129" i="6" s="1"/>
  <c r="P131" i="6"/>
  <c r="N133" i="6"/>
  <c r="P133" i="6" s="1"/>
  <c r="P135" i="6"/>
  <c r="N137" i="6"/>
  <c r="P137" i="6" s="1"/>
  <c r="P139" i="6"/>
  <c r="N141" i="6"/>
  <c r="P141" i="6" s="1"/>
  <c r="P141" i="1"/>
  <c r="Q141" i="1" s="1"/>
  <c r="S141" i="1" s="1"/>
  <c r="P149" i="1"/>
  <c r="Q149" i="1" s="1"/>
  <c r="S149" i="1" s="1"/>
  <c r="P138" i="1"/>
  <c r="Q138" i="1" s="1"/>
  <c r="S138" i="1" s="1"/>
  <c r="P146" i="1"/>
  <c r="Q146" i="1" s="1"/>
  <c r="S146" i="1" s="1"/>
  <c r="P154" i="1"/>
  <c r="Q154" i="1" s="1"/>
  <c r="S154" i="1" s="1"/>
  <c r="P162" i="1"/>
  <c r="Q162" i="1" s="1"/>
  <c r="S162" i="1" s="1"/>
  <c r="N170" i="1"/>
  <c r="P170" i="1" s="1"/>
  <c r="Q170" i="1" s="1"/>
  <c r="S170" i="1" s="1"/>
  <c r="P175" i="1"/>
  <c r="Q175" i="1" s="1"/>
  <c r="S175" i="1" s="1"/>
  <c r="N176" i="1"/>
  <c r="P176" i="1"/>
  <c r="Q176" i="1" s="1"/>
  <c r="S176" i="1" s="1"/>
  <c r="N174" i="1"/>
  <c r="P174" i="1" s="1"/>
  <c r="Q174" i="1" s="1"/>
  <c r="S174" i="1" s="1"/>
  <c r="N139" i="1"/>
  <c r="P139" i="1" s="1"/>
  <c r="Q139" i="1" s="1"/>
  <c r="S139" i="1" s="1"/>
  <c r="P142" i="1"/>
  <c r="Q142" i="1" s="1"/>
  <c r="S142" i="1" s="1"/>
  <c r="N147" i="1"/>
  <c r="P147" i="1" s="1"/>
  <c r="Q147" i="1" s="1"/>
  <c r="S147" i="1" s="1"/>
  <c r="P150" i="1"/>
  <c r="Q150" i="1" s="1"/>
  <c r="S150" i="1" s="1"/>
  <c r="N155" i="1"/>
  <c r="P155" i="1" s="1"/>
  <c r="Q155" i="1" s="1"/>
  <c r="S155" i="1" s="1"/>
  <c r="P158" i="1"/>
  <c r="Q158" i="1" s="1"/>
  <c r="S158" i="1" s="1"/>
  <c r="N163" i="1"/>
  <c r="P163" i="1" s="1"/>
  <c r="Q163" i="1" s="1"/>
  <c r="S163" i="1" s="1"/>
  <c r="P166" i="1"/>
  <c r="Q166" i="1" s="1"/>
  <c r="S166" i="1" s="1"/>
  <c r="P167" i="1"/>
  <c r="Q167" i="1" s="1"/>
  <c r="S167" i="1" s="1"/>
  <c r="N168" i="1"/>
  <c r="P168" i="1" s="1"/>
  <c r="Q168" i="1" s="1"/>
  <c r="S168" i="1" s="1"/>
  <c r="P169" i="1"/>
  <c r="Q169" i="1" s="1"/>
  <c r="S169" i="1" s="1"/>
  <c r="P140" i="1"/>
  <c r="Q140" i="1" s="1"/>
  <c r="S140" i="1" s="1"/>
  <c r="P143" i="1"/>
  <c r="Q143" i="1" s="1"/>
  <c r="S143" i="1" s="1"/>
  <c r="P148" i="1"/>
  <c r="Q148" i="1" s="1"/>
  <c r="S148" i="1" s="1"/>
  <c r="P151" i="1"/>
  <c r="Q151" i="1" s="1"/>
  <c r="S151" i="1" s="1"/>
  <c r="P156" i="1"/>
  <c r="Q156" i="1" s="1"/>
  <c r="S156" i="1" s="1"/>
  <c r="P157" i="1"/>
  <c r="Q157" i="1" s="1"/>
  <c r="S157" i="1" s="1"/>
  <c r="P159" i="1"/>
  <c r="Q159" i="1" s="1"/>
  <c r="S159" i="1" s="1"/>
  <c r="P164" i="1"/>
  <c r="Q164" i="1" s="1"/>
  <c r="S164" i="1" s="1"/>
  <c r="P165" i="1"/>
  <c r="Q165" i="1" s="1"/>
  <c r="S165" i="1" s="1"/>
  <c r="P171" i="1"/>
  <c r="Q171" i="1" s="1"/>
  <c r="S171" i="1" s="1"/>
  <c r="N172" i="1"/>
  <c r="P172" i="1"/>
  <c r="Q172" i="1" s="1"/>
  <c r="S172" i="1" s="1"/>
  <c r="P173" i="1"/>
  <c r="Q173" i="1" s="1"/>
  <c r="S173" i="1" s="1"/>
  <c r="N177" i="1"/>
  <c r="P177" i="1" s="1"/>
  <c r="Q177" i="1" s="1"/>
  <c r="S177" i="1" s="1"/>
  <c r="P178" i="1"/>
  <c r="Q178" i="1" s="1"/>
  <c r="S178" i="1" s="1"/>
  <c r="G5" i="12" l="1"/>
  <c r="F5" i="12"/>
  <c r="E5" i="12"/>
  <c r="D5" i="12"/>
  <c r="C5" i="12"/>
  <c r="O109" i="6" l="1"/>
  <c r="L109" i="6"/>
  <c r="M109" i="6" s="1"/>
  <c r="N109" i="6" s="1"/>
  <c r="O108" i="6"/>
  <c r="L108" i="6"/>
  <c r="M108" i="6" s="1"/>
  <c r="N108" i="6" s="1"/>
  <c r="O107" i="6"/>
  <c r="L107" i="6"/>
  <c r="M107" i="6" s="1"/>
  <c r="N107" i="6" s="1"/>
  <c r="O106" i="6"/>
  <c r="L106" i="6"/>
  <c r="M106" i="6" s="1"/>
  <c r="N106" i="6" s="1"/>
  <c r="O105" i="6"/>
  <c r="J105" i="6"/>
  <c r="L105" i="6" s="1"/>
  <c r="M105" i="6" s="1"/>
  <c r="M104" i="6"/>
  <c r="N104" i="6" s="1"/>
  <c r="L104" i="6"/>
  <c r="O104" i="6" s="1"/>
  <c r="O103" i="6"/>
  <c r="L103" i="6"/>
  <c r="M103" i="6" s="1"/>
  <c r="O102" i="6"/>
  <c r="L102" i="6"/>
  <c r="M102" i="6" s="1"/>
  <c r="O101" i="6"/>
  <c r="L101" i="6"/>
  <c r="M101" i="6" s="1"/>
  <c r="O100" i="6"/>
  <c r="H100" i="6"/>
  <c r="L100" i="6" s="1"/>
  <c r="M100" i="6" s="1"/>
  <c r="M99" i="6"/>
  <c r="L99" i="6"/>
  <c r="O99" i="6" s="1"/>
  <c r="O98" i="6"/>
  <c r="M98" i="6"/>
  <c r="L98" i="6"/>
  <c r="O97" i="6"/>
  <c r="L97" i="6"/>
  <c r="M97" i="6" s="1"/>
  <c r="O96" i="6"/>
  <c r="L96" i="6"/>
  <c r="M96" i="6" s="1"/>
  <c r="O95" i="6"/>
  <c r="L95" i="6"/>
  <c r="M95" i="6" s="1"/>
  <c r="O94" i="6"/>
  <c r="L94" i="6"/>
  <c r="M94" i="6" s="1"/>
  <c r="O93" i="6"/>
  <c r="L93" i="6"/>
  <c r="M93" i="6" s="1"/>
  <c r="O92" i="6"/>
  <c r="L92" i="6"/>
  <c r="M92" i="6" s="1"/>
  <c r="O91" i="6"/>
  <c r="L91" i="6"/>
  <c r="M91" i="6" s="1"/>
  <c r="O90" i="6"/>
  <c r="L90" i="6"/>
  <c r="M90" i="6" s="1"/>
  <c r="O89" i="6"/>
  <c r="L89" i="6"/>
  <c r="M89" i="6" s="1"/>
  <c r="O88" i="6"/>
  <c r="L88" i="6"/>
  <c r="M88" i="6" s="1"/>
  <c r="O87" i="6"/>
  <c r="L87" i="6"/>
  <c r="M87" i="6" s="1"/>
  <c r="O86" i="6"/>
  <c r="L86" i="6"/>
  <c r="M86" i="6" s="1"/>
  <c r="O85" i="6"/>
  <c r="L85" i="6"/>
  <c r="M85" i="6" s="1"/>
  <c r="O84" i="6"/>
  <c r="L84" i="6"/>
  <c r="M84" i="6" s="1"/>
  <c r="O83" i="6"/>
  <c r="L83" i="6"/>
  <c r="M83" i="6" s="1"/>
  <c r="O82" i="6"/>
  <c r="L82" i="6"/>
  <c r="M82" i="6" s="1"/>
  <c r="O81" i="6"/>
  <c r="L81" i="6"/>
  <c r="M81" i="6" s="1"/>
  <c r="O80" i="6"/>
  <c r="L80" i="6"/>
  <c r="M80" i="6" s="1"/>
  <c r="O79" i="6"/>
  <c r="L79" i="6"/>
  <c r="M79" i="6" s="1"/>
  <c r="O78" i="6"/>
  <c r="L78" i="6"/>
  <c r="M78" i="6" s="1"/>
  <c r="O77" i="6"/>
  <c r="L77" i="6"/>
  <c r="M77" i="6" s="1"/>
  <c r="O136" i="1"/>
  <c r="L136" i="1"/>
  <c r="M136" i="1" s="1"/>
  <c r="N136" i="1" s="1"/>
  <c r="O135" i="1"/>
  <c r="L135" i="1"/>
  <c r="M135" i="1" s="1"/>
  <c r="O134" i="1"/>
  <c r="L134" i="1"/>
  <c r="M134" i="1" s="1"/>
  <c r="O133" i="1"/>
  <c r="L133" i="1"/>
  <c r="M133" i="1" s="1"/>
  <c r="O132" i="1"/>
  <c r="L132" i="1"/>
  <c r="M132" i="1" s="1"/>
  <c r="N132" i="1" s="1"/>
  <c r="O131" i="1"/>
  <c r="L131" i="1"/>
  <c r="M131" i="1" s="1"/>
  <c r="O130" i="1"/>
  <c r="L130" i="1"/>
  <c r="M130" i="1" s="1"/>
  <c r="O129" i="1"/>
  <c r="L129" i="1"/>
  <c r="M129" i="1" s="1"/>
  <c r="O128" i="1"/>
  <c r="M128" i="1"/>
  <c r="N128" i="1" s="1"/>
  <c r="L128" i="1"/>
  <c r="O127" i="1"/>
  <c r="L127" i="1"/>
  <c r="M127" i="1" s="1"/>
  <c r="O126" i="1"/>
  <c r="L126" i="1"/>
  <c r="M126" i="1" s="1"/>
  <c r="O125" i="1"/>
  <c r="L125" i="1"/>
  <c r="M125" i="1" s="1"/>
  <c r="O124" i="1"/>
  <c r="L124" i="1"/>
  <c r="M124" i="1" s="1"/>
  <c r="N124" i="1" s="1"/>
  <c r="O123" i="1"/>
  <c r="L123" i="1"/>
  <c r="M123" i="1" s="1"/>
  <c r="O122" i="1"/>
  <c r="L122" i="1"/>
  <c r="M122" i="1" s="1"/>
  <c r="O121" i="1"/>
  <c r="L121" i="1"/>
  <c r="M121" i="1" s="1"/>
  <c r="O120" i="1"/>
  <c r="L120" i="1"/>
  <c r="M120" i="1" s="1"/>
  <c r="N120" i="1" s="1"/>
  <c r="O119" i="1"/>
  <c r="L119" i="1"/>
  <c r="M119" i="1" s="1"/>
  <c r="O118" i="1"/>
  <c r="L118" i="1"/>
  <c r="M118" i="1" s="1"/>
  <c r="O117" i="1"/>
  <c r="L117" i="1"/>
  <c r="M117" i="1" s="1"/>
  <c r="O116" i="1"/>
  <c r="L116" i="1"/>
  <c r="M116" i="1" s="1"/>
  <c r="N116" i="1" s="1"/>
  <c r="O115" i="1"/>
  <c r="L115" i="1"/>
  <c r="M115" i="1" s="1"/>
  <c r="O114" i="1"/>
  <c r="L114" i="1"/>
  <c r="M114" i="1" s="1"/>
  <c r="O113" i="1"/>
  <c r="L113" i="1"/>
  <c r="M113" i="1" s="1"/>
  <c r="O112" i="1"/>
  <c r="M112" i="1"/>
  <c r="N112" i="1" s="1"/>
  <c r="L112" i="1"/>
  <c r="O111" i="1"/>
  <c r="L111" i="1"/>
  <c r="M111" i="1" s="1"/>
  <c r="O110" i="1"/>
  <c r="L110" i="1"/>
  <c r="M110" i="1" s="1"/>
  <c r="O109" i="1"/>
  <c r="L109" i="1"/>
  <c r="M109" i="1" s="1"/>
  <c r="O108" i="1"/>
  <c r="L108" i="1"/>
  <c r="M108" i="1" s="1"/>
  <c r="N108" i="1" s="1"/>
  <c r="O107" i="1"/>
  <c r="L107" i="1"/>
  <c r="M107" i="1" s="1"/>
  <c r="O106" i="1"/>
  <c r="L106" i="1"/>
  <c r="M106" i="1" s="1"/>
  <c r="O105" i="1"/>
  <c r="L105" i="1"/>
  <c r="M105" i="1" s="1"/>
  <c r="O104" i="1"/>
  <c r="L104" i="1"/>
  <c r="M104" i="1" s="1"/>
  <c r="N104" i="1" s="1"/>
  <c r="O103" i="1"/>
  <c r="L103" i="1"/>
  <c r="M103" i="1" s="1"/>
  <c r="O102" i="1"/>
  <c r="L102" i="1"/>
  <c r="M102" i="1" s="1"/>
  <c r="O101" i="1"/>
  <c r="L101" i="1"/>
  <c r="M101" i="1" s="1"/>
  <c r="O100" i="1"/>
  <c r="L100" i="1"/>
  <c r="M100" i="1" s="1"/>
  <c r="N100" i="1" s="1"/>
  <c r="P104" i="6" l="1"/>
  <c r="Q104" i="6" s="1"/>
  <c r="S104" i="6" s="1"/>
  <c r="U104" i="6" s="1"/>
  <c r="P106" i="6"/>
  <c r="Q106" i="6" s="1"/>
  <c r="S106" i="6" s="1"/>
  <c r="U106" i="6" s="1"/>
  <c r="P107" i="6"/>
  <c r="Q107" i="6" s="1"/>
  <c r="S107" i="6" s="1"/>
  <c r="U107" i="6" s="1"/>
  <c r="P108" i="6"/>
  <c r="Q108" i="6" s="1"/>
  <c r="S108" i="6" s="1"/>
  <c r="U108" i="6" s="1"/>
  <c r="P109" i="6"/>
  <c r="Q109" i="6" s="1"/>
  <c r="S109" i="6" s="1"/>
  <c r="U109" i="6" s="1"/>
  <c r="N77" i="6"/>
  <c r="P77" i="6" s="1"/>
  <c r="Q77" i="6" s="1"/>
  <c r="S77" i="6" s="1"/>
  <c r="U77" i="6" s="1"/>
  <c r="N81" i="6"/>
  <c r="P81" i="6" s="1"/>
  <c r="Q81" i="6" s="1"/>
  <c r="S81" i="6" s="1"/>
  <c r="U81" i="6" s="1"/>
  <c r="N83" i="6"/>
  <c r="P83" i="6" s="1"/>
  <c r="Q83" i="6" s="1"/>
  <c r="S83" i="6" s="1"/>
  <c r="U83" i="6" s="1"/>
  <c r="N85" i="6"/>
  <c r="P85" i="6" s="1"/>
  <c r="Q85" i="6" s="1"/>
  <c r="S85" i="6" s="1"/>
  <c r="U85" i="6" s="1"/>
  <c r="N87" i="6"/>
  <c r="P87" i="6" s="1"/>
  <c r="Q87" i="6" s="1"/>
  <c r="S87" i="6" s="1"/>
  <c r="U87" i="6" s="1"/>
  <c r="N89" i="6"/>
  <c r="P89" i="6" s="1"/>
  <c r="Q89" i="6" s="1"/>
  <c r="S89" i="6" s="1"/>
  <c r="U89" i="6" s="1"/>
  <c r="N91" i="6"/>
  <c r="P91" i="6" s="1"/>
  <c r="Q91" i="6" s="1"/>
  <c r="S91" i="6" s="1"/>
  <c r="U91" i="6" s="1"/>
  <c r="N93" i="6"/>
  <c r="P93" i="6" s="1"/>
  <c r="Q93" i="6" s="1"/>
  <c r="S93" i="6" s="1"/>
  <c r="U93" i="6" s="1"/>
  <c r="N100" i="6"/>
  <c r="P100" i="6" s="1"/>
  <c r="Q100" i="6" s="1"/>
  <c r="S100" i="6" s="1"/>
  <c r="U100" i="6" s="1"/>
  <c r="N102" i="6"/>
  <c r="P102" i="6" s="1"/>
  <c r="Q102" i="6" s="1"/>
  <c r="S102" i="6" s="1"/>
  <c r="U102" i="6" s="1"/>
  <c r="N105" i="6"/>
  <c r="P105" i="6" s="1"/>
  <c r="Q105" i="6" s="1"/>
  <c r="S105" i="6" s="1"/>
  <c r="U105" i="6" s="1"/>
  <c r="N78" i="6"/>
  <c r="P78" i="6" s="1"/>
  <c r="Q78" i="6" s="1"/>
  <c r="S78" i="6" s="1"/>
  <c r="U78" i="6" s="1"/>
  <c r="N80" i="6"/>
  <c r="P80" i="6" s="1"/>
  <c r="Q80" i="6" s="1"/>
  <c r="S80" i="6" s="1"/>
  <c r="U80" i="6" s="1"/>
  <c r="N82" i="6"/>
  <c r="P82" i="6" s="1"/>
  <c r="Q82" i="6" s="1"/>
  <c r="S82" i="6" s="1"/>
  <c r="U82" i="6" s="1"/>
  <c r="N84" i="6"/>
  <c r="P84" i="6" s="1"/>
  <c r="Q84" i="6" s="1"/>
  <c r="S84" i="6" s="1"/>
  <c r="U84" i="6" s="1"/>
  <c r="N86" i="6"/>
  <c r="P86" i="6" s="1"/>
  <c r="Q86" i="6" s="1"/>
  <c r="S86" i="6" s="1"/>
  <c r="U86" i="6" s="1"/>
  <c r="N88" i="6"/>
  <c r="P88" i="6" s="1"/>
  <c r="Q88" i="6" s="1"/>
  <c r="S88" i="6" s="1"/>
  <c r="U88" i="6" s="1"/>
  <c r="N90" i="6"/>
  <c r="P90" i="6" s="1"/>
  <c r="Q90" i="6" s="1"/>
  <c r="S90" i="6" s="1"/>
  <c r="U90" i="6" s="1"/>
  <c r="N92" i="6"/>
  <c r="P92" i="6" s="1"/>
  <c r="Q92" i="6" s="1"/>
  <c r="S92" i="6" s="1"/>
  <c r="U92" i="6" s="1"/>
  <c r="N101" i="6"/>
  <c r="P101" i="6" s="1"/>
  <c r="Q101" i="6" s="1"/>
  <c r="S101" i="6" s="1"/>
  <c r="U101" i="6" s="1"/>
  <c r="N103" i="6"/>
  <c r="P103" i="6" s="1"/>
  <c r="Q103" i="6" s="1"/>
  <c r="S103" i="6" s="1"/>
  <c r="U103" i="6" s="1"/>
  <c r="N79" i="6"/>
  <c r="P79" i="6" s="1"/>
  <c r="Q79" i="6" s="1"/>
  <c r="S79" i="6" s="1"/>
  <c r="U79" i="6" s="1"/>
  <c r="N94" i="6"/>
  <c r="P94" i="6" s="1"/>
  <c r="Q94" i="6" s="1"/>
  <c r="S94" i="6" s="1"/>
  <c r="U94" i="6" s="1"/>
  <c r="N95" i="6"/>
  <c r="P95" i="6" s="1"/>
  <c r="Q95" i="6" s="1"/>
  <c r="S95" i="6" s="1"/>
  <c r="U95" i="6" s="1"/>
  <c r="N96" i="6"/>
  <c r="P96" i="6" s="1"/>
  <c r="Q96" i="6" s="1"/>
  <c r="S96" i="6" s="1"/>
  <c r="U96" i="6" s="1"/>
  <c r="N97" i="6"/>
  <c r="P97" i="6" s="1"/>
  <c r="Q97" i="6" s="1"/>
  <c r="S97" i="6" s="1"/>
  <c r="U97" i="6" s="1"/>
  <c r="N98" i="6"/>
  <c r="P98" i="6" s="1"/>
  <c r="Q98" i="6" s="1"/>
  <c r="S98" i="6" s="1"/>
  <c r="U98" i="6" s="1"/>
  <c r="N99" i="6"/>
  <c r="P99" i="6" s="1"/>
  <c r="Q99" i="6" s="1"/>
  <c r="S99" i="6" s="1"/>
  <c r="U99" i="6" s="1"/>
  <c r="N113" i="1"/>
  <c r="P113" i="1" s="1"/>
  <c r="Q113" i="1" s="1"/>
  <c r="S113" i="1" s="1"/>
  <c r="N107" i="1"/>
  <c r="P107" i="1" s="1"/>
  <c r="Q107" i="1" s="1"/>
  <c r="S107" i="1" s="1"/>
  <c r="N115" i="1"/>
  <c r="P115" i="1" s="1"/>
  <c r="Q115" i="1" s="1"/>
  <c r="S115" i="1" s="1"/>
  <c r="N123" i="1"/>
  <c r="P123" i="1" s="1"/>
  <c r="Q123" i="1" s="1"/>
  <c r="S123" i="1" s="1"/>
  <c r="N131" i="1"/>
  <c r="P131" i="1" s="1"/>
  <c r="Q131" i="1" s="1"/>
  <c r="S131" i="1" s="1"/>
  <c r="N129" i="1"/>
  <c r="P129" i="1" s="1"/>
  <c r="Q129" i="1" s="1"/>
  <c r="S129" i="1" s="1"/>
  <c r="N101" i="1"/>
  <c r="P101" i="1" s="1"/>
  <c r="Q101" i="1" s="1"/>
  <c r="S101" i="1" s="1"/>
  <c r="N109" i="1"/>
  <c r="P109" i="1" s="1"/>
  <c r="Q109" i="1" s="1"/>
  <c r="S109" i="1" s="1"/>
  <c r="N117" i="1"/>
  <c r="P117" i="1" s="1"/>
  <c r="Q117" i="1" s="1"/>
  <c r="S117" i="1" s="1"/>
  <c r="N125" i="1"/>
  <c r="P125" i="1" s="1"/>
  <c r="Q125" i="1" s="1"/>
  <c r="S125" i="1" s="1"/>
  <c r="N133" i="1"/>
  <c r="P133" i="1" s="1"/>
  <c r="Q133" i="1" s="1"/>
  <c r="S133" i="1" s="1"/>
  <c r="N105" i="1"/>
  <c r="P105" i="1" s="1"/>
  <c r="Q105" i="1" s="1"/>
  <c r="S105" i="1" s="1"/>
  <c r="N121" i="1"/>
  <c r="P121" i="1" s="1"/>
  <c r="Q121" i="1" s="1"/>
  <c r="S121" i="1" s="1"/>
  <c r="N103" i="1"/>
  <c r="P103" i="1" s="1"/>
  <c r="Q103" i="1" s="1"/>
  <c r="S103" i="1" s="1"/>
  <c r="N111" i="1"/>
  <c r="P111" i="1" s="1"/>
  <c r="Q111" i="1" s="1"/>
  <c r="S111" i="1" s="1"/>
  <c r="N119" i="1"/>
  <c r="P119" i="1" s="1"/>
  <c r="Q119" i="1" s="1"/>
  <c r="S119" i="1" s="1"/>
  <c r="P122" i="1"/>
  <c r="Q122" i="1" s="1"/>
  <c r="S122" i="1" s="1"/>
  <c r="N127" i="1"/>
  <c r="P127" i="1" s="1"/>
  <c r="Q127" i="1" s="1"/>
  <c r="S127" i="1" s="1"/>
  <c r="N135" i="1"/>
  <c r="P135" i="1" s="1"/>
  <c r="Q135" i="1" s="1"/>
  <c r="S135" i="1" s="1"/>
  <c r="P100" i="1"/>
  <c r="Q100" i="1" s="1"/>
  <c r="S100" i="1" s="1"/>
  <c r="N102" i="1"/>
  <c r="P102" i="1" s="1"/>
  <c r="Q102" i="1" s="1"/>
  <c r="S102" i="1" s="1"/>
  <c r="P104" i="1"/>
  <c r="Q104" i="1" s="1"/>
  <c r="S104" i="1" s="1"/>
  <c r="N106" i="1"/>
  <c r="P106" i="1" s="1"/>
  <c r="Q106" i="1" s="1"/>
  <c r="S106" i="1" s="1"/>
  <c r="P108" i="1"/>
  <c r="Q108" i="1" s="1"/>
  <c r="S108" i="1" s="1"/>
  <c r="N110" i="1"/>
  <c r="P110" i="1" s="1"/>
  <c r="Q110" i="1" s="1"/>
  <c r="S110" i="1" s="1"/>
  <c r="P112" i="1"/>
  <c r="Q112" i="1" s="1"/>
  <c r="S112" i="1" s="1"/>
  <c r="N114" i="1"/>
  <c r="P114" i="1" s="1"/>
  <c r="Q114" i="1" s="1"/>
  <c r="S114" i="1" s="1"/>
  <c r="P116" i="1"/>
  <c r="Q116" i="1" s="1"/>
  <c r="S116" i="1" s="1"/>
  <c r="N118" i="1"/>
  <c r="P118" i="1" s="1"/>
  <c r="Q118" i="1" s="1"/>
  <c r="S118" i="1" s="1"/>
  <c r="P120" i="1"/>
  <c r="Q120" i="1" s="1"/>
  <c r="S120" i="1" s="1"/>
  <c r="N122" i="1"/>
  <c r="P124" i="1"/>
  <c r="Q124" i="1" s="1"/>
  <c r="S124" i="1" s="1"/>
  <c r="N126" i="1"/>
  <c r="P126" i="1" s="1"/>
  <c r="Q126" i="1" s="1"/>
  <c r="S126" i="1" s="1"/>
  <c r="P128" i="1"/>
  <c r="Q128" i="1" s="1"/>
  <c r="S128" i="1" s="1"/>
  <c r="N130" i="1"/>
  <c r="P130" i="1" s="1"/>
  <c r="Q130" i="1" s="1"/>
  <c r="S130" i="1" s="1"/>
  <c r="P132" i="1"/>
  <c r="Q132" i="1" s="1"/>
  <c r="S132" i="1" s="1"/>
  <c r="N134" i="1"/>
  <c r="P134" i="1" s="1"/>
  <c r="Q134" i="1" s="1"/>
  <c r="S134" i="1" s="1"/>
  <c r="P136" i="1"/>
  <c r="Q136" i="1" s="1"/>
  <c r="S136" i="1" s="1"/>
  <c r="O99" i="1" l="1"/>
  <c r="L99" i="1"/>
  <c r="M99" i="1" s="1"/>
  <c r="N99" i="1" s="1"/>
  <c r="O98" i="1"/>
  <c r="L98" i="1"/>
  <c r="M98" i="1" s="1"/>
  <c r="O97" i="1"/>
  <c r="L97" i="1"/>
  <c r="M97" i="1" s="1"/>
  <c r="O96" i="1"/>
  <c r="L96" i="1"/>
  <c r="M96" i="1" s="1"/>
  <c r="O95" i="1"/>
  <c r="L95" i="1"/>
  <c r="M95" i="1" s="1"/>
  <c r="N95" i="1" s="1"/>
  <c r="O94" i="1"/>
  <c r="L94" i="1"/>
  <c r="M94" i="1" s="1"/>
  <c r="O93" i="1"/>
  <c r="L93" i="1"/>
  <c r="M93" i="1" s="1"/>
  <c r="O92" i="1"/>
  <c r="L92" i="1"/>
  <c r="M92" i="1" s="1"/>
  <c r="O91" i="1"/>
  <c r="L91" i="1"/>
  <c r="M91" i="1" s="1"/>
  <c r="N91" i="1" s="1"/>
  <c r="O90" i="1"/>
  <c r="L90" i="1"/>
  <c r="M90" i="1" s="1"/>
  <c r="O89" i="1"/>
  <c r="L89" i="1"/>
  <c r="M89" i="1" s="1"/>
  <c r="O88" i="1"/>
  <c r="L88" i="1"/>
  <c r="M88" i="1" s="1"/>
  <c r="O87" i="1"/>
  <c r="L87" i="1"/>
  <c r="M87" i="1" s="1"/>
  <c r="O86" i="1"/>
  <c r="L86" i="1"/>
  <c r="M86" i="1" s="1"/>
  <c r="O85" i="1"/>
  <c r="L85" i="1"/>
  <c r="M85" i="1" s="1"/>
  <c r="O84" i="1"/>
  <c r="L84" i="1"/>
  <c r="M84" i="1" s="1"/>
  <c r="O83" i="1"/>
  <c r="L83" i="1"/>
  <c r="M83" i="1" s="1"/>
  <c r="O82" i="1"/>
  <c r="L82" i="1"/>
  <c r="M82" i="1" s="1"/>
  <c r="O81" i="1"/>
  <c r="M81" i="1"/>
  <c r="L81" i="1"/>
  <c r="O80" i="1"/>
  <c r="L80" i="1"/>
  <c r="M80" i="1" s="1"/>
  <c r="O79" i="1"/>
  <c r="L79" i="1"/>
  <c r="M79" i="1" s="1"/>
  <c r="O78" i="1"/>
  <c r="L78" i="1"/>
  <c r="M78" i="1" s="1"/>
  <c r="O77" i="1"/>
  <c r="L77" i="1"/>
  <c r="M77" i="1" s="1"/>
  <c r="O76" i="1"/>
  <c r="L76" i="1"/>
  <c r="M76" i="1" s="1"/>
  <c r="O75" i="1"/>
  <c r="L75" i="1"/>
  <c r="M75" i="1" s="1"/>
  <c r="O74" i="1"/>
  <c r="L74" i="1"/>
  <c r="M74" i="1" s="1"/>
  <c r="O73" i="1"/>
  <c r="L73" i="1"/>
  <c r="M73" i="1" s="1"/>
  <c r="O72" i="1"/>
  <c r="L72" i="1"/>
  <c r="M72" i="1" s="1"/>
  <c r="O71" i="1"/>
  <c r="L71" i="1"/>
  <c r="M71" i="1" s="1"/>
  <c r="O70" i="1"/>
  <c r="M70" i="1"/>
  <c r="L70" i="1"/>
  <c r="O69" i="1"/>
  <c r="L69" i="1"/>
  <c r="M69" i="1" s="1"/>
  <c r="O68" i="1"/>
  <c r="L68" i="1"/>
  <c r="M68" i="1" s="1"/>
  <c r="O67" i="1"/>
  <c r="L67" i="1"/>
  <c r="M67" i="1" s="1"/>
  <c r="O66" i="1"/>
  <c r="L66" i="1"/>
  <c r="M66" i="1" s="1"/>
  <c r="N82" i="1" l="1"/>
  <c r="P82" i="1" s="1"/>
  <c r="Q82" i="1" s="1"/>
  <c r="S82" i="1" s="1"/>
  <c r="N83" i="1"/>
  <c r="P83" i="1" s="1"/>
  <c r="Q83" i="1" s="1"/>
  <c r="S83" i="1" s="1"/>
  <c r="N66" i="1"/>
  <c r="P66" i="1" s="1"/>
  <c r="Q66" i="1" s="1"/>
  <c r="S66" i="1" s="1"/>
  <c r="N74" i="1"/>
  <c r="P74" i="1" s="1"/>
  <c r="Q74" i="1" s="1"/>
  <c r="S74" i="1" s="1"/>
  <c r="N70" i="1"/>
  <c r="P70" i="1" s="1"/>
  <c r="Q70" i="1" s="1"/>
  <c r="S70" i="1" s="1"/>
  <c r="N78" i="1"/>
  <c r="P78" i="1" s="1"/>
  <c r="Q78" i="1" s="1"/>
  <c r="S78" i="1" s="1"/>
  <c r="N79" i="1"/>
  <c r="P79" i="1" s="1"/>
  <c r="Q79" i="1" s="1"/>
  <c r="S79" i="1" s="1"/>
  <c r="N87" i="1"/>
  <c r="P87" i="1" s="1"/>
  <c r="Q87" i="1" s="1"/>
  <c r="S87" i="1" s="1"/>
  <c r="N94" i="1"/>
  <c r="P94" i="1" s="1"/>
  <c r="Q94" i="1" s="1"/>
  <c r="S94" i="1" s="1"/>
  <c r="N72" i="1"/>
  <c r="P72" i="1" s="1"/>
  <c r="Q72" i="1" s="1"/>
  <c r="S72" i="1" s="1"/>
  <c r="N88" i="1"/>
  <c r="P88" i="1" s="1"/>
  <c r="Q88" i="1" s="1"/>
  <c r="S88" i="1" s="1"/>
  <c r="N98" i="1"/>
  <c r="P98" i="1" s="1"/>
  <c r="Q98" i="1" s="1"/>
  <c r="S98" i="1" s="1"/>
  <c r="N75" i="1"/>
  <c r="P75" i="1"/>
  <c r="Q75" i="1" s="1"/>
  <c r="S75" i="1" s="1"/>
  <c r="N84" i="1"/>
  <c r="P84" i="1"/>
  <c r="Q84" i="1" s="1"/>
  <c r="S84" i="1" s="1"/>
  <c r="N90" i="1"/>
  <c r="P90" i="1" s="1"/>
  <c r="Q90" i="1" s="1"/>
  <c r="S90" i="1" s="1"/>
  <c r="N67" i="1"/>
  <c r="P67" i="1" s="1"/>
  <c r="Q67" i="1" s="1"/>
  <c r="S67" i="1" s="1"/>
  <c r="N76" i="1"/>
  <c r="P76" i="1" s="1"/>
  <c r="Q76" i="1" s="1"/>
  <c r="S76" i="1" s="1"/>
  <c r="N80" i="1"/>
  <c r="P80" i="1" s="1"/>
  <c r="Q80" i="1" s="1"/>
  <c r="S80" i="1" s="1"/>
  <c r="N96" i="1"/>
  <c r="P96" i="1"/>
  <c r="Q96" i="1" s="1"/>
  <c r="S96" i="1" s="1"/>
  <c r="N68" i="1"/>
  <c r="P68" i="1" s="1"/>
  <c r="Q68" i="1" s="1"/>
  <c r="S68" i="1" s="1"/>
  <c r="N71" i="1"/>
  <c r="P71" i="1" s="1"/>
  <c r="Q71" i="1" s="1"/>
  <c r="S71" i="1" s="1"/>
  <c r="N86" i="1"/>
  <c r="P86" i="1" s="1"/>
  <c r="Q86" i="1" s="1"/>
  <c r="S86" i="1" s="1"/>
  <c r="N92" i="1"/>
  <c r="P92" i="1" s="1"/>
  <c r="Q92" i="1" s="1"/>
  <c r="S92" i="1" s="1"/>
  <c r="P97" i="1"/>
  <c r="Q97" i="1" s="1"/>
  <c r="S97" i="1" s="1"/>
  <c r="N97" i="1"/>
  <c r="N69" i="1"/>
  <c r="P69" i="1" s="1"/>
  <c r="Q69" i="1" s="1"/>
  <c r="S69" i="1" s="1"/>
  <c r="N73" i="1"/>
  <c r="P73" i="1" s="1"/>
  <c r="Q73" i="1" s="1"/>
  <c r="S73" i="1" s="1"/>
  <c r="N77" i="1"/>
  <c r="P77" i="1" s="1"/>
  <c r="Q77" i="1" s="1"/>
  <c r="S77" i="1" s="1"/>
  <c r="N81" i="1"/>
  <c r="P81" i="1" s="1"/>
  <c r="Q81" i="1" s="1"/>
  <c r="S81" i="1" s="1"/>
  <c r="N85" i="1"/>
  <c r="P85" i="1" s="1"/>
  <c r="Q85" i="1" s="1"/>
  <c r="S85" i="1" s="1"/>
  <c r="N89" i="1"/>
  <c r="P89" i="1" s="1"/>
  <c r="Q89" i="1" s="1"/>
  <c r="S89" i="1" s="1"/>
  <c r="P91" i="1"/>
  <c r="Q91" i="1" s="1"/>
  <c r="S91" i="1" s="1"/>
  <c r="N93" i="1"/>
  <c r="P93" i="1" s="1"/>
  <c r="Q93" i="1" s="1"/>
  <c r="S93" i="1" s="1"/>
  <c r="P95" i="1"/>
  <c r="Q95" i="1" s="1"/>
  <c r="S95" i="1" s="1"/>
  <c r="P99" i="1"/>
  <c r="Q99" i="1" s="1"/>
  <c r="S99" i="1" s="1"/>
  <c r="O76" i="6"/>
  <c r="L76" i="6"/>
  <c r="M76" i="6" s="1"/>
  <c r="N76" i="6" s="1"/>
  <c r="O75" i="6"/>
  <c r="L75" i="6"/>
  <c r="M75" i="6" s="1"/>
  <c r="N75" i="6" s="1"/>
  <c r="O74" i="6"/>
  <c r="L74" i="6"/>
  <c r="M74" i="6" s="1"/>
  <c r="N74" i="6" s="1"/>
  <c r="O73" i="6"/>
  <c r="H73" i="6"/>
  <c r="L73" i="6" s="1"/>
  <c r="M73" i="6" s="1"/>
  <c r="O72" i="6"/>
  <c r="L72" i="6"/>
  <c r="M72" i="6" s="1"/>
  <c r="O71" i="6"/>
  <c r="L71" i="6"/>
  <c r="M71" i="6" s="1"/>
  <c r="O70" i="6"/>
  <c r="L70" i="6"/>
  <c r="M70" i="6" s="1"/>
  <c r="O69" i="6"/>
  <c r="L69" i="6"/>
  <c r="M69" i="6" s="1"/>
  <c r="O68" i="6"/>
  <c r="L68" i="6"/>
  <c r="M68" i="6" s="1"/>
  <c r="O67" i="6"/>
  <c r="L67" i="6"/>
  <c r="M67" i="6" s="1"/>
  <c r="O66" i="6"/>
  <c r="L66" i="6"/>
  <c r="M66" i="6" s="1"/>
  <c r="O65" i="6"/>
  <c r="L65" i="6"/>
  <c r="M65" i="6" s="1"/>
  <c r="O64" i="6"/>
  <c r="L64" i="6"/>
  <c r="M64" i="6" s="1"/>
  <c r="O63" i="6"/>
  <c r="L63" i="6"/>
  <c r="M63" i="6" s="1"/>
  <c r="O62" i="6"/>
  <c r="L62" i="6"/>
  <c r="M62" i="6" s="1"/>
  <c r="O61" i="6"/>
  <c r="L61" i="6"/>
  <c r="M61" i="6" s="1"/>
  <c r="O60" i="6"/>
  <c r="L60" i="6"/>
  <c r="M60" i="6" s="1"/>
  <c r="O59" i="6"/>
  <c r="H59" i="6"/>
  <c r="L59" i="6" s="1"/>
  <c r="M59" i="6" s="1"/>
  <c r="O58" i="6"/>
  <c r="L58" i="6"/>
  <c r="M58" i="6" s="1"/>
  <c r="O57" i="6"/>
  <c r="L57" i="6"/>
  <c r="M57" i="6" s="1"/>
  <c r="O56" i="6"/>
  <c r="L56" i="6"/>
  <c r="M56" i="6" s="1"/>
  <c r="O55" i="6"/>
  <c r="L55" i="6"/>
  <c r="M55" i="6" s="1"/>
  <c r="O54" i="6"/>
  <c r="L54" i="6"/>
  <c r="M54" i="6" s="1"/>
  <c r="O53" i="6"/>
  <c r="L53" i="6"/>
  <c r="M53" i="6" s="1"/>
  <c r="O52" i="6"/>
  <c r="L52" i="6"/>
  <c r="M52" i="6" s="1"/>
  <c r="N52" i="6" s="1"/>
  <c r="O51" i="6"/>
  <c r="L51" i="6"/>
  <c r="M51" i="6" s="1"/>
  <c r="N51" i="6" s="1"/>
  <c r="O50" i="6"/>
  <c r="L50" i="6"/>
  <c r="M50" i="6" s="1"/>
  <c r="N50" i="6" s="1"/>
  <c r="O49" i="6"/>
  <c r="L49" i="6"/>
  <c r="M49" i="6" s="1"/>
  <c r="N49" i="6" s="1"/>
  <c r="O48" i="6"/>
  <c r="L48" i="6"/>
  <c r="M48" i="6" s="1"/>
  <c r="N48" i="6" s="1"/>
  <c r="O47" i="6"/>
  <c r="L47" i="6"/>
  <c r="M47" i="6" s="1"/>
  <c r="N47" i="6" s="1"/>
  <c r="O46" i="6"/>
  <c r="L46" i="6"/>
  <c r="M46" i="6" s="1"/>
  <c r="N46" i="6" s="1"/>
  <c r="O45" i="6"/>
  <c r="L45" i="6"/>
  <c r="M45" i="6" s="1"/>
  <c r="N45" i="6" s="1"/>
  <c r="N61" i="6" l="1"/>
  <c r="P61" i="6" s="1"/>
  <c r="Q61" i="6" s="1"/>
  <c r="S61" i="6" s="1"/>
  <c r="U61" i="6" s="1"/>
  <c r="N65" i="6"/>
  <c r="P65" i="6" s="1"/>
  <c r="Q65" i="6" s="1"/>
  <c r="S65" i="6" s="1"/>
  <c r="U65" i="6" s="1"/>
  <c r="N67" i="6"/>
  <c r="P67" i="6" s="1"/>
  <c r="Q67" i="6" s="1"/>
  <c r="S67" i="6" s="1"/>
  <c r="U67" i="6" s="1"/>
  <c r="P69" i="6"/>
  <c r="Q69" i="6" s="1"/>
  <c r="S69" i="6" s="1"/>
  <c r="U69" i="6" s="1"/>
  <c r="N69" i="6"/>
  <c r="N71" i="6"/>
  <c r="P71" i="6" s="1"/>
  <c r="Q71" i="6" s="1"/>
  <c r="S71" i="6" s="1"/>
  <c r="U71" i="6" s="1"/>
  <c r="N73" i="6"/>
  <c r="P73" i="6" s="1"/>
  <c r="Q73" i="6" s="1"/>
  <c r="S73" i="6" s="1"/>
  <c r="U73" i="6" s="1"/>
  <c r="P58" i="6"/>
  <c r="Q58" i="6" s="1"/>
  <c r="S58" i="6" s="1"/>
  <c r="U58" i="6" s="1"/>
  <c r="N59" i="6"/>
  <c r="P59" i="6" s="1"/>
  <c r="Q59" i="6" s="1"/>
  <c r="S59" i="6" s="1"/>
  <c r="U59" i="6" s="1"/>
  <c r="N63" i="6"/>
  <c r="P63" i="6" s="1"/>
  <c r="Q63" i="6" s="1"/>
  <c r="S63" i="6" s="1"/>
  <c r="U63" i="6" s="1"/>
  <c r="N60" i="6"/>
  <c r="P60" i="6" s="1"/>
  <c r="Q60" i="6" s="1"/>
  <c r="S60" i="6" s="1"/>
  <c r="U60" i="6" s="1"/>
  <c r="N62" i="6"/>
  <c r="P62" i="6" s="1"/>
  <c r="Q62" i="6" s="1"/>
  <c r="S62" i="6" s="1"/>
  <c r="U62" i="6" s="1"/>
  <c r="N64" i="6"/>
  <c r="P64" i="6" s="1"/>
  <c r="Q64" i="6" s="1"/>
  <c r="S64" i="6" s="1"/>
  <c r="U64" i="6" s="1"/>
  <c r="N66" i="6"/>
  <c r="P66" i="6" s="1"/>
  <c r="Q66" i="6" s="1"/>
  <c r="S66" i="6" s="1"/>
  <c r="U66" i="6" s="1"/>
  <c r="N68" i="6"/>
  <c r="P68" i="6" s="1"/>
  <c r="Q68" i="6" s="1"/>
  <c r="S68" i="6" s="1"/>
  <c r="U68" i="6" s="1"/>
  <c r="N70" i="6"/>
  <c r="P70" i="6" s="1"/>
  <c r="Q70" i="6" s="1"/>
  <c r="S70" i="6" s="1"/>
  <c r="U70" i="6" s="1"/>
  <c r="N72" i="6"/>
  <c r="P72" i="6" s="1"/>
  <c r="Q72" i="6" s="1"/>
  <c r="S72" i="6" s="1"/>
  <c r="U72" i="6" s="1"/>
  <c r="P45" i="6"/>
  <c r="Q45" i="6" s="1"/>
  <c r="S45" i="6" s="1"/>
  <c r="U45" i="6" s="1"/>
  <c r="P46" i="6"/>
  <c r="Q46" i="6" s="1"/>
  <c r="S46" i="6" s="1"/>
  <c r="U46" i="6" s="1"/>
  <c r="P47" i="6"/>
  <c r="Q47" i="6" s="1"/>
  <c r="S47" i="6" s="1"/>
  <c r="U47" i="6" s="1"/>
  <c r="P48" i="6"/>
  <c r="Q48" i="6" s="1"/>
  <c r="S48" i="6" s="1"/>
  <c r="U48" i="6" s="1"/>
  <c r="P49" i="6"/>
  <c r="Q49" i="6" s="1"/>
  <c r="S49" i="6" s="1"/>
  <c r="U49" i="6" s="1"/>
  <c r="P50" i="6"/>
  <c r="Q50" i="6" s="1"/>
  <c r="S50" i="6" s="1"/>
  <c r="U50" i="6" s="1"/>
  <c r="P51" i="6"/>
  <c r="Q51" i="6" s="1"/>
  <c r="S51" i="6" s="1"/>
  <c r="U51" i="6" s="1"/>
  <c r="P52" i="6"/>
  <c r="Q52" i="6" s="1"/>
  <c r="N53" i="6"/>
  <c r="P53" i="6" s="1"/>
  <c r="Q53" i="6" s="1"/>
  <c r="S53" i="6" s="1"/>
  <c r="U53" i="6" s="1"/>
  <c r="N54" i="6"/>
  <c r="P54" i="6" s="1"/>
  <c r="Q54" i="6" s="1"/>
  <c r="S54" i="6" s="1"/>
  <c r="U54" i="6" s="1"/>
  <c r="N55" i="6"/>
  <c r="P55" i="6" s="1"/>
  <c r="Q55" i="6" s="1"/>
  <c r="S55" i="6" s="1"/>
  <c r="U55" i="6" s="1"/>
  <c r="N56" i="6"/>
  <c r="P56" i="6" s="1"/>
  <c r="Q56" i="6" s="1"/>
  <c r="S56" i="6" s="1"/>
  <c r="U56" i="6" s="1"/>
  <c r="N57" i="6"/>
  <c r="P57" i="6" s="1"/>
  <c r="Q57" i="6" s="1"/>
  <c r="S57" i="6" s="1"/>
  <c r="U57" i="6" s="1"/>
  <c r="N58" i="6"/>
  <c r="P74" i="6"/>
  <c r="Q74" i="6" s="1"/>
  <c r="S74" i="6" s="1"/>
  <c r="U74" i="6" s="1"/>
  <c r="P75" i="6"/>
  <c r="Q75" i="6" s="1"/>
  <c r="S75" i="6" s="1"/>
  <c r="U75" i="6" s="1"/>
  <c r="P76" i="6"/>
  <c r="Q76" i="6" s="1"/>
  <c r="S76" i="6" s="1"/>
  <c r="U76" i="6" s="1"/>
  <c r="O65" i="1" l="1"/>
  <c r="M65" i="1"/>
  <c r="L65" i="1"/>
  <c r="O64" i="1"/>
  <c r="L64" i="1"/>
  <c r="M64" i="1" s="1"/>
  <c r="O63" i="1"/>
  <c r="L63" i="1"/>
  <c r="M63" i="1" s="1"/>
  <c r="O62" i="1"/>
  <c r="L62" i="1"/>
  <c r="M62" i="1" s="1"/>
  <c r="O61" i="1"/>
  <c r="L61" i="1"/>
  <c r="M61" i="1" s="1"/>
  <c r="O60" i="1"/>
  <c r="L60" i="1"/>
  <c r="M60" i="1" s="1"/>
  <c r="O59" i="1"/>
  <c r="L59" i="1"/>
  <c r="M59" i="1" s="1"/>
  <c r="O58" i="1"/>
  <c r="L58" i="1"/>
  <c r="M58" i="1" s="1"/>
  <c r="O57" i="1"/>
  <c r="L57" i="1"/>
  <c r="M57" i="1" s="1"/>
  <c r="O56" i="1"/>
  <c r="L56" i="1"/>
  <c r="M56" i="1" s="1"/>
  <c r="O55" i="1"/>
  <c r="L55" i="1"/>
  <c r="M55" i="1" s="1"/>
  <c r="N58" i="1" l="1"/>
  <c r="P58" i="1" s="1"/>
  <c r="Q58" i="1" s="1"/>
  <c r="S58" i="1" s="1"/>
  <c r="N62" i="1"/>
  <c r="P62" i="1" s="1"/>
  <c r="Q62" i="1" s="1"/>
  <c r="S62" i="1" s="1"/>
  <c r="N56" i="1"/>
  <c r="P56" i="1"/>
  <c r="Q56" i="1" s="1"/>
  <c r="S56" i="1" s="1"/>
  <c r="N59" i="1"/>
  <c r="P59" i="1" s="1"/>
  <c r="Q59" i="1" s="1"/>
  <c r="S59" i="1" s="1"/>
  <c r="N60" i="1"/>
  <c r="P60" i="1" s="1"/>
  <c r="Q60" i="1" s="1"/>
  <c r="S60" i="1" s="1"/>
  <c r="N63" i="1"/>
  <c r="P63" i="1" s="1"/>
  <c r="Q63" i="1" s="1"/>
  <c r="S63" i="1" s="1"/>
  <c r="N55" i="1"/>
  <c r="P55" i="1" s="1"/>
  <c r="Q55" i="1" s="1"/>
  <c r="S55" i="1" s="1"/>
  <c r="N64" i="1"/>
  <c r="P64" i="1" s="1"/>
  <c r="Q64" i="1" s="1"/>
  <c r="S64" i="1" s="1"/>
  <c r="N57" i="1"/>
  <c r="P57" i="1" s="1"/>
  <c r="Q57" i="1" s="1"/>
  <c r="S57" i="1" s="1"/>
  <c r="N61" i="1"/>
  <c r="P61" i="1" s="1"/>
  <c r="Q61" i="1" s="1"/>
  <c r="S61" i="1" s="1"/>
  <c r="N65" i="1"/>
  <c r="P65" i="1" s="1"/>
  <c r="Q65" i="1" s="1"/>
  <c r="S65" i="1" s="1"/>
  <c r="O44" i="6"/>
  <c r="L44" i="6"/>
  <c r="M44" i="6" s="1"/>
  <c r="O43" i="6"/>
  <c r="L43" i="6"/>
  <c r="M43" i="6" s="1"/>
  <c r="N43" i="6" s="1"/>
  <c r="O42" i="6"/>
  <c r="L42" i="6"/>
  <c r="M42" i="6" s="1"/>
  <c r="N42" i="6" s="1"/>
  <c r="O41" i="6"/>
  <c r="L41" i="6"/>
  <c r="M41" i="6" s="1"/>
  <c r="N41" i="6" s="1"/>
  <c r="O40" i="6"/>
  <c r="L40" i="6"/>
  <c r="M40" i="6" s="1"/>
  <c r="N40" i="6" s="1"/>
  <c r="O39" i="6"/>
  <c r="L39" i="6"/>
  <c r="M39" i="6" s="1"/>
  <c r="N39" i="6" s="1"/>
  <c r="O38" i="6"/>
  <c r="L38" i="6"/>
  <c r="M38" i="6" s="1"/>
  <c r="N38" i="6" s="1"/>
  <c r="O37" i="6"/>
  <c r="L37" i="6"/>
  <c r="M37" i="6" s="1"/>
  <c r="N37" i="6" s="1"/>
  <c r="O36" i="6"/>
  <c r="L36" i="6"/>
  <c r="M36" i="6" s="1"/>
  <c r="N36" i="6" s="1"/>
  <c r="P36" i="6" l="1"/>
  <c r="Q36" i="6" s="1"/>
  <c r="S36" i="6" s="1"/>
  <c r="U36" i="6" s="1"/>
  <c r="P37" i="6"/>
  <c r="Q37" i="6" s="1"/>
  <c r="S37" i="6" s="1"/>
  <c r="U37" i="6" s="1"/>
  <c r="P38" i="6"/>
  <c r="Q38" i="6" s="1"/>
  <c r="S38" i="6" s="1"/>
  <c r="U38" i="6" s="1"/>
  <c r="P39" i="6"/>
  <c r="Q39" i="6" s="1"/>
  <c r="S39" i="6" s="1"/>
  <c r="U39" i="6" s="1"/>
  <c r="P40" i="6"/>
  <c r="Q40" i="6" s="1"/>
  <c r="S40" i="6" s="1"/>
  <c r="U40" i="6" s="1"/>
  <c r="P41" i="6"/>
  <c r="Q41" i="6" s="1"/>
  <c r="S41" i="6" s="1"/>
  <c r="U41" i="6" s="1"/>
  <c r="P42" i="6"/>
  <c r="Q42" i="6" s="1"/>
  <c r="S42" i="6" s="1"/>
  <c r="U42" i="6" s="1"/>
  <c r="P43" i="6"/>
  <c r="Q43" i="6" s="1"/>
  <c r="N44" i="6"/>
  <c r="P44" i="6" s="1"/>
  <c r="Q44" i="6" s="1"/>
  <c r="O50" i="1" l="1"/>
  <c r="L50" i="1"/>
  <c r="M50" i="1" s="1"/>
  <c r="N50" i="1" s="1"/>
  <c r="O49" i="1"/>
  <c r="L49" i="1"/>
  <c r="M49" i="1" s="1"/>
  <c r="O48" i="1"/>
  <c r="L48" i="1"/>
  <c r="M48" i="1" s="1"/>
  <c r="O47" i="1"/>
  <c r="L47" i="1"/>
  <c r="M47" i="1" s="1"/>
  <c r="O46" i="1"/>
  <c r="L46" i="1"/>
  <c r="M46" i="1" s="1"/>
  <c r="N46" i="1" s="1"/>
  <c r="O45" i="1"/>
  <c r="L45" i="1"/>
  <c r="M45" i="1" s="1"/>
  <c r="O44" i="1"/>
  <c r="L44" i="1"/>
  <c r="M44" i="1" s="1"/>
  <c r="O43" i="1"/>
  <c r="L43" i="1"/>
  <c r="M43" i="1" s="1"/>
  <c r="O42" i="1"/>
  <c r="L42" i="1"/>
  <c r="M42" i="1" s="1"/>
  <c r="N42" i="1" s="1"/>
  <c r="O41" i="1"/>
  <c r="L41" i="1"/>
  <c r="M41" i="1" s="1"/>
  <c r="O40" i="1"/>
  <c r="L40" i="1"/>
  <c r="M40" i="1" s="1"/>
  <c r="O39" i="1"/>
  <c r="L39" i="1"/>
  <c r="M39" i="1" s="1"/>
  <c r="O38" i="1"/>
  <c r="M38" i="1"/>
  <c r="N38" i="1" s="1"/>
  <c r="L38" i="1"/>
  <c r="O37" i="1"/>
  <c r="L37" i="1"/>
  <c r="M37" i="1" s="1"/>
  <c r="O36" i="1"/>
  <c r="L36" i="1"/>
  <c r="M36" i="1" s="1"/>
  <c r="O35" i="1"/>
  <c r="L35" i="1"/>
  <c r="M35" i="1" s="1"/>
  <c r="O34" i="1"/>
  <c r="M34" i="1"/>
  <c r="N34" i="1" s="1"/>
  <c r="L34" i="1"/>
  <c r="O33" i="1"/>
  <c r="L33" i="1"/>
  <c r="M33" i="1" s="1"/>
  <c r="O32" i="1"/>
  <c r="L32" i="1"/>
  <c r="M32" i="1" s="1"/>
  <c r="O31" i="1"/>
  <c r="L31" i="1"/>
  <c r="M31" i="1" s="1"/>
  <c r="O30" i="1"/>
  <c r="L30" i="1"/>
  <c r="M30" i="1" s="1"/>
  <c r="N30" i="1" s="1"/>
  <c r="O29" i="1"/>
  <c r="L29" i="1"/>
  <c r="M29" i="1" s="1"/>
  <c r="O28" i="1"/>
  <c r="L28" i="1"/>
  <c r="M28" i="1" s="1"/>
  <c r="O27" i="1"/>
  <c r="L27" i="1"/>
  <c r="M27" i="1" s="1"/>
  <c r="O26" i="1"/>
  <c r="L26" i="1"/>
  <c r="M26" i="1" s="1"/>
  <c r="N26" i="1" s="1"/>
  <c r="O25" i="1"/>
  <c r="L25" i="1"/>
  <c r="M25" i="1" s="1"/>
  <c r="O24" i="1"/>
  <c r="L24" i="1"/>
  <c r="M24" i="1" s="1"/>
  <c r="O23" i="1"/>
  <c r="L23" i="1"/>
  <c r="M23" i="1" s="1"/>
  <c r="O22" i="1"/>
  <c r="M22" i="1"/>
  <c r="N22" i="1" s="1"/>
  <c r="L22" i="1"/>
  <c r="O21" i="1"/>
  <c r="L21" i="1"/>
  <c r="M21" i="1" s="1"/>
  <c r="O20" i="1"/>
  <c r="L20" i="1"/>
  <c r="M20" i="1" s="1"/>
  <c r="O19" i="1"/>
  <c r="L19" i="1"/>
  <c r="M19" i="1" s="1"/>
  <c r="O18" i="1"/>
  <c r="L18" i="1"/>
  <c r="M18" i="1" s="1"/>
  <c r="N18" i="1" s="1"/>
  <c r="O17" i="1"/>
  <c r="L17" i="1"/>
  <c r="M17" i="1" s="1"/>
  <c r="O16" i="1"/>
  <c r="L16" i="1"/>
  <c r="M16" i="1" s="1"/>
  <c r="O15" i="1"/>
  <c r="L15" i="1"/>
  <c r="M15" i="1" s="1"/>
  <c r="O14" i="1"/>
  <c r="L14" i="1"/>
  <c r="M14" i="1" s="1"/>
  <c r="N14" i="1" s="1"/>
  <c r="O13" i="1"/>
  <c r="L13" i="1"/>
  <c r="M13" i="1" s="1"/>
  <c r="O12" i="1"/>
  <c r="L12" i="1"/>
  <c r="M12" i="1" s="1"/>
  <c r="O11" i="1"/>
  <c r="L11" i="1"/>
  <c r="M11" i="1" s="1"/>
  <c r="O10" i="1"/>
  <c r="L10" i="1"/>
  <c r="M10" i="1" s="1"/>
  <c r="N10" i="1" s="1"/>
  <c r="O9" i="1"/>
  <c r="L9" i="1"/>
  <c r="M9" i="1" s="1"/>
  <c r="O8" i="1"/>
  <c r="L8" i="1"/>
  <c r="M8" i="1" s="1"/>
  <c r="O7" i="1"/>
  <c r="L7" i="1"/>
  <c r="M7" i="1" s="1"/>
  <c r="O6" i="1"/>
  <c r="M6" i="1"/>
  <c r="N6" i="1" s="1"/>
  <c r="L6" i="1"/>
  <c r="O5" i="1"/>
  <c r="L5" i="1"/>
  <c r="M5" i="1" s="1"/>
  <c r="O4" i="1"/>
  <c r="L4" i="1"/>
  <c r="M4" i="1" s="1"/>
  <c r="O3" i="1"/>
  <c r="L3" i="1"/>
  <c r="M3" i="1" s="1"/>
  <c r="N3" i="1" s="1"/>
  <c r="O32" i="6"/>
  <c r="L32" i="6"/>
  <c r="M32" i="6" s="1"/>
  <c r="O31" i="6"/>
  <c r="L31" i="6"/>
  <c r="M31" i="6" s="1"/>
  <c r="O30" i="6"/>
  <c r="L30" i="6"/>
  <c r="M30" i="6" s="1"/>
  <c r="O29" i="6"/>
  <c r="L29" i="6"/>
  <c r="M29" i="6" s="1"/>
  <c r="O28" i="6"/>
  <c r="L28" i="6"/>
  <c r="M28" i="6" s="1"/>
  <c r="O27" i="6"/>
  <c r="L27" i="6"/>
  <c r="M27" i="6" s="1"/>
  <c r="O26" i="6"/>
  <c r="L26" i="6"/>
  <c r="M26" i="6" s="1"/>
  <c r="O25" i="6"/>
  <c r="L25" i="6"/>
  <c r="M25" i="6" s="1"/>
  <c r="O24" i="6"/>
  <c r="L24" i="6"/>
  <c r="M24" i="6" s="1"/>
  <c r="O23" i="6"/>
  <c r="L23" i="6"/>
  <c r="M23" i="6" s="1"/>
  <c r="O22" i="6"/>
  <c r="L22" i="6"/>
  <c r="M22" i="6" s="1"/>
  <c r="O21" i="6"/>
  <c r="L21" i="6"/>
  <c r="M21" i="6" s="1"/>
  <c r="O20" i="6"/>
  <c r="L20" i="6"/>
  <c r="M20" i="6" s="1"/>
  <c r="O19" i="6"/>
  <c r="L19" i="6"/>
  <c r="M19" i="6" s="1"/>
  <c r="O18" i="6"/>
  <c r="L18" i="6"/>
  <c r="M18" i="6" s="1"/>
  <c r="O17" i="6"/>
  <c r="L17" i="6"/>
  <c r="M17" i="6" s="1"/>
  <c r="O16" i="6"/>
  <c r="L16" i="6"/>
  <c r="M16" i="6" s="1"/>
  <c r="O15" i="6"/>
  <c r="L15" i="6"/>
  <c r="M15" i="6" s="1"/>
  <c r="O14" i="6"/>
  <c r="L14" i="6"/>
  <c r="M14" i="6" s="1"/>
  <c r="O13" i="6"/>
  <c r="L13" i="6"/>
  <c r="M13" i="6" s="1"/>
  <c r="O12" i="6"/>
  <c r="L12" i="6"/>
  <c r="M12" i="6" s="1"/>
  <c r="O11" i="6"/>
  <c r="L11" i="6"/>
  <c r="M11" i="6" s="1"/>
  <c r="O10" i="6"/>
  <c r="L10" i="6"/>
  <c r="M10" i="6" s="1"/>
  <c r="O9" i="6"/>
  <c r="L9" i="6"/>
  <c r="M9" i="6" s="1"/>
  <c r="O8" i="6"/>
  <c r="L8" i="6"/>
  <c r="M8" i="6" s="1"/>
  <c r="O7" i="6"/>
  <c r="L7" i="6"/>
  <c r="M7" i="6" s="1"/>
  <c r="O6" i="6"/>
  <c r="L6" i="6"/>
  <c r="M6" i="6" s="1"/>
  <c r="O5" i="6"/>
  <c r="L5" i="6"/>
  <c r="M5" i="6" s="1"/>
  <c r="O4" i="6"/>
  <c r="L4" i="6"/>
  <c r="M4" i="6" s="1"/>
  <c r="O3" i="6"/>
  <c r="L3" i="6"/>
  <c r="M3" i="6" s="1"/>
  <c r="P3" i="1" l="1"/>
  <c r="Q3" i="1" s="1"/>
  <c r="S3" i="1" s="1"/>
  <c r="N7" i="1"/>
  <c r="P7" i="1" s="1"/>
  <c r="Q7" i="1" s="1"/>
  <c r="S7" i="1" s="1"/>
  <c r="N15" i="1"/>
  <c r="P15" i="1" s="1"/>
  <c r="Q15" i="1" s="1"/>
  <c r="S15" i="1" s="1"/>
  <c r="N31" i="1"/>
  <c r="P31" i="1" s="1"/>
  <c r="Q31" i="1" s="1"/>
  <c r="S31" i="1" s="1"/>
  <c r="N47" i="1"/>
  <c r="P47" i="1" s="1"/>
  <c r="Q47" i="1" s="1"/>
  <c r="S47" i="1" s="1"/>
  <c r="N11" i="1"/>
  <c r="P11" i="1" s="1"/>
  <c r="Q11" i="1" s="1"/>
  <c r="S11" i="1" s="1"/>
  <c r="N19" i="1"/>
  <c r="P19" i="1" s="1"/>
  <c r="Q19" i="1" s="1"/>
  <c r="S19" i="1" s="1"/>
  <c r="N27" i="1"/>
  <c r="P27" i="1" s="1"/>
  <c r="Q27" i="1" s="1"/>
  <c r="S27" i="1" s="1"/>
  <c r="N35" i="1"/>
  <c r="P35" i="1" s="1"/>
  <c r="Q35" i="1" s="1"/>
  <c r="S35" i="1" s="1"/>
  <c r="N43" i="1"/>
  <c r="P43" i="1" s="1"/>
  <c r="Q43" i="1" s="1"/>
  <c r="S43" i="1" s="1"/>
  <c r="N4" i="1"/>
  <c r="P4" i="1" s="1"/>
  <c r="Q4" i="1" s="1"/>
  <c r="S4" i="1" s="1"/>
  <c r="N5" i="1"/>
  <c r="P5" i="1" s="1"/>
  <c r="Q5" i="1" s="1"/>
  <c r="S5" i="1" s="1"/>
  <c r="N13" i="1"/>
  <c r="P13" i="1" s="1"/>
  <c r="Q13" i="1" s="1"/>
  <c r="S13" i="1" s="1"/>
  <c r="N21" i="1"/>
  <c r="P21" i="1" s="1"/>
  <c r="Q21" i="1" s="1"/>
  <c r="S21" i="1" s="1"/>
  <c r="N29" i="1"/>
  <c r="P29" i="1" s="1"/>
  <c r="Q29" i="1" s="1"/>
  <c r="S29" i="1" s="1"/>
  <c r="N37" i="1"/>
  <c r="P37" i="1"/>
  <c r="Q37" i="1" s="1"/>
  <c r="S37" i="1" s="1"/>
  <c r="N45" i="1"/>
  <c r="P45" i="1" s="1"/>
  <c r="Q45" i="1" s="1"/>
  <c r="S45" i="1" s="1"/>
  <c r="N23" i="1"/>
  <c r="P23" i="1" s="1"/>
  <c r="Q23" i="1" s="1"/>
  <c r="S23" i="1" s="1"/>
  <c r="N39" i="1"/>
  <c r="P39" i="1" s="1"/>
  <c r="Q39" i="1" s="1"/>
  <c r="S39" i="1" s="1"/>
  <c r="N9" i="1"/>
  <c r="P9" i="1" s="1"/>
  <c r="Q9" i="1" s="1"/>
  <c r="S9" i="1" s="1"/>
  <c r="N17" i="1"/>
  <c r="P17" i="1" s="1"/>
  <c r="Q17" i="1" s="1"/>
  <c r="S17" i="1" s="1"/>
  <c r="N25" i="1"/>
  <c r="P25" i="1" s="1"/>
  <c r="Q25" i="1" s="1"/>
  <c r="S25" i="1" s="1"/>
  <c r="N33" i="1"/>
  <c r="P33" i="1" s="1"/>
  <c r="Q33" i="1" s="1"/>
  <c r="S33" i="1" s="1"/>
  <c r="N41" i="1"/>
  <c r="P41" i="1" s="1"/>
  <c r="Q41" i="1" s="1"/>
  <c r="S41" i="1" s="1"/>
  <c r="N49" i="1"/>
  <c r="P49" i="1" s="1"/>
  <c r="Q49" i="1" s="1"/>
  <c r="S49" i="1" s="1"/>
  <c r="P6" i="1"/>
  <c r="Q6" i="1" s="1"/>
  <c r="S6" i="1" s="1"/>
  <c r="N8" i="1"/>
  <c r="P8" i="1" s="1"/>
  <c r="Q8" i="1" s="1"/>
  <c r="S8" i="1" s="1"/>
  <c r="P10" i="1"/>
  <c r="Q10" i="1" s="1"/>
  <c r="S10" i="1" s="1"/>
  <c r="N12" i="1"/>
  <c r="P12" i="1" s="1"/>
  <c r="Q12" i="1" s="1"/>
  <c r="S12" i="1" s="1"/>
  <c r="P14" i="1"/>
  <c r="Q14" i="1" s="1"/>
  <c r="S14" i="1" s="1"/>
  <c r="N16" i="1"/>
  <c r="P16" i="1" s="1"/>
  <c r="Q16" i="1" s="1"/>
  <c r="S16" i="1" s="1"/>
  <c r="P18" i="1"/>
  <c r="Q18" i="1" s="1"/>
  <c r="S18" i="1" s="1"/>
  <c r="N20" i="1"/>
  <c r="P20" i="1" s="1"/>
  <c r="Q20" i="1" s="1"/>
  <c r="S20" i="1" s="1"/>
  <c r="P22" i="1"/>
  <c r="Q22" i="1" s="1"/>
  <c r="S22" i="1" s="1"/>
  <c r="N24" i="1"/>
  <c r="P24" i="1" s="1"/>
  <c r="Q24" i="1" s="1"/>
  <c r="S24" i="1" s="1"/>
  <c r="P26" i="1"/>
  <c r="Q26" i="1" s="1"/>
  <c r="S26" i="1" s="1"/>
  <c r="N28" i="1"/>
  <c r="P28" i="1" s="1"/>
  <c r="Q28" i="1" s="1"/>
  <c r="S28" i="1" s="1"/>
  <c r="P30" i="1"/>
  <c r="Q30" i="1" s="1"/>
  <c r="S30" i="1" s="1"/>
  <c r="N32" i="1"/>
  <c r="P32" i="1" s="1"/>
  <c r="Q32" i="1" s="1"/>
  <c r="S32" i="1" s="1"/>
  <c r="P34" i="1"/>
  <c r="Q34" i="1" s="1"/>
  <c r="S34" i="1" s="1"/>
  <c r="N36" i="1"/>
  <c r="P36" i="1" s="1"/>
  <c r="Q36" i="1" s="1"/>
  <c r="S36" i="1" s="1"/>
  <c r="P38" i="1"/>
  <c r="Q38" i="1" s="1"/>
  <c r="S38" i="1" s="1"/>
  <c r="N40" i="1"/>
  <c r="P40" i="1" s="1"/>
  <c r="Q40" i="1" s="1"/>
  <c r="S40" i="1" s="1"/>
  <c r="P42" i="1"/>
  <c r="Q42" i="1" s="1"/>
  <c r="S42" i="1" s="1"/>
  <c r="N44" i="1"/>
  <c r="P44" i="1" s="1"/>
  <c r="Q44" i="1" s="1"/>
  <c r="S44" i="1" s="1"/>
  <c r="P46" i="1"/>
  <c r="Q46" i="1" s="1"/>
  <c r="S46" i="1" s="1"/>
  <c r="N48" i="1"/>
  <c r="P48" i="1" s="1"/>
  <c r="Q48" i="1" s="1"/>
  <c r="S48" i="1" s="1"/>
  <c r="P50" i="1"/>
  <c r="Q50" i="1" s="1"/>
  <c r="S50" i="1" s="1"/>
  <c r="N3" i="6"/>
  <c r="P3" i="6" s="1"/>
  <c r="Q3" i="6" s="1"/>
  <c r="S3" i="6" s="1"/>
  <c r="U3" i="6" s="1"/>
  <c r="N9" i="6"/>
  <c r="P9" i="6" s="1"/>
  <c r="Q9" i="6" s="1"/>
  <c r="S9" i="6" s="1"/>
  <c r="U9" i="6" s="1"/>
  <c r="N15" i="6"/>
  <c r="P15" i="6"/>
  <c r="Q15" i="6" s="1"/>
  <c r="S15" i="6" s="1"/>
  <c r="U15" i="6" s="1"/>
  <c r="N17" i="6"/>
  <c r="P17" i="6" s="1"/>
  <c r="Q17" i="6" s="1"/>
  <c r="S17" i="6" s="1"/>
  <c r="U17" i="6" s="1"/>
  <c r="N19" i="6"/>
  <c r="P19" i="6" s="1"/>
  <c r="Q19" i="6" s="1"/>
  <c r="S19" i="6" s="1"/>
  <c r="U19" i="6" s="1"/>
  <c r="N21" i="6"/>
  <c r="P21" i="6" s="1"/>
  <c r="Q21" i="6" s="1"/>
  <c r="S21" i="6" s="1"/>
  <c r="U21" i="6" s="1"/>
  <c r="N23" i="6"/>
  <c r="P23" i="6" s="1"/>
  <c r="Q23" i="6" s="1"/>
  <c r="S23" i="6" s="1"/>
  <c r="U23" i="6" s="1"/>
  <c r="N25" i="6"/>
  <c r="P25" i="6" s="1"/>
  <c r="Q25" i="6" s="1"/>
  <c r="S25" i="6" s="1"/>
  <c r="U25" i="6" s="1"/>
  <c r="N27" i="6"/>
  <c r="P27" i="6" s="1"/>
  <c r="Q27" i="6" s="1"/>
  <c r="S27" i="6" s="1"/>
  <c r="U27" i="6" s="1"/>
  <c r="N29" i="6"/>
  <c r="P29" i="6" s="1"/>
  <c r="Q29" i="6" s="1"/>
  <c r="S29" i="6" s="1"/>
  <c r="U29" i="6" s="1"/>
  <c r="N31" i="6"/>
  <c r="P31" i="6" s="1"/>
  <c r="Q31" i="6" s="1"/>
  <c r="S31" i="6" s="1"/>
  <c r="U31" i="6" s="1"/>
  <c r="N5" i="6"/>
  <c r="P5" i="6" s="1"/>
  <c r="Q5" i="6" s="1"/>
  <c r="S5" i="6" s="1"/>
  <c r="U5" i="6" s="1"/>
  <c r="N11" i="6"/>
  <c r="P11" i="6" s="1"/>
  <c r="Q11" i="6" s="1"/>
  <c r="S11" i="6" s="1"/>
  <c r="U11" i="6" s="1"/>
  <c r="N4" i="6"/>
  <c r="P4" i="6" s="1"/>
  <c r="Q4" i="6" s="1"/>
  <c r="S4" i="6" s="1"/>
  <c r="U4" i="6" s="1"/>
  <c r="N8" i="6"/>
  <c r="P8" i="6" s="1"/>
  <c r="Q8" i="6" s="1"/>
  <c r="S8" i="6" s="1"/>
  <c r="U8" i="6" s="1"/>
  <c r="N12" i="6"/>
  <c r="P12" i="6" s="1"/>
  <c r="Q12" i="6" s="1"/>
  <c r="S12" i="6" s="1"/>
  <c r="U12" i="6" s="1"/>
  <c r="N16" i="6"/>
  <c r="P16" i="6"/>
  <c r="Q16" i="6" s="1"/>
  <c r="S16" i="6" s="1"/>
  <c r="U16" i="6" s="1"/>
  <c r="N20" i="6"/>
  <c r="P20" i="6" s="1"/>
  <c r="Q20" i="6" s="1"/>
  <c r="S20" i="6" s="1"/>
  <c r="U20" i="6" s="1"/>
  <c r="N24" i="6"/>
  <c r="P24" i="6" s="1"/>
  <c r="Q24" i="6" s="1"/>
  <c r="S24" i="6" s="1"/>
  <c r="U24" i="6" s="1"/>
  <c r="N28" i="6"/>
  <c r="P28" i="6" s="1"/>
  <c r="Q28" i="6" s="1"/>
  <c r="S28" i="6" s="1"/>
  <c r="U28" i="6" s="1"/>
  <c r="N32" i="6"/>
  <c r="P32" i="6" s="1"/>
  <c r="Q32" i="6" s="1"/>
  <c r="S32" i="6" s="1"/>
  <c r="U32" i="6" s="1"/>
  <c r="N7" i="6"/>
  <c r="P7" i="6" s="1"/>
  <c r="Q7" i="6" s="1"/>
  <c r="S7" i="6" s="1"/>
  <c r="U7" i="6" s="1"/>
  <c r="N13" i="6"/>
  <c r="P13" i="6" s="1"/>
  <c r="Q13" i="6" s="1"/>
  <c r="S13" i="6" s="1"/>
  <c r="U13" i="6" s="1"/>
  <c r="N6" i="6"/>
  <c r="P6" i="6" s="1"/>
  <c r="Q6" i="6" s="1"/>
  <c r="S6" i="6" s="1"/>
  <c r="U6" i="6" s="1"/>
  <c r="N10" i="6"/>
  <c r="P10" i="6" s="1"/>
  <c r="Q10" i="6" s="1"/>
  <c r="S10" i="6" s="1"/>
  <c r="U10" i="6" s="1"/>
  <c r="N14" i="6"/>
  <c r="P14" i="6" s="1"/>
  <c r="Q14" i="6" s="1"/>
  <c r="S14" i="6" s="1"/>
  <c r="U14" i="6" s="1"/>
  <c r="N18" i="6"/>
  <c r="P18" i="6" s="1"/>
  <c r="Q18" i="6" s="1"/>
  <c r="S18" i="6" s="1"/>
  <c r="U18" i="6" s="1"/>
  <c r="N22" i="6"/>
  <c r="P22" i="6" s="1"/>
  <c r="Q22" i="6" s="1"/>
  <c r="S22" i="6" s="1"/>
  <c r="U22" i="6" s="1"/>
  <c r="N26" i="6"/>
  <c r="P26" i="6" s="1"/>
  <c r="Q26" i="6" s="1"/>
  <c r="S26" i="6" s="1"/>
  <c r="U26" i="6" s="1"/>
  <c r="N30" i="6"/>
  <c r="P30" i="6" s="1"/>
  <c r="Q30" i="6" s="1"/>
  <c r="S30" i="6" s="1"/>
  <c r="U30" i="6" s="1"/>
  <c r="F8" i="5" l="1"/>
  <c r="F7" i="5"/>
  <c r="F7" i="4" l="1"/>
  <c r="F8" i="4"/>
  <c r="E11" i="5" l="1"/>
  <c r="C10" i="4"/>
  <c r="E11" i="4"/>
  <c r="E9" i="4"/>
  <c r="E10" i="4" s="1"/>
  <c r="C9" i="5" l="1"/>
  <c r="C10" i="5" s="1"/>
  <c r="E9" i="5"/>
  <c r="E10" i="5" s="1"/>
  <c r="E12" i="5" s="1"/>
  <c r="E16" i="5" s="1"/>
  <c r="C11" i="5"/>
  <c r="E12" i="4"/>
  <c r="E14" i="4" s="1"/>
  <c r="L12" i="4" s="1"/>
  <c r="L14" i="4" s="1"/>
  <c r="F11" i="4"/>
  <c r="C12" i="4"/>
  <c r="C14" i="4" s="1"/>
  <c r="J12" i="4" s="1"/>
  <c r="D9" i="5" l="1"/>
  <c r="D11" i="5"/>
  <c r="E14" i="5"/>
  <c r="L12" i="5" s="1"/>
  <c r="L14" i="5" s="1"/>
  <c r="C12" i="5"/>
  <c r="C16" i="5" s="1"/>
  <c r="D10" i="4"/>
  <c r="E16" i="4"/>
  <c r="E18" i="4" s="1"/>
  <c r="J13" i="4" s="1"/>
  <c r="J14" i="4" s="1"/>
  <c r="J16" i="4" s="1"/>
  <c r="J18" i="4" s="1"/>
  <c r="C16" i="4"/>
  <c r="D10" i="5" l="1"/>
  <c r="F10" i="5" s="1"/>
  <c r="F9" i="5"/>
  <c r="F11" i="5"/>
  <c r="C20" i="5"/>
  <c r="L15" i="5" s="1"/>
  <c r="L16" i="5" s="1"/>
  <c r="C14" i="5"/>
  <c r="F9" i="4"/>
  <c r="D12" i="4"/>
  <c r="D14" i="4" s="1"/>
  <c r="K12" i="4" s="1"/>
  <c r="F10" i="4"/>
  <c r="C20" i="4"/>
  <c r="L15" i="4" s="1"/>
  <c r="L16" i="4" s="1"/>
  <c r="E19" i="4"/>
  <c r="D12" i="5" l="1"/>
  <c r="C22" i="5"/>
  <c r="C25" i="5" s="1"/>
  <c r="J12" i="5"/>
  <c r="E18" i="5"/>
  <c r="C22" i="4"/>
  <c r="C25" i="4" s="1"/>
  <c r="K13" i="4"/>
  <c r="K14" i="4" s="1"/>
  <c r="K16" i="4" s="1"/>
  <c r="K18" i="4" s="1"/>
  <c r="E22" i="4"/>
  <c r="E25" i="4" s="1"/>
  <c r="D16" i="4"/>
  <c r="F12" i="4"/>
  <c r="D14" i="5" l="1"/>
  <c r="K12" i="5" s="1"/>
  <c r="D16" i="5"/>
  <c r="D20" i="5" s="1"/>
  <c r="L17" i="5" s="1"/>
  <c r="L18" i="5" s="1"/>
  <c r="F12" i="5"/>
  <c r="J13" i="5"/>
  <c r="J14" i="5" s="1"/>
  <c r="J16" i="5" s="1"/>
  <c r="J18" i="5" s="1"/>
  <c r="E19" i="5"/>
  <c r="K13" i="5" s="1"/>
  <c r="D20" i="4"/>
  <c r="L17" i="4" s="1"/>
  <c r="L18" i="4" s="1"/>
  <c r="K14" i="5" l="1"/>
  <c r="K16" i="5" s="1"/>
  <c r="K18" i="5" s="1"/>
  <c r="D22" i="5"/>
  <c r="D25" i="5" s="1"/>
  <c r="E22" i="5"/>
  <c r="D22" i="4"/>
  <c r="F22" i="4" s="1"/>
  <c r="E25" i="5" l="1"/>
  <c r="F22" i="5"/>
  <c r="D25" i="4"/>
</calcChain>
</file>

<file path=xl/sharedStrings.xml><?xml version="1.0" encoding="utf-8"?>
<sst xmlns="http://schemas.openxmlformats.org/spreadsheetml/2006/main" count="2096" uniqueCount="401">
  <si>
    <t>GST NO OF PARTY</t>
  </si>
  <si>
    <t>TAXABLE AMT</t>
  </si>
  <si>
    <t>NET GST</t>
  </si>
  <si>
    <t>SGST</t>
  </si>
  <si>
    <t>CGST</t>
  </si>
  <si>
    <t>IGST</t>
  </si>
  <si>
    <t>TOTAL VALUE</t>
  </si>
  <si>
    <t>TOTAL</t>
  </si>
  <si>
    <t xml:space="preserve">Credit Balance - opening </t>
  </si>
  <si>
    <t>Cash Balance - Opening</t>
  </si>
  <si>
    <t xml:space="preserve">Current ITC </t>
  </si>
  <si>
    <t>Available  ITC</t>
  </si>
  <si>
    <t>Current Liability</t>
  </si>
  <si>
    <t>Set-off of Available Credit</t>
  </si>
  <si>
    <t>Balance</t>
  </si>
  <si>
    <t>Credit  after Intra head set off</t>
  </si>
  <si>
    <t>Liability</t>
  </si>
  <si>
    <t>Interhead Set off</t>
  </si>
  <si>
    <t>Final Liability</t>
  </si>
  <si>
    <t>After Intrahead</t>
  </si>
  <si>
    <t>After IGST SETOFF</t>
  </si>
  <si>
    <t>AFTER CGST SETOFF</t>
  </si>
  <si>
    <t>AFTER SGST SET OFF</t>
  </si>
  <si>
    <t>Less cash balance</t>
  </si>
  <si>
    <t>PARTY NAME_Bill</t>
  </si>
  <si>
    <t>AMT. DIFFER</t>
  </si>
  <si>
    <t>INVOICE NO</t>
  </si>
  <si>
    <t>INVOICE DATE</t>
  </si>
  <si>
    <t>FILING MONTH</t>
  </si>
  <si>
    <t>042021</t>
  </si>
  <si>
    <t>33ABAFM9917B1ZJ</t>
  </si>
  <si>
    <t>33AOKPP2776G1ZP</t>
  </si>
  <si>
    <t>33AABFS9496D1Z0</t>
  </si>
  <si>
    <t>33AAEPJ6291J1ZL</t>
  </si>
  <si>
    <t>33AAHFI3200K1ZR</t>
  </si>
  <si>
    <t>33AAAFK2851M1ZD</t>
  </si>
  <si>
    <t>33BZWPS7348B1ZV</t>
  </si>
  <si>
    <t>33AACFT2634D1ZO</t>
  </si>
  <si>
    <t>33ACVFS3374A1Z1</t>
  </si>
  <si>
    <t>33AAAPT8026H1ZR</t>
  </si>
  <si>
    <t>33AADPD9976F1ZN</t>
  </si>
  <si>
    <t>33AEOPR3171D1ZJ</t>
  </si>
  <si>
    <t>33AYQPM1729A1ZN</t>
  </si>
  <si>
    <t>33AABCT8023G1ZM</t>
  </si>
  <si>
    <t>33AMHPP0912H1ZC</t>
  </si>
  <si>
    <t>33ABEPL5430E1Z5</t>
  </si>
  <si>
    <t>33AAFFT3582R1ZJ</t>
  </si>
  <si>
    <t>33AAQPU6903N1ZZ</t>
  </si>
  <si>
    <t>33AAAFM9472G1Z9</t>
  </si>
  <si>
    <t>33AAAPV6097Q1ZV</t>
  </si>
  <si>
    <t>33ABYFS2524A1ZA</t>
  </si>
  <si>
    <t>33AAIPM5006A1ZE</t>
  </si>
  <si>
    <t>33BPLPA0208P1Z2</t>
  </si>
  <si>
    <t>33AAAFB0441Q1ZO</t>
  </si>
  <si>
    <t>33AAMPR4880P1ZU</t>
  </si>
  <si>
    <t>33AAAFS8594F1Z0</t>
  </si>
  <si>
    <t>Mass Steel &amp; Ventures</t>
  </si>
  <si>
    <t>Universal Steel Traders</t>
  </si>
  <si>
    <t>Sri Vijayalakshmi &amp;Co.,</t>
  </si>
  <si>
    <t>Sekar Trading Corporation</t>
  </si>
  <si>
    <t>Ikka Industries</t>
  </si>
  <si>
    <t>Kabeer Steels</t>
  </si>
  <si>
    <t>Gomathy Steel Traders</t>
  </si>
  <si>
    <t>T.M. Radhakrishna Chetty &amp; Co.,</t>
  </si>
  <si>
    <t>Sri Balaji Engineering Works &amp; Coatings</t>
  </si>
  <si>
    <t>United Steel Trading Corporation</t>
  </si>
  <si>
    <t>Daga Industrial Enterprises</t>
  </si>
  <si>
    <t>T.M.Radhakrishna Chetty &amp; Sons</t>
  </si>
  <si>
    <t>Udhayakumar Press Works</t>
  </si>
  <si>
    <t>Thiru Rani Logistic Private Limited</t>
  </si>
  <si>
    <t>Jana Eltech</t>
  </si>
  <si>
    <t>Anushri Traders</t>
  </si>
  <si>
    <t>T.R.G Engineering Industries</t>
  </si>
  <si>
    <t>Sri Sakthi Enterprises</t>
  </si>
  <si>
    <t>Mahalaxmi Corporation</t>
  </si>
  <si>
    <t>E.Vasu Hardware</t>
  </si>
  <si>
    <t>Sri Sai Enterprises</t>
  </si>
  <si>
    <t>Rajkantha Steels</t>
  </si>
  <si>
    <t>Muthulakshmi Enterprises</t>
  </si>
  <si>
    <t>Balajee Steels</t>
  </si>
  <si>
    <t>Meena Traders</t>
  </si>
  <si>
    <t>Sri Vinayaka Ispat Udyog</t>
  </si>
  <si>
    <t>INVOICE VALUE</t>
  </si>
  <si>
    <t>TCS</t>
  </si>
  <si>
    <t>REMARK</t>
  </si>
  <si>
    <t>A.L. Traders</t>
  </si>
  <si>
    <t>Namratha Enterprises</t>
  </si>
  <si>
    <t>Udayam Metal Private Limited</t>
  </si>
  <si>
    <t>Fathima Steels</t>
  </si>
  <si>
    <t>Nisha Traders</t>
  </si>
  <si>
    <t>P.A. Traders</t>
  </si>
  <si>
    <t>R.D. Industries</t>
  </si>
  <si>
    <t>Gurudev Enterprises</t>
  </si>
  <si>
    <t>Jogindar Steel</t>
  </si>
  <si>
    <t>33CEIPS9776M1ZG</t>
  </si>
  <si>
    <t>33AAEPR5518E1ZW</t>
  </si>
  <si>
    <t>33AACCU5897J1ZT</t>
  </si>
  <si>
    <t>33BKVPS8430A1ZZ</t>
  </si>
  <si>
    <t>33EVKPS9197D1ZX</t>
  </si>
  <si>
    <t>33ADEPV0558R1ZX</t>
  </si>
  <si>
    <t>33AASFR1939B1Z8</t>
  </si>
  <si>
    <t>33AAFPB9236Q1ZF</t>
  </si>
  <si>
    <t>33AAAPJ5829Q1ZD</t>
  </si>
  <si>
    <t>CESS</t>
  </si>
  <si>
    <t>33AAACF9655K1ZC</t>
  </si>
  <si>
    <t>33AANPR9510M1Z6</t>
  </si>
  <si>
    <t>33AFZPR3543R1ZD</t>
  </si>
  <si>
    <t>33ADDPC6440N1ZO</t>
  </si>
  <si>
    <t>33AAAFK1238L1ZK</t>
  </si>
  <si>
    <t>33AAEPC4583G1Z0</t>
  </si>
  <si>
    <t>33ARBPN6129M1ZM</t>
  </si>
  <si>
    <t>33AFOPJ9325A1ZN</t>
  </si>
  <si>
    <t>33AAAFK0603P1ZL</t>
  </si>
  <si>
    <t>33BMFPB8314Q1ZW</t>
  </si>
  <si>
    <t>33AAAFF5631Q1ZA</t>
  </si>
  <si>
    <t>Fusion Air Product Private Limited</t>
  </si>
  <si>
    <t>C.S.R &amp; Co.</t>
  </si>
  <si>
    <t>Progressive Trading Corporation</t>
  </si>
  <si>
    <t>Chitra Traders</t>
  </si>
  <si>
    <t>Krishna Mill Store</t>
  </si>
  <si>
    <t>Chowatia Metal &amp; Alloys</t>
  </si>
  <si>
    <t>Mobile Planet</t>
  </si>
  <si>
    <t>Classik Floors</t>
  </si>
  <si>
    <t>Kamlesh Trading Corporation</t>
  </si>
  <si>
    <t>Glass Wall</t>
  </si>
  <si>
    <t>Fomra Electricals ( Agencies)</t>
  </si>
  <si>
    <t>BALANCE</t>
  </si>
  <si>
    <t>052021</t>
  </si>
  <si>
    <t>33AJYPR0933J2ZO</t>
  </si>
  <si>
    <t>33ADSFS0670D1Z3</t>
  </si>
  <si>
    <t>SKS Associates</t>
  </si>
  <si>
    <t>Steel India Enterprises</t>
  </si>
  <si>
    <t>Kesipl Showroom</t>
  </si>
  <si>
    <t>33AAFCK6870L1Z5</t>
  </si>
  <si>
    <t>Shriwins Enterprises</t>
  </si>
  <si>
    <t>33APGPP2763Q1ZB</t>
  </si>
  <si>
    <t>THE NEW INDIA ASSURANCE CO. LTD.</t>
  </si>
  <si>
    <t>33AAACN4165C4ZV</t>
  </si>
  <si>
    <t>062021</t>
  </si>
  <si>
    <t>A.R.M.STEELS</t>
  </si>
  <si>
    <t>C.Jaganatha Naicker &amp; Sons</t>
  </si>
  <si>
    <t>Annai Industries</t>
  </si>
  <si>
    <t>Sai Engineering Works</t>
  </si>
  <si>
    <t>Sai Durga Steel</t>
  </si>
  <si>
    <t>33BFHPR3308P1Z3</t>
  </si>
  <si>
    <t>33AAAFC0516F1ZA</t>
  </si>
  <si>
    <t>33ABRPN3399M1ZT</t>
  </si>
  <si>
    <t>33BHQPG1644A1ZT</t>
  </si>
  <si>
    <t>33BKEPG9927K1ZV</t>
  </si>
  <si>
    <t>qty</t>
  </si>
  <si>
    <t>hsn</t>
  </si>
  <si>
    <t>33AAACC4158L2ZO</t>
  </si>
  <si>
    <t>33AAAFS9107N1Z0</t>
  </si>
  <si>
    <t>Chennai Ford</t>
  </si>
  <si>
    <t>S.K.Electricals</t>
  </si>
  <si>
    <t>Tata AIG General Insurance Company Limited</t>
  </si>
  <si>
    <t>33AABCT3518Q1Z3</t>
  </si>
  <si>
    <t>072021</t>
  </si>
  <si>
    <t>33AFRPM1013R1Z5</t>
  </si>
  <si>
    <t>33AIOPK9691D1ZW</t>
  </si>
  <si>
    <t>33ABPFS3519J1ZV</t>
  </si>
  <si>
    <t>33ATUPN8931G1Z6</t>
  </si>
  <si>
    <t>33AAECS5670F1ZF</t>
  </si>
  <si>
    <t>33AANPS3393M1Z0</t>
  </si>
  <si>
    <t>33AAPPM1917K1ZI</t>
  </si>
  <si>
    <t>33AABPD8458N1ZH</t>
  </si>
  <si>
    <t>Sri Lakshmi Pipes</t>
  </si>
  <si>
    <t>BABU KUMAR ENGINEERING WORKS</t>
  </si>
  <si>
    <t>Sunpress Tools</t>
  </si>
  <si>
    <t>Truplast Industries</t>
  </si>
  <si>
    <t>S.S.K.Iron and Steels Private Limited</t>
  </si>
  <si>
    <t>Shanmuga Industries</t>
  </si>
  <si>
    <t>Rahmath Traders</t>
  </si>
  <si>
    <t>J D S Steel</t>
  </si>
  <si>
    <t>Sri Sonanna Steels</t>
  </si>
  <si>
    <t>Manju Steel</t>
  </si>
  <si>
    <t>Balaji Traders</t>
  </si>
  <si>
    <t>MA AMBE ENTERPRISES</t>
  </si>
  <si>
    <t>MISSY EXPORTS AND IMPORTS</t>
  </si>
  <si>
    <t>33AAEPO1300M1Z2</t>
  </si>
  <si>
    <t>33ADAPU3483A1ZV</t>
  </si>
  <si>
    <t>33AEKPA7200E2Z7</t>
  </si>
  <si>
    <t>33AJIPM3429N2ZW</t>
  </si>
  <si>
    <t>33AAIPE5126B1ZF</t>
  </si>
  <si>
    <t>Srinivasa Agencies</t>
  </si>
  <si>
    <t>Basic Engineers &amp; Traders</t>
  </si>
  <si>
    <t>Sarada Agencies</t>
  </si>
  <si>
    <t>33ACUFS6009B1Z6</t>
  </si>
  <si>
    <t>33AAAFB3634P1ZH</t>
  </si>
  <si>
    <t>33AABFS3627A1ZT</t>
  </si>
  <si>
    <t>082021</t>
  </si>
  <si>
    <t>33AKCPB8059J2Z7</t>
  </si>
  <si>
    <t>33AAXFR2163A1ZB</t>
  </si>
  <si>
    <t>33ACYPA6792K1ZY</t>
  </si>
  <si>
    <t>33AVAPS8591B1ZJ</t>
  </si>
  <si>
    <t>33CHIPN7453D1ZC</t>
  </si>
  <si>
    <t>Abirami Engineering Works</t>
  </si>
  <si>
    <t>Rajesh Constructions</t>
  </si>
  <si>
    <t>Asok Steels</t>
  </si>
  <si>
    <t>Jannath Steels</t>
  </si>
  <si>
    <t>F H TRADERS</t>
  </si>
  <si>
    <t>MT</t>
  </si>
  <si>
    <t>UQC</t>
  </si>
  <si>
    <t>Barakath Steels</t>
  </si>
  <si>
    <t>Elumalai Enterprises</t>
  </si>
  <si>
    <t>R.J.ISPAT UDYOG</t>
  </si>
  <si>
    <t>33AAHPP9555E1ZI</t>
  </si>
  <si>
    <t>33AUHPV1175A1ZV</t>
  </si>
  <si>
    <t>33AACFR5115P1Z3</t>
  </si>
  <si>
    <t>33AAEPN7418H1ZR</t>
  </si>
  <si>
    <t>33DOBPP0234K1Z5</t>
  </si>
  <si>
    <t>07AAIPJ6909R1ZZ</t>
  </si>
  <si>
    <t>07AAACV1559Q2ZR</t>
  </si>
  <si>
    <t>33AAAFE0190KIZR</t>
  </si>
  <si>
    <t>M/s Lakshmi Sanitations</t>
  </si>
  <si>
    <t>Pavithra Corporate Services</t>
  </si>
  <si>
    <t>Bajrang Bali Industries</t>
  </si>
  <si>
    <t>V - Trans</t>
  </si>
  <si>
    <t>Essen Industrial Enterprises</t>
  </si>
  <si>
    <t>33DJAPB4326J1ZN</t>
  </si>
  <si>
    <t>Al-Malik Battery Care</t>
  </si>
  <si>
    <t>092021</t>
  </si>
  <si>
    <t>Rahmath Steels</t>
  </si>
  <si>
    <t>Deen Traders</t>
  </si>
  <si>
    <t>Shree Arihant Enterprises</t>
  </si>
  <si>
    <t>Jayam Engineering Works</t>
  </si>
  <si>
    <t>V. Kannadhasan</t>
  </si>
  <si>
    <t>SARAVANA TRADERS</t>
  </si>
  <si>
    <t>G.K Gril Works</t>
  </si>
  <si>
    <t>Ismail Steel Cforporation</t>
  </si>
  <si>
    <t>RECOD PLASTIC</t>
  </si>
  <si>
    <t>33AAJPR6718B1ZT</t>
  </si>
  <si>
    <t>34BBLPS2664B1ZO</t>
  </si>
  <si>
    <t>33ALFPA9493D1Z9</t>
  </si>
  <si>
    <t>33DIYPS1463L1ZG</t>
  </si>
  <si>
    <t>33AIBPK5487E1ZD</t>
  </si>
  <si>
    <t>33ANNPR9155K1ZA</t>
  </si>
  <si>
    <t>33EFVPK2191J1ZY</t>
  </si>
  <si>
    <t>33AAAFI0977L1ZA</t>
  </si>
  <si>
    <t>33AAEHJ8817Q1ZO</t>
  </si>
  <si>
    <t>mt</t>
  </si>
  <si>
    <t>Row Labels</t>
  </si>
  <si>
    <t>Grand Total</t>
  </si>
  <si>
    <t>Column Labels</t>
  </si>
  <si>
    <t>Sum of qty</t>
  </si>
  <si>
    <t>Total Sum of qty</t>
  </si>
  <si>
    <t>Total Sum of INVOICE VALUE</t>
  </si>
  <si>
    <t>Sum of INVOICE VALUE</t>
  </si>
  <si>
    <t>Total Sum of SGST</t>
  </si>
  <si>
    <t>Sum of SGST</t>
  </si>
  <si>
    <t>Total Sum of CGST</t>
  </si>
  <si>
    <t>Sum of CGST</t>
  </si>
  <si>
    <t>Total Sum of IGST</t>
  </si>
  <si>
    <t>Sum of IGST</t>
  </si>
  <si>
    <t>Total Sum of TAXABLE AMT4</t>
  </si>
  <si>
    <t>Sum of TAXABLE AMT4</t>
  </si>
  <si>
    <t>RATE</t>
  </si>
  <si>
    <t>33ENAPM0992N1ZN</t>
  </si>
  <si>
    <t>33AGIPP7483J1ZV</t>
  </si>
  <si>
    <t>33AALPS2681Q1ZX</t>
  </si>
  <si>
    <t>33AACCI9833N1Z5</t>
  </si>
  <si>
    <t>33AKMPM2843F1Z8</t>
  </si>
  <si>
    <t>M.H.STEELS</t>
  </si>
  <si>
    <t>Sp Traders</t>
  </si>
  <si>
    <t>Vijay Enterprises</t>
  </si>
  <si>
    <t>Indma Steel Pvt Ltd.,</t>
  </si>
  <si>
    <t>RMK ENTERPRISES</t>
  </si>
  <si>
    <t>67</t>
  </si>
  <si>
    <t>76</t>
  </si>
  <si>
    <t>33AAAFE0190K1ZR</t>
  </si>
  <si>
    <t>33</t>
  </si>
  <si>
    <t>33AAAFB2498R1Z1</t>
  </si>
  <si>
    <t>B.M.LAL BROS</t>
  </si>
  <si>
    <t>R.B.STEEL TRADERS</t>
  </si>
  <si>
    <t>33AMMPA7355G1Z5</t>
  </si>
  <si>
    <t>102021</t>
  </si>
  <si>
    <t>33AABFU7540E1ZF</t>
  </si>
  <si>
    <t>33AHQPV5078G1ZR</t>
  </si>
  <si>
    <t>33AEJPY4384C1ZA</t>
  </si>
  <si>
    <t>33CNPPM3916D1Z1</t>
  </si>
  <si>
    <t>33ANXPY4998F1ZV</t>
  </si>
  <si>
    <t>33ABDPU8450C1ZR</t>
  </si>
  <si>
    <t>Udayam Steels</t>
  </si>
  <si>
    <t>Muniyan Traders</t>
  </si>
  <si>
    <t>Sp Steels</t>
  </si>
  <si>
    <t>Radhika Steel Traders</t>
  </si>
  <si>
    <t>Yuva Steels</t>
  </si>
  <si>
    <t>Annamalai Engineering Works</t>
  </si>
  <si>
    <t>33AAACY3478P1ZQ</t>
  </si>
  <si>
    <t>33AGDPP6252A1ZU</t>
  </si>
  <si>
    <t>03ACFPS4084D1ZS</t>
  </si>
  <si>
    <t>Yasin Impex India Pvt Ltd</t>
  </si>
  <si>
    <t>Murugan Battery Company</t>
  </si>
  <si>
    <t>Galaxy Rolls &amp; Machines</t>
  </si>
  <si>
    <t>33ABIFA9333R1ZW</t>
  </si>
  <si>
    <t>33AGJPA0267A1Z8</t>
  </si>
  <si>
    <t>Aster Chairs</t>
  </si>
  <si>
    <t>Aruna Steel</t>
  </si>
  <si>
    <t>KGS</t>
  </si>
  <si>
    <t>112021</t>
  </si>
  <si>
    <t>33AADPR3329N1ZH</t>
  </si>
  <si>
    <t>Saibaba Enterprises</t>
  </si>
  <si>
    <t>Hameed Steel</t>
  </si>
  <si>
    <t>Jain Marketing</t>
  </si>
  <si>
    <t>Sri Raghavendra Enterprises</t>
  </si>
  <si>
    <t>New Royal Traders</t>
  </si>
  <si>
    <t>33AAIFH1634D1ZW</t>
  </si>
  <si>
    <t>33AAGPD2958Q1ZD</t>
  </si>
  <si>
    <t>33BBWPJ7140N1Z2</t>
  </si>
  <si>
    <t>33AHNPP6263C2ZA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</si>
  <si>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</si>
  <si>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</si>
  <si>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</si>
  <si>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</si>
  <si>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</si>
  <si>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</si>
  <si>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</si>
  <si>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</si>
  <si>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</si>
  <si>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</si>
  <si>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</si>
  <si>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</si>
  <si>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</si>
  <si>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</si>
  <si>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</si>
  <si>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</si>
  <si>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</si>
  <si>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</si>
  <si>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</si>
  <si>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</si>
  <si>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</si>
  <si>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</si>
  <si>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</si>
  <si>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</si>
  <si>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</si>
  <si>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</si>
  <si>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</si>
  <si>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</si>
  <si>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</si>
  <si>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</si>
  <si>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</si>
  <si>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</si>
  <si>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</si>
  <si>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</si>
  <si>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</si>
  <si>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</si>
  <si>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</si>
  <si>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33BBLPS2664B1ZQ</t>
  </si>
  <si>
    <t>33AHAPA9505F1ZY</t>
  </si>
  <si>
    <t>33AKNPA3966C1ZF</t>
  </si>
  <si>
    <t>33AGUPA3035D1ZV</t>
  </si>
  <si>
    <t>33AASFN3394G1ZX</t>
  </si>
  <si>
    <t>Deen Foundry</t>
  </si>
  <si>
    <t>Bismillah Steels</t>
  </si>
  <si>
    <t>Bismillah Iron and Steels Traders</t>
  </si>
  <si>
    <t>Time Steel Traders</t>
  </si>
  <si>
    <t>Nihal Steels</t>
  </si>
  <si>
    <t>33AIQPA1102R1ZD</t>
  </si>
  <si>
    <t>33BBSPV4572N1ZO</t>
  </si>
  <si>
    <t>33ABRPU6174D1ZA</t>
  </si>
  <si>
    <t>34BLNPS6134A1Z6</t>
  </si>
  <si>
    <t>33AABFS1321B1Z4</t>
  </si>
  <si>
    <t>GK Steels</t>
  </si>
  <si>
    <t>India Plastics</t>
  </si>
  <si>
    <t>AS Steels</t>
  </si>
  <si>
    <t>Idayath Enterprises</t>
  </si>
  <si>
    <t>Gomathy Steel</t>
  </si>
  <si>
    <t>S.A.Cany &amp; Company</t>
  </si>
  <si>
    <t>012022</t>
  </si>
  <si>
    <t>DIFF</t>
  </si>
  <si>
    <t>33ABWPL0595L1Z0</t>
  </si>
  <si>
    <t>33AAOFT0016H1ZG</t>
  </si>
  <si>
    <t>33BZQPS7500B1ZF</t>
  </si>
  <si>
    <t>33AFBPC3195C1Z3</t>
  </si>
  <si>
    <t>T.N.Metals</t>
  </si>
  <si>
    <t>Bhavani Steel Traders</t>
  </si>
  <si>
    <t>Harish Narayana Steels</t>
  </si>
  <si>
    <t>sales</t>
  </si>
  <si>
    <t>purchase</t>
  </si>
  <si>
    <t>ASSRM- GST JAN 22</t>
  </si>
  <si>
    <t>GSTR2B</t>
  </si>
  <si>
    <t>CLIENT PURCHASE</t>
  </si>
  <si>
    <t xml:space="preserve">EXCESS IN GSTR3B </t>
  </si>
  <si>
    <t>GOING WITH CLIENT PURCHASE</t>
  </si>
  <si>
    <t>CLIENT</t>
  </si>
  <si>
    <t>Sum of Central Tax(₹)</t>
  </si>
  <si>
    <t>Sum of State/UT Tax(₹)</t>
  </si>
  <si>
    <t>Sum of Integrated Tax(₹)</t>
  </si>
  <si>
    <t>33AAACL7624G1ZQ</t>
  </si>
  <si>
    <t>33AAACO3651L1ZH</t>
  </si>
  <si>
    <t>33AADCT4784E1ZC</t>
  </si>
  <si>
    <t>2B</t>
  </si>
  <si>
    <t>diff</t>
  </si>
  <si>
    <t>old invoices</t>
  </si>
  <si>
    <t>jan not filed by the client</t>
  </si>
  <si>
    <t>CHENNIA FORD</t>
  </si>
  <si>
    <t>LANDSON MOTORS</t>
  </si>
  <si>
    <t>OLYMPIC CARDS LTD,</t>
  </si>
  <si>
    <t>TAMILNADU  GENERATION  AND  DISTRIBUTION  CORPORATION  LIMITED</t>
  </si>
  <si>
    <t>SURYA BATTERY  LUBRICANTS</t>
  </si>
  <si>
    <t>NET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</si>
</sst>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&quot;0.000&quot; mt&quot;"/>
    <numFmt numFmtId="166" formatCode="#,##0.000"/>
    <numFmt numFmtId="167" formatCode="dd/mm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Verdana"/>
      <family val="2"/>
    </font>
    <font>
      <sz val="11"/>
      <color indexed="8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1" fillId="0" borderId="2" xfId="0" applyFont="1" applyBorder="1"/>
    <xf numFmtId="4" fontId="1" fillId="0" borderId="2" xfId="0" applyNumberFormat="1" applyFont="1" applyBorder="1"/>
    <xf numFmtId="0" fontId="0" fillId="0" borderId="2" xfId="0" applyBorder="1"/>
    <xf numFmtId="4" fontId="0" fillId="0" borderId="2" xfId="0" applyNumberFormat="1" applyBorder="1"/>
    <xf numFmtId="4" fontId="0" fillId="3" borderId="2" xfId="0" applyNumberFormat="1" applyFill="1" applyBorder="1"/>
    <xf numFmtId="0" fontId="0" fillId="0" borderId="2" xfId="0" applyFont="1" applyBorder="1"/>
    <xf numFmtId="4" fontId="0" fillId="3" borderId="2" xfId="0" applyNumberFormat="1" applyFont="1" applyFill="1" applyBorder="1"/>
    <xf numFmtId="4" fontId="0" fillId="0" borderId="2" xfId="0" applyNumberFormat="1" applyFont="1" applyBorder="1"/>
    <xf numFmtId="4" fontId="0" fillId="4" borderId="2" xfId="0" applyNumberFormat="1" applyFill="1" applyBorder="1"/>
    <xf numFmtId="4" fontId="0" fillId="0" borderId="0" xfId="0" applyNumberFormat="1"/>
    <xf numFmtId="4" fontId="1" fillId="5" borderId="2" xfId="0" applyNumberFormat="1" applyFont="1" applyFill="1" applyBorder="1"/>
    <xf numFmtId="4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6" borderId="2" xfId="0" applyFill="1" applyBorder="1"/>
    <xf numFmtId="2" fontId="0" fillId="6" borderId="2" xfId="0" applyNumberFormat="1" applyFill="1" applyBorder="1"/>
    <xf numFmtId="0" fontId="1" fillId="6" borderId="2" xfId="0" applyFont="1" applyFill="1" applyBorder="1"/>
    <xf numFmtId="0" fontId="0" fillId="6" borderId="0" xfId="0" applyFill="1" applyAlignment="1">
      <alignment horizontal="right"/>
    </xf>
    <xf numFmtId="0" fontId="0" fillId="6" borderId="0" xfId="0" applyFill="1"/>
    <xf numFmtId="2" fontId="0" fillId="6" borderId="0" xfId="0" applyNumberFormat="1" applyFill="1"/>
    <xf numFmtId="0" fontId="1" fillId="6" borderId="2" xfId="0" applyFont="1" applyFill="1" applyBorder="1" applyAlignment="1">
      <alignment horizontal="right"/>
    </xf>
    <xf numFmtId="0" fontId="1" fillId="0" borderId="0" xfId="0" applyFont="1"/>
    <xf numFmtId="0" fontId="1" fillId="6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horizontal="right"/>
    </xf>
    <xf numFmtId="1" fontId="3" fillId="0" borderId="2" xfId="1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NumberFormat="1" applyBorder="1"/>
    <xf numFmtId="0" fontId="1" fillId="0" borderId="2" xfId="0" applyFont="1" applyBorder="1" applyAlignment="1">
      <alignment horizontal="left"/>
    </xf>
    <xf numFmtId="0" fontId="0" fillId="0" borderId="2" xfId="0" quotePrefix="1" applyBorder="1"/>
    <xf numFmtId="0" fontId="1" fillId="6" borderId="3" xfId="0" applyFont="1" applyFill="1" applyBorder="1" applyAlignment="1">
      <alignment horizontal="right"/>
    </xf>
    <xf numFmtId="0" fontId="1" fillId="6" borderId="3" xfId="0" applyFont="1" applyFill="1" applyBorder="1"/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horizontal="right" vertical="top"/>
    </xf>
    <xf numFmtId="49" fontId="6" fillId="0" borderId="2" xfId="0" applyNumberFormat="1" applyFont="1" applyBorder="1" applyAlignment="1">
      <alignment vertical="top"/>
    </xf>
    <xf numFmtId="4" fontId="0" fillId="6" borderId="2" xfId="0" applyNumberFormat="1" applyFill="1" applyBorder="1"/>
    <xf numFmtId="4" fontId="3" fillId="0" borderId="2" xfId="1" applyNumberFormat="1" applyBorder="1" applyAlignment="1">
      <alignment horizontal="right"/>
    </xf>
    <xf numFmtId="164" fontId="4" fillId="0" borderId="2" xfId="0" applyNumberFormat="1" applyFont="1" applyBorder="1" applyAlignment="1">
      <alignment horizontal="right" vertical="top"/>
    </xf>
    <xf numFmtId="4" fontId="6" fillId="0" borderId="2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 vertical="top"/>
    </xf>
    <xf numFmtId="0" fontId="0" fillId="0" borderId="2" xfId="0" applyFill="1" applyBorder="1"/>
    <xf numFmtId="4" fontId="0" fillId="0" borderId="2" xfId="0" applyNumberFormat="1" applyFill="1" applyBorder="1"/>
    <xf numFmtId="4" fontId="0" fillId="6" borderId="2" xfId="0" applyNumberFormat="1" applyFont="1" applyFill="1" applyBorder="1"/>
    <xf numFmtId="0" fontId="4" fillId="0" borderId="4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9" fontId="4" fillId="0" borderId="2" xfId="0" applyNumberFormat="1" applyFont="1" applyBorder="1" applyAlignment="1">
      <alignment horizontal="right" vertical="top"/>
    </xf>
    <xf numFmtId="15" fontId="0" fillId="0" borderId="2" xfId="0" applyNumberFormat="1" applyBorder="1"/>
    <xf numFmtId="167" fontId="4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/>
    <xf numFmtId="15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Fill="1" applyBorder="1" applyAlignment="1">
      <alignment horizontal="left" vertical="top"/>
    </xf>
    <xf numFmtId="4" fontId="3" fillId="0" borderId="2" xfId="1" applyNumberFormat="1" applyFont="1" applyBorder="1" applyAlignment="1">
      <alignment horizontal="right"/>
    </xf>
    <xf numFmtId="0" fontId="0" fillId="0" borderId="0" xfId="0" applyFont="1"/>
    <xf numFmtId="0" fontId="0" fillId="0" borderId="2" xfId="0" applyFont="1" applyBorder="1" applyAlignment="1">
      <alignment horizontal="left" vertical="top"/>
    </xf>
    <xf numFmtId="2" fontId="0" fillId="6" borderId="2" xfId="0" applyNumberFormat="1" applyFont="1" applyFill="1" applyBorder="1"/>
    <xf numFmtId="0" fontId="0" fillId="6" borderId="2" xfId="0" applyFont="1" applyFill="1" applyBorder="1"/>
    <xf numFmtId="2" fontId="0" fillId="0" borderId="2" xfId="0" applyNumberFormat="1" applyFont="1" applyBorder="1"/>
    <xf numFmtId="0" fontId="0" fillId="0" borderId="3" xfId="0" applyFont="1" applyBorder="1"/>
    <xf numFmtId="49" fontId="0" fillId="0" borderId="2" xfId="0" applyNumberFormat="1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4" fontId="0" fillId="0" borderId="2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vertical="top"/>
    </xf>
    <xf numFmtId="166" fontId="1" fillId="0" borderId="2" xfId="0" applyNumberFormat="1" applyFont="1" applyBorder="1" applyAlignment="1">
      <alignment horizontal="right" vertical="top"/>
    </xf>
    <xf numFmtId="164" fontId="0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vertical="top"/>
    </xf>
    <xf numFmtId="167" fontId="0" fillId="0" borderId="2" xfId="0" applyNumberFormat="1" applyFont="1" applyBorder="1" applyAlignment="1">
      <alignment horizontal="right" vertical="top"/>
    </xf>
    <xf numFmtId="0" fontId="0" fillId="0" borderId="2" xfId="0" quotePrefix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vertical="top"/>
    </xf>
    <xf numFmtId="167" fontId="4" fillId="0" borderId="4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left"/>
    </xf>
    <xf numFmtId="4" fontId="1" fillId="6" borderId="2" xfId="0" applyNumberFormat="1" applyFont="1" applyFill="1" applyBorder="1" applyAlignment="1">
      <alignment horizontal="left"/>
    </xf>
    <xf numFmtId="4" fontId="0" fillId="0" borderId="2" xfId="0" quotePrefix="1" applyNumberFormat="1" applyBorder="1"/>
    <xf numFmtId="4" fontId="4" fillId="0" borderId="2" xfId="0" applyNumberFormat="1" applyFont="1" applyBorder="1" applyAlignment="1">
      <alignment vertical="top"/>
    </xf>
    <xf numFmtId="4" fontId="4" fillId="0" borderId="6" xfId="0" applyNumberFormat="1" applyFont="1" applyBorder="1" applyAlignment="1">
      <alignment horizontal="right" vertical="top"/>
    </xf>
    <xf numFmtId="3" fontId="0" fillId="0" borderId="2" xfId="0" applyNumberFormat="1" applyBorder="1"/>
    <xf numFmtId="4" fontId="0" fillId="0" borderId="6" xfId="0" applyNumberFormat="1" applyBorder="1"/>
    <xf numFmtId="0" fontId="4" fillId="0" borderId="2" xfId="0" applyNumberFormat="1" applyFont="1" applyBorder="1" applyAlignment="1">
      <alignment vertical="top"/>
    </xf>
    <xf numFmtId="4" fontId="0" fillId="0" borderId="0" xfId="0" applyNumberFormat="1" applyBorder="1"/>
    <xf numFmtId="1" fontId="0" fillId="0" borderId="2" xfId="0" quotePrefix="1" applyNumberFormat="1" applyBorder="1"/>
    <xf numFmtId="15" fontId="1" fillId="6" borderId="2" xfId="0" applyNumberFormat="1" applyFont="1" applyFill="1" applyBorder="1" applyAlignment="1">
      <alignment horizontal="left"/>
    </xf>
    <xf numFmtId="15" fontId="4" fillId="0" borderId="2" xfId="0" applyNumberFormat="1" applyFont="1" applyBorder="1" applyAlignment="1">
      <alignment horizontal="right" vertical="top"/>
    </xf>
    <xf numFmtId="0" fontId="0" fillId="3" borderId="2" xfId="0" quotePrefix="1" applyFill="1" applyBorder="1"/>
    <xf numFmtId="49" fontId="4" fillId="3" borderId="2" xfId="0" applyNumberFormat="1" applyFont="1" applyFill="1" applyBorder="1" applyAlignment="1">
      <alignment horizontal="right" vertical="top"/>
    </xf>
    <xf numFmtId="167" fontId="4" fillId="3" borderId="2" xfId="0" applyNumberFormat="1" applyFont="1" applyFill="1" applyBorder="1" applyAlignment="1">
      <alignment horizontal="right" vertical="top"/>
    </xf>
    <xf numFmtId="49" fontId="4" fillId="3" borderId="2" xfId="0" applyNumberFormat="1" applyFont="1" applyFill="1" applyBorder="1" applyAlignment="1">
      <alignment vertical="top"/>
    </xf>
    <xf numFmtId="49" fontId="6" fillId="3" borderId="2" xfId="0" applyNumberFormat="1" applyFont="1" applyFill="1" applyBorder="1" applyAlignment="1">
      <alignment vertical="top"/>
    </xf>
    <xf numFmtId="0" fontId="0" fillId="3" borderId="2" xfId="0" applyFill="1" applyBorder="1"/>
    <xf numFmtId="4" fontId="4" fillId="3" borderId="2" xfId="0" applyNumberFormat="1" applyFont="1" applyFill="1" applyBorder="1" applyAlignment="1">
      <alignment horizontal="right" vertical="top"/>
    </xf>
    <xf numFmtId="4" fontId="0" fillId="3" borderId="6" xfId="0" applyNumberFormat="1" applyFill="1" applyBorder="1"/>
    <xf numFmtId="0" fontId="4" fillId="3" borderId="2" xfId="0" applyNumberFormat="1" applyFont="1" applyFill="1" applyBorder="1" applyAlignment="1">
      <alignment vertical="top"/>
    </xf>
    <xf numFmtId="0" fontId="0" fillId="0" borderId="0" xfId="0" applyFont="1" applyAlignment="1">
      <alignment horizontal="left"/>
    </xf>
    <xf numFmtId="4" fontId="0" fillId="6" borderId="7" xfId="0" applyNumberFormat="1" applyFill="1" applyBorder="1"/>
    <xf numFmtId="4" fontId="1" fillId="0" borderId="7" xfId="0" applyNumberFormat="1" applyFont="1" applyBorder="1"/>
    <xf numFmtId="4" fontId="0" fillId="0" borderId="3" xfId="0" applyNumberFormat="1" applyBorder="1"/>
    <xf numFmtId="4" fontId="0" fillId="6" borderId="3" xfId="0" applyNumberFormat="1" applyFill="1" applyBorder="1"/>
    <xf numFmtId="4" fontId="6" fillId="0" borderId="2" xfId="0" applyNumberFormat="1" applyFont="1" applyBorder="1" applyAlignment="1">
      <alignment vertical="top"/>
    </xf>
    <xf numFmtId="4" fontId="0" fillId="6" borderId="2" xfId="0" applyNumberFormat="1" applyFont="1" applyFill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" fontId="1" fillId="0" borderId="2" xfId="0" applyNumberFormat="1" applyFont="1" applyFill="1" applyBorder="1"/>
    <xf numFmtId="4" fontId="4" fillId="0" borderId="5" xfId="0" applyNumberFormat="1" applyFont="1" applyBorder="1" applyAlignment="1">
      <alignment horizontal="right" vertical="top"/>
    </xf>
    <xf numFmtId="0" fontId="1" fillId="3" borderId="2" xfId="0" applyFont="1" applyFill="1" applyBorder="1" applyAlignment="1">
      <alignment horizontal="center"/>
    </xf>
    <xf numFmtId="15" fontId="0" fillId="3" borderId="2" xfId="0" applyNumberFormat="1" applyFill="1" applyBorder="1"/>
    <xf numFmtId="0" fontId="0" fillId="3" borderId="0" xfId="0" applyFill="1"/>
    <xf numFmtId="4" fontId="0" fillId="3" borderId="0" xfId="0" applyNumberFormat="1" applyFill="1"/>
    <xf numFmtId="0" fontId="7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3" refreshedDate="44480.697232523147" createdVersion="6" refreshedVersion="6" minRefreshableVersion="3" recordCount="42" xr:uid="{00000000-000A-0000-FFFF-FFFF03000000}">
  <cacheSource type="worksheet">
    <worksheetSource ref="A2:X2" sheet="JAN - 22 SALES"/>
  </cacheSource>
  <cacheFields count="22">
    <cacheField name="FILING MONTH" numFmtId="0">
      <sharedItems/>
    </cacheField>
    <cacheField name="INVOICE NO" numFmtId="0">
      <sharedItems containsSemiMixedTypes="0" containsString="0" containsNumber="1" containsInteger="1" minValue="135" maxValue="176"/>
    </cacheField>
    <cacheField name="INVOICE DATE" numFmtId="15">
      <sharedItems containsSemiMixedTypes="0" containsNonDate="0" containsDate="1" containsString="0" minDate="2021-09-03T00:00:00" maxDate="2021-10-01T00:00:00"/>
    </cacheField>
    <cacheField name="GST NO OF PARTY" numFmtId="0">
      <sharedItems/>
    </cacheField>
    <cacheField name="PARTY NAME_Bill" numFmtId="0">
      <sharedItems/>
    </cacheField>
    <cacheField name="INVOICE VALUE" numFmtId="4">
      <sharedItems containsSemiMixedTypes="0" containsString="0" containsNumber="1" containsInteger="1" minValue="65527" maxValue="1498331"/>
    </cacheField>
    <cacheField name="TAXABLE AMT" numFmtId="0">
      <sharedItems containsNonDate="0" containsString="0" containsBlank="1"/>
    </cacheField>
    <cacheField name="TAXABLE AMT2" numFmtId="0">
      <sharedItems containsNonDate="0" containsString="0" containsBlank="1"/>
    </cacheField>
    <cacheField name="TAXABLE AMT3" numFmtId="0">
      <sharedItems containsNonDate="0" containsString="0" containsBlank="1"/>
    </cacheField>
    <cacheField name="TAXABLE AMT4" numFmtId="4">
      <sharedItems containsSemiMixedTypes="0" containsString="0" containsNumber="1" containsInteger="1" minValue="55531" maxValue="1257200"/>
    </cacheField>
    <cacheField name="TAXABLE AMT5" numFmtId="0">
      <sharedItems containsNonDate="0" containsString="0" containsBlank="1"/>
    </cacheField>
    <cacheField name="NET GST" numFmtId="4">
      <sharedItems containsSemiMixedTypes="0" containsString="0" containsNumber="1" minValue="9995.58" maxValue="226296"/>
    </cacheField>
    <cacheField name="SGST" numFmtId="4">
      <sharedItems containsSemiMixedTypes="0" containsString="0" containsNumber="1" minValue="0" maxValue="113148"/>
    </cacheField>
    <cacheField name="CGST" numFmtId="4">
      <sharedItems containsSemiMixedTypes="0" containsString="0" containsNumber="1" minValue="0" maxValue="113148"/>
    </cacheField>
    <cacheField name="IGST" numFmtId="4">
      <sharedItems containsSemiMixedTypes="0" containsString="0" containsNumber="1" minValue="0" maxValue="10095.84"/>
    </cacheField>
    <cacheField name="TOTAL VALUE" numFmtId="4">
      <sharedItems containsSemiMixedTypes="0" containsString="0" containsNumber="1" minValue="65526.58" maxValue="1483496"/>
    </cacheField>
    <cacheField name="AMT. DIFFER" numFmtId="4">
      <sharedItems containsSemiMixedTypes="0" containsString="0" containsNumber="1" minValue="-1.2000000000116415" maxValue="14835"/>
    </cacheField>
    <cacheField name="TCS" numFmtId="0">
      <sharedItems containsString="0" containsBlank="1" containsNumber="1" containsInteger="1" minValue="2160" maxValue="14835"/>
    </cacheField>
    <cacheField name="REMARK" numFmtId="4">
      <sharedItems containsSemiMixedTypes="0" containsString="0" containsNumber="1" minValue="-1.2000000000116415" maxValue="1.0599999999976717"/>
    </cacheField>
    <cacheField name="hsn" numFmtId="0">
      <sharedItems containsSemiMixedTypes="0" containsString="0" containsNumber="1" containsInteger="1" minValue="72044900" maxValue="72142090" count="2">
        <n v="72142090"/>
        <n v="72044900"/>
      </sharedItems>
    </cacheField>
    <cacheField name="qty" numFmtId="166">
      <sharedItems containsSemiMixedTypes="0" containsString="0" containsNumber="1" minValue="1.1000000000000001" maxValue="35.92"/>
    </cacheField>
    <cacheField name="UQC" numFmtId="0">
      <sharedItems count="1">
        <s v="m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L" refreshedDate="44611.501592476852" createdVersion="7" refreshedVersion="7" minRefreshableVersion="3" recordCount="32" xr:uid="{6FACF688-A0EA-4C6C-9322-7F35E622B074}">
  <cacheSource type="worksheet">
    <worksheetSource ref="A2:T34" sheet="JAN-22 PURCHASE"/>
  </cacheSource>
  <cacheFields count="20">
    <cacheField name="FILING MONTH" numFmtId="0">
      <sharedItems/>
    </cacheField>
    <cacheField name="INVOICE NO" numFmtId="0">
      <sharedItems containsString="0" containsBlank="1" containsNumber="1" containsInteger="1" minValue="102" maxValue="118"/>
    </cacheField>
    <cacheField name="INVOICE DATE" numFmtId="15">
      <sharedItems containsSemiMixedTypes="0" containsNonDate="0" containsDate="1" containsString="0" minDate="2021-12-20T00:00:00" maxDate="2022-01-31T00:00:00"/>
    </cacheField>
    <cacheField name="GST NO OF PARTY" numFmtId="0">
      <sharedItems count="17">
        <s v="33AAAPJ5829Q1ZD"/>
        <s v="33AAOFT0016H1ZG"/>
        <s v="33ABEPL5430E1Z5"/>
        <s v="33EVKPS9197D1ZX"/>
        <s v="33AAEPO1300M1Z2"/>
        <s v="33AHNPP6263C2ZA"/>
        <s v="33AABFU7540E1ZF"/>
        <s v="33BZQPS7500B1ZF"/>
        <s v="33AFBPC3195C1Z3"/>
        <s v="33AUHPV1175A1ZV"/>
        <s v="33AAACF9655K1ZC"/>
        <s v="33DOBPP0234K1Z5"/>
        <s v="33AAAFK0603P1ZL"/>
        <s v="33ACUFS6009B1Z6"/>
        <s v="07AAIPJ6909R1ZZ"/>
        <s v="33AANPR9510M1Z6"/>
        <s v="07AAACV1559Q2ZR"/>
      </sharedItems>
    </cacheField>
    <cacheField name="PARTY NAME_Bill" numFmtId="0">
      <sharedItems/>
    </cacheField>
    <cacheField name="INVOICE VALUE" numFmtId="0">
      <sharedItems containsSemiMixedTypes="0" containsString="0" containsNumber="1" minValue="472" maxValue="1784526"/>
    </cacheField>
    <cacheField name="TAXABLE AMT" numFmtId="0">
      <sharedItems containsNonDate="0" containsString="0" containsBlank="1"/>
    </cacheField>
    <cacheField name="TAXABLE AMT2" numFmtId="0">
      <sharedItems containsString="0" containsBlank="1" containsNumber="1" minValue="247625.7" maxValue="247625.7"/>
    </cacheField>
    <cacheField name="TAXABLE AMT3" numFmtId="0">
      <sharedItems containsString="0" containsBlank="1" containsNumber="1" containsInteger="1" minValue="8373" maxValue="8373"/>
    </cacheField>
    <cacheField name="TAXABLE AMT4" numFmtId="0">
      <sharedItems containsString="0" containsBlank="1" containsNumber="1" minValue="399.62" maxValue="1512310"/>
    </cacheField>
    <cacheField name="TAXABLE AMT5" numFmtId="4">
      <sharedItems containsNonDate="0" containsString="0" containsBlank="1"/>
    </cacheField>
    <cacheField name="NET GST" numFmtId="4">
      <sharedItems containsSemiMixedTypes="0" containsString="0" containsNumber="1" minValue="71.931600000000003" maxValue="272215.8"/>
    </cacheField>
    <cacheField name="SGST" numFmtId="4">
      <sharedItems containsSemiMixedTypes="0" containsString="0" containsNumber="1" minValue="0" maxValue="136107.9"/>
    </cacheField>
    <cacheField name="CGST" numFmtId="4">
      <sharedItems containsSemiMixedTypes="0" containsString="0" containsNumber="1" minValue="0" maxValue="136107.9"/>
    </cacheField>
    <cacheField name="IGST" numFmtId="4">
      <sharedItems containsSemiMixedTypes="0" containsString="0" containsNumber="1" minValue="0" maxValue="10080"/>
    </cacheField>
    <cacheField name="TOTAL VALUE" numFmtId="4">
      <sharedItems containsSemiMixedTypes="0" containsString="0" containsNumber="1" minValue="471.55160000000001" maxValue="1784525.7999999998"/>
    </cacheField>
    <cacheField name="AMT. DIFFER" numFmtId="4">
      <sharedItems containsSemiMixedTypes="0" containsString="0" containsNumber="1" minValue="-0.5" maxValue="7704.015000000014"/>
    </cacheField>
    <cacheField name="TCS" numFmtId="4">
      <sharedItems containsSemiMixedTypes="0" containsString="0" containsNumber="1" containsInteger="1" minValue="0" maxValue="4830"/>
    </cacheField>
    <cacheField name="REMARK" numFmtId="4">
      <sharedItems containsSemiMixedTypes="0" containsString="0" containsNumber="1" minValue="-0.5" maxValue="7704.015000000014"/>
    </cacheField>
    <cacheField name="CESS" numFmtId="0">
      <sharedItems containsString="0" containsBlank="1" containsNumber="1" containsInteger="1" minValue="7704" maxValue="7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092021"/>
    <n v="135"/>
    <d v="2021-09-03T00:00:00"/>
    <s v="33AAEPJ6291J1ZL"/>
    <s v="Sekar Trading Corporation"/>
    <n v="250731"/>
    <m/>
    <m/>
    <m/>
    <n v="212483"/>
    <m/>
    <n v="38246.94"/>
    <n v="19123.47"/>
    <n v="19123.47"/>
    <n v="0"/>
    <n v="250729.94"/>
    <n v="1.0599999999976717"/>
    <m/>
    <n v="1.0599999999976717"/>
    <x v="0"/>
    <n v="4.3099999999999996"/>
    <x v="0"/>
  </r>
  <r>
    <s v="092021"/>
    <n v="136"/>
    <d v="2021-09-03T00:00:00"/>
    <s v="33AAEPJ6291J1ZL"/>
    <s v="Sekar Trading Corporation"/>
    <n v="227461"/>
    <m/>
    <m/>
    <m/>
    <n v="192763"/>
    <m/>
    <n v="34697.339999999997"/>
    <n v="17348.669999999998"/>
    <n v="17348.669999999998"/>
    <n v="0"/>
    <n v="227460.33999999997"/>
    <n v="0.66000000003259629"/>
    <m/>
    <n v="0.66000000003259629"/>
    <x v="0"/>
    <n v="3.91"/>
    <x v="0"/>
  </r>
  <r>
    <s v="092021"/>
    <n v="137"/>
    <d v="2021-09-06T00:00:00"/>
    <s v="33AAAPT8026H1ZR"/>
    <s v="United Steel Trading Corporation"/>
    <n v="754926"/>
    <m/>
    <m/>
    <m/>
    <n v="639768"/>
    <m/>
    <n v="115158.24"/>
    <n v="57579.12"/>
    <n v="57579.12"/>
    <n v="0"/>
    <n v="754926.24"/>
    <n v="-0.23999999999068677"/>
    <m/>
    <n v="-0.23999999999068677"/>
    <x v="0"/>
    <n v="13.11"/>
    <x v="0"/>
  </r>
  <r>
    <s v="092021"/>
    <n v="138"/>
    <d v="2021-09-07T00:00:00"/>
    <s v="33AAJPR6718B1ZT"/>
    <s v="Rahmath Steels"/>
    <n v="131846"/>
    <m/>
    <m/>
    <m/>
    <n v="111734"/>
    <m/>
    <n v="20112.12"/>
    <n v="10056.06"/>
    <n v="10056.06"/>
    <n v="0"/>
    <n v="131846.12"/>
    <n v="-0.11999999999534339"/>
    <m/>
    <n v="-0.11999999999534339"/>
    <x v="0"/>
    <n v="2.29"/>
    <x v="0"/>
  </r>
  <r>
    <s v="092021"/>
    <n v="139"/>
    <d v="2021-09-08T00:00:00"/>
    <s v="33AABPD8458N1ZH"/>
    <s v="J D S Steel"/>
    <n v="164399"/>
    <m/>
    <m/>
    <m/>
    <n v="139321"/>
    <m/>
    <n v="25077.78"/>
    <n v="12538.89"/>
    <n v="12538.89"/>
    <n v="0"/>
    <n v="164398.78000000003"/>
    <n v="0.21999999997206032"/>
    <m/>
    <n v="0.21999999997206032"/>
    <x v="0"/>
    <n v="2.88"/>
    <x v="0"/>
  </r>
  <r>
    <s v="092021"/>
    <n v="140"/>
    <d v="2021-09-08T00:00:00"/>
    <s v="33AANPS3393M1Z0"/>
    <s v="Shanmuga Industries"/>
    <n v="90747"/>
    <m/>
    <m/>
    <m/>
    <n v="76905"/>
    <m/>
    <n v="13842.9"/>
    <n v="6921.45"/>
    <n v="6921.45"/>
    <n v="0"/>
    <n v="90747.9"/>
    <n v="-0.89999999999417923"/>
    <m/>
    <n v="-0.89999999999417923"/>
    <x v="0"/>
    <n v="1.52"/>
    <x v="0"/>
  </r>
  <r>
    <s v="092021"/>
    <n v="141"/>
    <d v="2021-09-08T00:00:00"/>
    <s v="33ADAPU3483A1ZV"/>
    <s v="Manju Steel"/>
    <n v="1112068"/>
    <m/>
    <m/>
    <m/>
    <n v="933100"/>
    <m/>
    <n v="167958"/>
    <n v="83979"/>
    <n v="83979"/>
    <n v="0"/>
    <n v="1101058"/>
    <n v="11010"/>
    <n v="11010"/>
    <n v="0"/>
    <x v="1"/>
    <n v="30.1"/>
    <x v="0"/>
  </r>
  <r>
    <s v="092021"/>
    <n v="142"/>
    <d v="2021-09-09T00:00:00"/>
    <s v="33AAAFM9472G1Z9"/>
    <s v="Mahalaxmi Corporation"/>
    <n v="170546"/>
    <m/>
    <m/>
    <m/>
    <n v="144530"/>
    <m/>
    <n v="26015.4"/>
    <n v="13007.7"/>
    <n v="13007.7"/>
    <n v="0"/>
    <n v="170545.40000000002"/>
    <n v="0.59999999997671694"/>
    <m/>
    <n v="0.59999999997671694"/>
    <x v="0"/>
    <n v="2.91"/>
    <x v="0"/>
  </r>
  <r>
    <s v="092021"/>
    <n v="143"/>
    <d v="2021-09-09T00:00:00"/>
    <s v="33AAHFI3200K1ZR"/>
    <s v="Ikka Industries"/>
    <n v="154014"/>
    <m/>
    <m/>
    <m/>
    <n v="130520"/>
    <m/>
    <n v="23493.599999999999"/>
    <n v="11746.8"/>
    <n v="11746.8"/>
    <n v="0"/>
    <n v="154013.59999999998"/>
    <n v="0.40000000002328306"/>
    <m/>
    <n v="0.40000000002328306"/>
    <x v="0"/>
    <n v="2.5099999999999998"/>
    <x v="0"/>
  </r>
  <r>
    <s v="092021"/>
    <n v="144"/>
    <d v="2021-09-10T00:00:00"/>
    <s v="33ABYFS2524A1ZA"/>
    <s v="Sri Sai Enterprises"/>
    <n v="300589"/>
    <m/>
    <m/>
    <m/>
    <n v="252215"/>
    <m/>
    <n v="45398.7"/>
    <n v="22699.35"/>
    <n v="22699.35"/>
    <n v="0"/>
    <n v="297613.69999999995"/>
    <n v="2975.3000000000466"/>
    <n v="2976"/>
    <n v="-0.69999999995343387"/>
    <x v="1"/>
    <n v="6.91"/>
    <x v="0"/>
  </r>
  <r>
    <s v="092021"/>
    <n v="145"/>
    <d v="2021-09-13T00:00:00"/>
    <s v="33AAAFK2851M1ZD"/>
    <s v="Kabeer Steels"/>
    <n v="283501"/>
    <m/>
    <m/>
    <m/>
    <n v="240255"/>
    <m/>
    <n v="43245.9"/>
    <n v="21622.95"/>
    <n v="21622.95"/>
    <n v="0"/>
    <n v="283500.90000000002"/>
    <n v="9.9999999976716936E-2"/>
    <m/>
    <n v="9.9999999976716936E-2"/>
    <x v="0"/>
    <n v="5.01"/>
    <x v="0"/>
  </r>
  <r>
    <s v="092021"/>
    <n v="146"/>
    <d v="2021-09-13T00:00:00"/>
    <s v="33AACFT2634D1ZO"/>
    <s v="T.M. Radhakrishna Chetty &amp; Co.,"/>
    <n v="745113"/>
    <m/>
    <m/>
    <m/>
    <n v="631451"/>
    <m/>
    <n v="113661.18"/>
    <n v="56830.59"/>
    <n v="56830.59"/>
    <n v="0"/>
    <n v="745112.17999999993"/>
    <n v="0.82000000006519258"/>
    <m/>
    <n v="0.82000000006519258"/>
    <x v="0"/>
    <n v="13.06"/>
    <x v="0"/>
  </r>
  <r>
    <s v="092021"/>
    <n v="147"/>
    <d v="2021-09-14T00:00:00"/>
    <s v="33AAEPJ6291J1ZL"/>
    <s v="Sekar Trading Corporation"/>
    <n v="272910"/>
    <m/>
    <m/>
    <m/>
    <n v="231280"/>
    <m/>
    <n v="41630.400000000001"/>
    <n v="20815.2"/>
    <n v="20815.2"/>
    <n v="0"/>
    <n v="272910.40000000002"/>
    <n v="-0.40000000002328306"/>
    <m/>
    <n v="-0.40000000002328306"/>
    <x v="0"/>
    <n v="4.72"/>
    <x v="0"/>
  </r>
  <r>
    <s v="092021"/>
    <n v="148"/>
    <d v="2021-09-14T00:00:00"/>
    <s v="33AYQPM1729A1ZN"/>
    <s v="Udhayakumar Press Works"/>
    <n v="355888"/>
    <m/>
    <m/>
    <m/>
    <n v="301600"/>
    <m/>
    <n v="54288"/>
    <n v="27144"/>
    <n v="27144"/>
    <n v="0"/>
    <n v="355888"/>
    <n v="0"/>
    <m/>
    <n v="0"/>
    <x v="0"/>
    <n v="5.8"/>
    <x v="0"/>
  </r>
  <r>
    <s v="092021"/>
    <n v="149"/>
    <d v="2021-09-14T00:00:00"/>
    <s v="33ABPFS3519J1ZV"/>
    <s v="Sunpress Tools"/>
    <n v="280706"/>
    <m/>
    <m/>
    <m/>
    <n v="237886"/>
    <m/>
    <n v="42819.48"/>
    <n v="21409.74"/>
    <n v="21409.74"/>
    <n v="0"/>
    <n v="280705.48"/>
    <n v="0.52000000001862645"/>
    <m/>
    <n v="0.52000000001862645"/>
    <x v="0"/>
    <n v="4.84"/>
    <x v="0"/>
  </r>
  <r>
    <s v="092021"/>
    <n v="150"/>
    <d v="2021-09-14T00:00:00"/>
    <s v="33AAECS5670F1ZF"/>
    <s v="S.S.K.Iron and Steels Private Limited"/>
    <n v="1498331"/>
    <m/>
    <m/>
    <m/>
    <n v="1257200"/>
    <m/>
    <n v="226296"/>
    <n v="113148"/>
    <n v="113148"/>
    <n v="0"/>
    <n v="1483496"/>
    <n v="14835"/>
    <n v="14835"/>
    <n v="0"/>
    <x v="1"/>
    <n v="35.92"/>
    <x v="0"/>
  </r>
  <r>
    <s v="092021"/>
    <n v="151"/>
    <d v="2021-09-15T00:00:00"/>
    <s v="33BPLPA0208P1Z2"/>
    <s v="Muthulakshmi Enterprises"/>
    <n v="706148"/>
    <m/>
    <m/>
    <m/>
    <n v="598430"/>
    <m/>
    <n v="107717.4"/>
    <n v="53858.7"/>
    <n v="53858.7"/>
    <n v="0"/>
    <n v="706147.39999999991"/>
    <n v="0.60000000009313226"/>
    <m/>
    <n v="0.60000000009313226"/>
    <x v="0"/>
    <n v="12.26"/>
    <x v="0"/>
  </r>
  <r>
    <s v="092021"/>
    <n v="152"/>
    <d v="2021-09-15T00:00:00"/>
    <s v="34BBLPS2664B1ZO"/>
    <s v="Deen Traders"/>
    <n v="66184"/>
    <m/>
    <m/>
    <m/>
    <n v="56088"/>
    <m/>
    <n v="10095.84"/>
    <n v="0"/>
    <n v="0"/>
    <n v="10095.84"/>
    <n v="66183.839999999997"/>
    <n v="0.16000000000349246"/>
    <m/>
    <n v="0.16000000000349246"/>
    <x v="0"/>
    <n v="1.1399999999999999"/>
    <x v="0"/>
  </r>
  <r>
    <s v="092021"/>
    <n v="153"/>
    <d v="2021-09-16T00:00:00"/>
    <s v="33AABFS9496D1Z0"/>
    <s v="Sri Vijayalakshmi &amp;Co.,"/>
    <n v="247618"/>
    <m/>
    <m/>
    <m/>
    <n v="209846"/>
    <m/>
    <n v="37772.28"/>
    <n v="18886.14"/>
    <n v="18886.14"/>
    <n v="0"/>
    <n v="247618.28000000003"/>
    <n v="-0.28000000002793968"/>
    <m/>
    <n v="-0.28000000002793968"/>
    <x v="0"/>
    <n v="4.26"/>
    <x v="0"/>
  </r>
  <r>
    <s v="092021"/>
    <n v="154"/>
    <d v="2021-09-17T00:00:00"/>
    <s v="33AAJPR6718B1ZT"/>
    <s v="Rahmath Steels"/>
    <n v="347968"/>
    <m/>
    <m/>
    <m/>
    <n v="294888"/>
    <m/>
    <n v="53079.839999999997"/>
    <n v="26539.919999999998"/>
    <n v="26539.919999999998"/>
    <n v="0"/>
    <n v="347967.83999999997"/>
    <n v="0.16000000003259629"/>
    <m/>
    <n v="0.16000000003259629"/>
    <x v="0"/>
    <n v="6.01"/>
    <x v="0"/>
  </r>
  <r>
    <s v="092021"/>
    <n v="155"/>
    <d v="2021-09-18T00:00:00"/>
    <s v="33AAFFT3582R1ZJ"/>
    <s v="T.R.G Engineering Industries"/>
    <n v="459083"/>
    <m/>
    <m/>
    <m/>
    <n v="389053"/>
    <m/>
    <n v="70029.539999999994"/>
    <n v="35014.769999999997"/>
    <n v="35014.769999999997"/>
    <n v="0"/>
    <n v="459082.54000000004"/>
    <n v="0.4599999999627471"/>
    <m/>
    <n v="0.4599999999627471"/>
    <x v="0"/>
    <n v="8.0299999999999994"/>
    <x v="0"/>
  </r>
  <r>
    <s v="092021"/>
    <n v="156"/>
    <d v="2021-09-18T00:00:00"/>
    <s v="33AACFT2634D1ZO"/>
    <s v="T.M. Radhakrishna Chetty &amp; Co.,"/>
    <n v="155109"/>
    <m/>
    <m/>
    <m/>
    <n v="131449"/>
    <m/>
    <n v="23660.82"/>
    <n v="11830.41"/>
    <n v="11830.41"/>
    <n v="0"/>
    <n v="155109.82"/>
    <n v="-0.82000000000698492"/>
    <m/>
    <n v="-0.82000000000698492"/>
    <x v="0"/>
    <n v="2.73"/>
    <x v="0"/>
  </r>
  <r>
    <s v="092021"/>
    <n v="157"/>
    <d v="2021-09-18T00:00:00"/>
    <s v="33ALFPA9493D1Z9"/>
    <s v="Shree Arihant Enterprises"/>
    <n v="177021"/>
    <m/>
    <m/>
    <m/>
    <n v="150017"/>
    <m/>
    <n v="27003.06"/>
    <n v="13501.53"/>
    <n v="13501.53"/>
    <n v="0"/>
    <n v="177020.06"/>
    <n v="0.94000000000232831"/>
    <m/>
    <n v="0.94000000000232831"/>
    <x v="0"/>
    <n v="3.06"/>
    <x v="0"/>
  </r>
  <r>
    <s v="092021"/>
    <n v="158"/>
    <d v="2021-09-18T00:00:00"/>
    <s v="33ADAPU3483A1ZV"/>
    <s v="Manju Steel"/>
    <n v="847333"/>
    <m/>
    <m/>
    <m/>
    <n v="710970"/>
    <m/>
    <n v="127974.6"/>
    <n v="63987.3"/>
    <n v="63987.3"/>
    <n v="0"/>
    <n v="838944.60000000009"/>
    <n v="8388.3999999999069"/>
    <n v="8389"/>
    <n v="-0.60000000009313226"/>
    <x v="1"/>
    <n v="18.23"/>
    <x v="0"/>
  </r>
  <r>
    <s v="092021"/>
    <n v="159"/>
    <d v="2021-09-20T00:00:00"/>
    <s v="33DIYPS1463L1ZG"/>
    <s v="Jayam Engineering Works"/>
    <n v="89138"/>
    <m/>
    <m/>
    <m/>
    <n v="75540"/>
    <m/>
    <n v="13597.2"/>
    <n v="6798.6"/>
    <n v="6798.6"/>
    <n v="0"/>
    <n v="89137.200000000012"/>
    <n v="0.79999999998835847"/>
    <m/>
    <n v="0.79999999998835847"/>
    <x v="0"/>
    <n v="1.5"/>
    <x v="0"/>
  </r>
  <r>
    <s v="092021"/>
    <n v="160"/>
    <d v="2021-09-20T00:00:00"/>
    <s v="33AIBPK5487E1ZD"/>
    <s v="V. Kannadhasan"/>
    <n v="175336"/>
    <m/>
    <m/>
    <m/>
    <n v="148590"/>
    <m/>
    <n v="26746.2"/>
    <n v="13373.1"/>
    <n v="13373.1"/>
    <n v="0"/>
    <n v="175336.2"/>
    <n v="-0.20000000001164153"/>
    <m/>
    <n v="-0.20000000001164153"/>
    <x v="0"/>
    <n v="2.54"/>
    <x v="0"/>
  </r>
  <r>
    <s v="092021"/>
    <n v="161"/>
    <d v="2021-09-20T00:00:00"/>
    <s v="33AIOPK9691D1ZW"/>
    <s v="BABU KUMAR ENGINEERING WORKS"/>
    <n v="166079"/>
    <m/>
    <m/>
    <m/>
    <n v="140745"/>
    <m/>
    <n v="25334.1"/>
    <n v="12667.05"/>
    <n v="12667.05"/>
    <n v="0"/>
    <n v="166079.09999999998"/>
    <n v="-9.9999999976716936E-2"/>
    <m/>
    <n v="-9.9999999976716936E-2"/>
    <x v="0"/>
    <n v="2.86"/>
    <x v="0"/>
  </r>
  <r>
    <s v="092021"/>
    <n v="162"/>
    <d v="2021-09-20T00:00:00"/>
    <s v="33AADPD9976F1ZN"/>
    <s v="Daga Industrial Enterprises"/>
    <n v="267318"/>
    <m/>
    <m/>
    <m/>
    <n v="226540"/>
    <m/>
    <n v="40777.199999999997"/>
    <n v="20388.599999999999"/>
    <n v="20388.599999999999"/>
    <n v="0"/>
    <n v="267317.2"/>
    <n v="0.79999999998835847"/>
    <m/>
    <n v="0.79999999998835847"/>
    <x v="0"/>
    <n v="4.5999999999999996"/>
    <x v="0"/>
  </r>
  <r>
    <s v="092021"/>
    <n v="163"/>
    <d v="2021-09-21T00:00:00"/>
    <s v="33AAEPJ6291J1ZL"/>
    <s v="Sekar Trading Corporation"/>
    <n v="305485"/>
    <m/>
    <m/>
    <m/>
    <n v="258885"/>
    <m/>
    <n v="46599.3"/>
    <n v="23299.65"/>
    <n v="23299.65"/>
    <n v="0"/>
    <n v="305484.30000000005"/>
    <n v="0.69999999995343387"/>
    <m/>
    <n v="0.69999999995343387"/>
    <x v="0"/>
    <n v="5.23"/>
    <x v="0"/>
  </r>
  <r>
    <s v="092021"/>
    <n v="164"/>
    <d v="2021-09-22T00:00:00"/>
    <s v="33ALFPA9493D1Z9"/>
    <s v="Shree Arihant Enterprises"/>
    <n v="129956"/>
    <m/>
    <m/>
    <m/>
    <n v="110132"/>
    <m/>
    <n v="19823.759999999998"/>
    <n v="9911.8799999999992"/>
    <n v="9911.8799999999992"/>
    <n v="0"/>
    <n v="129955.76000000001"/>
    <n v="0.23999999999068677"/>
    <m/>
    <n v="0.23999999999068677"/>
    <x v="0"/>
    <n v="2.2000000000000002"/>
    <x v="0"/>
  </r>
  <r>
    <s v="092021"/>
    <n v="165"/>
    <d v="2021-09-22T00:00:00"/>
    <s v="33ANNPR9155K1ZA"/>
    <s v="SARAVANA TRADERS"/>
    <n v="218148"/>
    <m/>
    <m/>
    <m/>
    <n v="183040"/>
    <m/>
    <n v="32947.199999999997"/>
    <n v="16473.599999999999"/>
    <n v="16473.599999999999"/>
    <n v="0"/>
    <n v="215987.20000000001"/>
    <n v="2160.7999999999884"/>
    <n v="2160"/>
    <n v="0.79999999998835847"/>
    <x v="1"/>
    <n v="5.72"/>
    <x v="0"/>
  </r>
  <r>
    <s v="092021"/>
    <n v="166"/>
    <d v="2021-09-23T00:00:00"/>
    <s v="33AAMPR4880P1ZU"/>
    <s v="Meena Traders"/>
    <n v="168786"/>
    <m/>
    <m/>
    <m/>
    <n v="143040"/>
    <m/>
    <n v="25747.200000000001"/>
    <n v="12873.6"/>
    <n v="12873.6"/>
    <n v="0"/>
    <n v="168787.20000000001"/>
    <n v="-1.2000000000116415"/>
    <m/>
    <n v="-1.2000000000116415"/>
    <x v="0"/>
    <n v="2.98"/>
    <x v="0"/>
  </r>
  <r>
    <s v="092021"/>
    <n v="167"/>
    <d v="2021-09-23T00:00:00"/>
    <s v="33AAAFB0441Q1ZO"/>
    <s v="Balajee Steels"/>
    <n v="400483"/>
    <m/>
    <m/>
    <m/>
    <n v="339393"/>
    <m/>
    <n v="61090.74"/>
    <n v="30545.37"/>
    <n v="30545.37"/>
    <n v="0"/>
    <n v="400483.74"/>
    <n v="-0.73999999999068677"/>
    <m/>
    <n v="-0.73999999999068677"/>
    <x v="0"/>
    <n v="7"/>
    <x v="0"/>
  </r>
  <r>
    <s v="092021"/>
    <n v="168"/>
    <d v="2021-09-24T00:00:00"/>
    <s v="33EFVPK2191J1ZY"/>
    <s v="G.K Gril Works"/>
    <n v="65527"/>
    <m/>
    <m/>
    <m/>
    <n v="55531"/>
    <m/>
    <n v="9995.58"/>
    <n v="4997.79"/>
    <n v="4997.79"/>
    <n v="0"/>
    <n v="65526.58"/>
    <n v="0.41999999999825377"/>
    <m/>
    <n v="0.41999999999825377"/>
    <x v="0"/>
    <n v="1.1000000000000001"/>
    <x v="0"/>
  </r>
  <r>
    <s v="092021"/>
    <n v="169"/>
    <d v="2021-09-24T00:00:00"/>
    <s v="33ADAPU3483A1ZV"/>
    <s v="Manju Steel"/>
    <n v="688790"/>
    <m/>
    <m/>
    <m/>
    <n v="577940"/>
    <m/>
    <n v="104029.2"/>
    <n v="52014.6"/>
    <n v="52014.6"/>
    <n v="0"/>
    <n v="681969.2"/>
    <n v="6820.8000000000466"/>
    <n v="6820"/>
    <n v="0.80000000004656613"/>
    <x v="1"/>
    <n v="16.28"/>
    <x v="0"/>
  </r>
  <r>
    <s v="092021"/>
    <n v="170"/>
    <d v="2021-09-27T00:00:00"/>
    <s v="33ACVFS3374A1Z1"/>
    <s v="Sri Balaji Engineering Works &amp; Coatings"/>
    <n v="634687"/>
    <m/>
    <m/>
    <m/>
    <n v="537871"/>
    <m/>
    <n v="96816.78"/>
    <n v="48408.39"/>
    <n v="48408.39"/>
    <n v="0"/>
    <n v="634687.78"/>
    <n v="-0.78000000002793968"/>
    <m/>
    <n v="-0.78000000002793968"/>
    <x v="0"/>
    <n v="10.76"/>
    <x v="0"/>
  </r>
  <r>
    <s v="092021"/>
    <n v="171"/>
    <d v="2021-09-28T00:00:00"/>
    <s v="33AAAFI0977L1ZA"/>
    <s v="Ismail Steel Cforporation"/>
    <n v="253485"/>
    <m/>
    <m/>
    <m/>
    <n v="214817"/>
    <m/>
    <n v="38667.06"/>
    <n v="19333.53"/>
    <n v="19333.53"/>
    <n v="0"/>
    <n v="253484.06"/>
    <n v="0.94000000000232831"/>
    <m/>
    <n v="0.94000000000232831"/>
    <x v="0"/>
    <n v="4.4000000000000004"/>
    <x v="0"/>
  </r>
  <r>
    <s v="092021"/>
    <n v="172"/>
    <d v="2021-09-29T00:00:00"/>
    <s v="33AAEPJ6291J1ZL"/>
    <s v="Sekar Trading Corporation"/>
    <n v="243670"/>
    <m/>
    <m/>
    <m/>
    <n v="206500"/>
    <m/>
    <n v="37170"/>
    <n v="18585"/>
    <n v="18585"/>
    <n v="0"/>
    <n v="243670"/>
    <n v="0"/>
    <m/>
    <n v="0"/>
    <x v="0"/>
    <n v="4.13"/>
    <x v="0"/>
  </r>
  <r>
    <s v="092021"/>
    <n v="173"/>
    <d v="2021-09-29T00:00:00"/>
    <s v="33AAEHJ8817Q1ZO"/>
    <s v="RECOD PLASTIC"/>
    <n v="203155"/>
    <m/>
    <m/>
    <m/>
    <n v="172165"/>
    <m/>
    <n v="30989.7"/>
    <n v="15494.85"/>
    <n v="15494.85"/>
    <n v="0"/>
    <n v="203154.7"/>
    <n v="0.29999999998835847"/>
    <m/>
    <n v="0.29999999998835847"/>
    <x v="0"/>
    <n v="3.27"/>
    <x v="0"/>
  </r>
  <r>
    <s v="092021"/>
    <n v="174"/>
    <d v="2021-09-29T00:00:00"/>
    <s v="33AYQPM1729A1ZN"/>
    <s v="Udhayakumar Press Works"/>
    <n v="472786"/>
    <m/>
    <m/>
    <m/>
    <n v="400666"/>
    <m/>
    <n v="72119.88"/>
    <n v="36059.94"/>
    <n v="36059.94"/>
    <n v="0"/>
    <n v="472785.88"/>
    <n v="0.11999999999534339"/>
    <m/>
    <n v="0.11999999999534339"/>
    <x v="0"/>
    <n v="7.61"/>
    <x v="0"/>
  </r>
  <r>
    <s v="092021"/>
    <n v="175"/>
    <d v="2021-09-30T00:00:00"/>
    <s v="33AADPD9976F1ZN"/>
    <s v="Daga Industrial Enterprises"/>
    <n v="163052"/>
    <m/>
    <m/>
    <m/>
    <n v="138180"/>
    <m/>
    <n v="24872.400000000001"/>
    <n v="12436.2"/>
    <n v="12436.2"/>
    <n v="0"/>
    <n v="163052.40000000002"/>
    <n v="-0.40000000002328306"/>
    <m/>
    <n v="-0.40000000002328306"/>
    <x v="0"/>
    <n v="2.82"/>
    <x v="0"/>
  </r>
  <r>
    <s v="092021"/>
    <n v="176"/>
    <d v="2021-09-30T00:00:00"/>
    <s v="33AABPD8458N1ZH"/>
    <s v="J D S Steel"/>
    <n v="117263"/>
    <m/>
    <m/>
    <m/>
    <n v="99375"/>
    <m/>
    <n v="17887.5"/>
    <n v="8943.75"/>
    <n v="8943.75"/>
    <n v="0"/>
    <n v="117262.5"/>
    <n v="0.5"/>
    <m/>
    <n v="0.5"/>
    <x v="0"/>
    <n v="2.0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12022"/>
    <n v="102"/>
    <d v="2022-01-03T00:00:00"/>
    <x v="0"/>
    <s v="Jogindar Steel"/>
    <n v="694577"/>
    <m/>
    <m/>
    <m/>
    <n v="588625"/>
    <m/>
    <n v="105952.5"/>
    <n v="52976.25"/>
    <n v="52976.25"/>
    <n v="0"/>
    <n v="694577.5"/>
    <n v="-0.5"/>
    <n v="0"/>
    <n v="-0.5"/>
    <m/>
  </r>
  <r>
    <s v="012022"/>
    <n v="103"/>
    <d v="2022-01-04T00:00:00"/>
    <x v="1"/>
    <s v="T.N.Metals"/>
    <n v="534799.6"/>
    <m/>
    <m/>
    <m/>
    <n v="453220"/>
    <m/>
    <n v="81579.600000000006"/>
    <n v="40789.800000000003"/>
    <n v="40789.800000000003"/>
    <n v="0"/>
    <n v="534799.6"/>
    <n v="0"/>
    <n v="0"/>
    <n v="0"/>
    <m/>
  </r>
  <r>
    <s v="012022"/>
    <n v="104"/>
    <d v="2022-01-05T00:00:00"/>
    <x v="0"/>
    <s v="Jogindar Steel"/>
    <n v="1784526"/>
    <m/>
    <m/>
    <m/>
    <n v="1512310"/>
    <m/>
    <n v="272215.8"/>
    <n v="136107.9"/>
    <n v="136107.9"/>
    <n v="0"/>
    <n v="1784525.7999999998"/>
    <n v="0.20000000018626451"/>
    <n v="0"/>
    <n v="0.20000000018626451"/>
    <m/>
  </r>
  <r>
    <s v="012022"/>
    <n v="105"/>
    <d v="2022-01-06T00:00:00"/>
    <x v="2"/>
    <s v="Anushri Traders"/>
    <n v="487828"/>
    <m/>
    <m/>
    <m/>
    <n v="409320"/>
    <m/>
    <n v="73677.600000000006"/>
    <n v="36838.800000000003"/>
    <n v="36838.800000000003"/>
    <n v="0"/>
    <n v="482997.6"/>
    <n v="4830.4000000000233"/>
    <n v="4830"/>
    <n v="0.40000000002328306"/>
    <m/>
  </r>
  <r>
    <s v="012022"/>
    <n v="106"/>
    <d v="2022-01-06T00:00:00"/>
    <x v="3"/>
    <s v="Nisha Traders"/>
    <n v="1522554"/>
    <m/>
    <m/>
    <m/>
    <n v="1290300"/>
    <m/>
    <n v="232254"/>
    <n v="116127"/>
    <n v="116127"/>
    <n v="0"/>
    <n v="1522554"/>
    <n v="0"/>
    <n v="0"/>
    <n v="0"/>
    <m/>
  </r>
  <r>
    <s v="012022"/>
    <n v="107"/>
    <d v="2022-01-08T00:00:00"/>
    <x v="0"/>
    <s v="Jogindar Steel"/>
    <n v="1065593"/>
    <m/>
    <m/>
    <m/>
    <n v="903045"/>
    <m/>
    <n v="162548.1"/>
    <n v="81274.05"/>
    <n v="81274.05"/>
    <n v="0"/>
    <n v="1065593.1000000001"/>
    <n v="-0.10000000009313226"/>
    <n v="0"/>
    <n v="-0.10000000009313226"/>
    <m/>
  </r>
  <r>
    <s v="012022"/>
    <n v="108"/>
    <d v="2022-01-10T00:00:00"/>
    <x v="4"/>
    <s v="Sri Sonanna Steels"/>
    <n v="463386"/>
    <m/>
    <m/>
    <m/>
    <n v="392700"/>
    <m/>
    <n v="70686"/>
    <n v="35343"/>
    <n v="35343"/>
    <n v="0"/>
    <n v="463386"/>
    <n v="0"/>
    <n v="0"/>
    <n v="0"/>
    <m/>
  </r>
  <r>
    <s v="012022"/>
    <n v="109"/>
    <d v="2022-01-11T00:00:00"/>
    <x v="5"/>
    <s v="New Royal Traders"/>
    <n v="525076"/>
    <m/>
    <m/>
    <m/>
    <n v="444980"/>
    <m/>
    <n v="80096.399999999994"/>
    <n v="40048.199999999997"/>
    <n v="40048.199999999997"/>
    <n v="0"/>
    <n v="525076.4"/>
    <n v="-0.40000000002328306"/>
    <n v="0"/>
    <n v="-0.40000000002328306"/>
    <m/>
  </r>
  <r>
    <s v="012022"/>
    <n v="110"/>
    <d v="2022-01-13T00:00:00"/>
    <x v="4"/>
    <s v="Sri Sonanna Steels"/>
    <n v="292959"/>
    <m/>
    <m/>
    <m/>
    <n v="248270"/>
    <m/>
    <n v="44688.6"/>
    <n v="22344.3"/>
    <n v="22344.3"/>
    <n v="0"/>
    <n v="292958.59999999998"/>
    <n v="0.40000000002328306"/>
    <n v="0"/>
    <n v="0.40000000002328306"/>
    <m/>
  </r>
  <r>
    <s v="012022"/>
    <n v="111"/>
    <d v="2022-01-13T00:00:00"/>
    <x v="4"/>
    <s v="Sri Sonanna Steels"/>
    <n v="344041"/>
    <m/>
    <m/>
    <m/>
    <n v="291560"/>
    <m/>
    <n v="52480.800000000003"/>
    <n v="26240.400000000001"/>
    <n v="26240.400000000001"/>
    <n v="0"/>
    <n v="344040.80000000005"/>
    <n v="0.19999999995343387"/>
    <n v="0"/>
    <n v="0.19999999995343387"/>
    <m/>
  </r>
  <r>
    <s v="012022"/>
    <n v="112"/>
    <d v="2022-01-17T00:00:00"/>
    <x v="6"/>
    <s v="Udayam Steels"/>
    <n v="351852"/>
    <m/>
    <m/>
    <m/>
    <n v="298180"/>
    <m/>
    <n v="53672.4"/>
    <n v="26836.2"/>
    <n v="26836.2"/>
    <n v="0"/>
    <n v="351852.4"/>
    <n v="-0.40000000002328306"/>
    <n v="0"/>
    <n v="-0.40000000002328306"/>
    <m/>
  </r>
  <r>
    <s v="012022"/>
    <n v="113"/>
    <d v="2022-01-25T00:00:00"/>
    <x v="4"/>
    <s v="Sri Sonanna Steels"/>
    <n v="432234"/>
    <m/>
    <m/>
    <m/>
    <n v="366300"/>
    <m/>
    <n v="65934"/>
    <n v="32967"/>
    <n v="32967"/>
    <n v="0"/>
    <n v="432234"/>
    <n v="0"/>
    <n v="0"/>
    <n v="0"/>
    <m/>
  </r>
  <r>
    <s v="012022"/>
    <n v="114"/>
    <d v="2022-01-26T00:00:00"/>
    <x v="7"/>
    <s v="Bhavani Steel Traders"/>
    <n v="78690.66"/>
    <m/>
    <m/>
    <m/>
    <n v="66687"/>
    <m/>
    <n v="12003.66"/>
    <n v="6001.83"/>
    <n v="6001.83"/>
    <n v="0"/>
    <n v="78690.66"/>
    <n v="0"/>
    <n v="0"/>
    <n v="0"/>
    <m/>
  </r>
  <r>
    <s v="012022"/>
    <n v="115"/>
    <d v="2022-01-27T00:00:00"/>
    <x v="8"/>
    <s v="Harish Narayana Steels"/>
    <n v="1013384"/>
    <m/>
    <m/>
    <m/>
    <n v="858800"/>
    <m/>
    <n v="154584"/>
    <n v="77292"/>
    <n v="77292"/>
    <n v="0"/>
    <n v="1013384"/>
    <n v="0"/>
    <n v="0"/>
    <n v="0"/>
    <m/>
  </r>
  <r>
    <s v="012022"/>
    <n v="116"/>
    <d v="2022-01-28T00:00:00"/>
    <x v="9"/>
    <s v="Elumalai Enterprises"/>
    <n v="366021.25"/>
    <m/>
    <m/>
    <m/>
    <n v="310187.5"/>
    <m/>
    <n v="55833.75"/>
    <n v="27916.875"/>
    <n v="27916.875"/>
    <n v="0"/>
    <n v="366021.25"/>
    <n v="0"/>
    <n v="0"/>
    <n v="0"/>
    <m/>
  </r>
  <r>
    <s v="012022"/>
    <n v="117"/>
    <d v="2022-01-28T00:00:00"/>
    <x v="9"/>
    <s v="Elumalai Enterprises"/>
    <n v="576135"/>
    <m/>
    <m/>
    <m/>
    <n v="488250"/>
    <m/>
    <n v="87885"/>
    <n v="43942.5"/>
    <n v="43942.5"/>
    <n v="0"/>
    <n v="576135"/>
    <n v="0"/>
    <n v="0"/>
    <n v="0"/>
    <m/>
  </r>
  <r>
    <s v="012022"/>
    <n v="118"/>
    <d v="2022-01-30T00:00:00"/>
    <x v="0"/>
    <s v="Jogindar Steel"/>
    <n v="774785"/>
    <m/>
    <m/>
    <m/>
    <n v="656597.5"/>
    <m/>
    <n v="118187.55"/>
    <n v="59093.775000000001"/>
    <n v="59093.775000000001"/>
    <n v="0"/>
    <n v="774785.05"/>
    <n v="-5.0000000046566129E-2"/>
    <n v="0"/>
    <n v="-5.0000000046566129E-2"/>
    <m/>
  </r>
  <r>
    <s v="012022"/>
    <m/>
    <d v="2022-01-03T00:00:00"/>
    <x v="10"/>
    <s v="Fusion Air Product Private Limited"/>
    <n v="4460"/>
    <m/>
    <m/>
    <m/>
    <n v="3780"/>
    <m/>
    <n v="680.4"/>
    <n v="340.2"/>
    <n v="340.2"/>
    <n v="0"/>
    <n v="4460.3999999999996"/>
    <n v="-0.3999999999996362"/>
    <n v="0"/>
    <n v="-0.3999999999996362"/>
    <m/>
  </r>
  <r>
    <s v="012022"/>
    <m/>
    <d v="2022-01-05T00:00:00"/>
    <x v="10"/>
    <s v="Fusion Air Product Private Limited"/>
    <n v="4460"/>
    <m/>
    <m/>
    <m/>
    <n v="3780"/>
    <m/>
    <n v="680.4"/>
    <n v="340.2"/>
    <n v="340.2"/>
    <n v="0"/>
    <n v="4460.3999999999996"/>
    <n v="-0.3999999999996362"/>
    <n v="0"/>
    <n v="-0.3999999999996362"/>
    <m/>
  </r>
  <r>
    <s v="012022"/>
    <m/>
    <d v="2022-01-05T00:00:00"/>
    <x v="11"/>
    <s v="Pavithra Corporate Services"/>
    <n v="2950"/>
    <m/>
    <m/>
    <m/>
    <n v="2500"/>
    <m/>
    <n v="450"/>
    <n v="225"/>
    <n v="225"/>
    <n v="0"/>
    <n v="2950"/>
    <n v="0"/>
    <n v="0"/>
    <n v="0"/>
    <m/>
  </r>
  <r>
    <s v="012022"/>
    <m/>
    <d v="2022-01-06T00:00:00"/>
    <x v="11"/>
    <s v="Pavithra Corporate Services"/>
    <n v="1180"/>
    <m/>
    <m/>
    <m/>
    <n v="1000"/>
    <m/>
    <n v="180"/>
    <n v="90"/>
    <n v="90"/>
    <n v="0"/>
    <n v="1180"/>
    <n v="0"/>
    <n v="0"/>
    <n v="0"/>
    <m/>
  </r>
  <r>
    <s v="012022"/>
    <m/>
    <d v="2022-01-08T00:00:00"/>
    <x v="12"/>
    <s v="Kamlesh Trading Corporation"/>
    <n v="472"/>
    <m/>
    <m/>
    <m/>
    <n v="399.62"/>
    <m/>
    <n v="71.931600000000003"/>
    <n v="35.965800000000002"/>
    <n v="35.965800000000002"/>
    <n v="0"/>
    <n v="471.55160000000001"/>
    <n v="0.44839999999999236"/>
    <n v="0"/>
    <n v="0.44839999999999236"/>
    <m/>
  </r>
  <r>
    <s v="012022"/>
    <m/>
    <d v="2022-01-10T00:00:00"/>
    <x v="13"/>
    <s v="Srinivasa Agencies"/>
    <n v="2081"/>
    <m/>
    <m/>
    <m/>
    <n v="1763.56"/>
    <m/>
    <n v="317.44079999999997"/>
    <n v="158.72039999999998"/>
    <n v="158.72039999999998"/>
    <n v="0"/>
    <n v="2081.0007999999998"/>
    <n v="-7.9999999979918357E-4"/>
    <n v="0"/>
    <n v="-7.9999999979918357E-4"/>
    <m/>
  </r>
  <r>
    <s v="012022"/>
    <m/>
    <d v="2022-01-10T00:00:00"/>
    <x v="13"/>
    <s v="Srinivasa Agencies"/>
    <n v="2081"/>
    <m/>
    <m/>
    <m/>
    <n v="1763.56"/>
    <m/>
    <n v="317.44079999999997"/>
    <n v="158.72039999999998"/>
    <n v="158.72039999999998"/>
    <n v="0"/>
    <n v="2081.0007999999998"/>
    <n v="-7.9999999979918357E-4"/>
    <n v="0"/>
    <n v="-7.9999999979918357E-4"/>
    <m/>
  </r>
  <r>
    <s v="012022"/>
    <m/>
    <d v="2022-01-10T00:00:00"/>
    <x v="10"/>
    <s v="Fusion Air Product Private Limited"/>
    <n v="5948"/>
    <m/>
    <m/>
    <m/>
    <n v="5040"/>
    <m/>
    <n v="907.2"/>
    <n v="453.6"/>
    <n v="453.6"/>
    <n v="0"/>
    <n v="5947.2000000000007"/>
    <n v="0.7999999999992724"/>
    <n v="0"/>
    <n v="0.7999999999992724"/>
    <m/>
  </r>
  <r>
    <s v="012022"/>
    <m/>
    <d v="2022-01-14T00:00:00"/>
    <x v="14"/>
    <s v="Bajrang Bali Industries"/>
    <n v="66080"/>
    <m/>
    <m/>
    <m/>
    <n v="56000"/>
    <m/>
    <n v="10080"/>
    <n v="0"/>
    <n v="0"/>
    <n v="10080"/>
    <n v="66080"/>
    <n v="0"/>
    <n v="0"/>
    <n v="0"/>
    <m/>
  </r>
  <r>
    <s v="012022"/>
    <m/>
    <d v="2022-01-19T00:00:00"/>
    <x v="15"/>
    <s v="C.S.R &amp; Co."/>
    <n v="267711"/>
    <m/>
    <n v="247625.7"/>
    <m/>
    <m/>
    <m/>
    <n v="12381.285"/>
    <n v="6190.6424999999999"/>
    <n v="6190.6424999999999"/>
    <n v="0"/>
    <n v="260006.98499999999"/>
    <n v="7704.015000000014"/>
    <n v="0"/>
    <n v="7704.015000000014"/>
    <n v="7704"/>
  </r>
  <r>
    <s v="012022"/>
    <m/>
    <d v="2022-01-21T00:00:00"/>
    <x v="16"/>
    <s v="V - Trans"/>
    <n v="9378"/>
    <m/>
    <m/>
    <n v="8373"/>
    <m/>
    <m/>
    <n v="1004.76"/>
    <n v="0"/>
    <n v="0"/>
    <n v="1004.76"/>
    <n v="9377.76"/>
    <n v="0.23999999999978172"/>
    <n v="0"/>
    <n v="0.23999999999978172"/>
    <m/>
  </r>
  <r>
    <s v="012022"/>
    <m/>
    <d v="2022-01-27T00:00:00"/>
    <x v="10"/>
    <s v="Fusion Air Product Private Limited"/>
    <n v="2974"/>
    <m/>
    <m/>
    <m/>
    <n v="2520"/>
    <m/>
    <n v="453.6"/>
    <n v="226.8"/>
    <n v="226.8"/>
    <n v="0"/>
    <n v="2973.6000000000004"/>
    <n v="0.3999999999996362"/>
    <n v="0"/>
    <n v="0.3999999999996362"/>
    <m/>
  </r>
  <r>
    <s v="012022"/>
    <m/>
    <d v="2021-12-20T00:00:00"/>
    <x v="10"/>
    <s v="Fusion Air Product Private Limited"/>
    <n v="4708"/>
    <m/>
    <m/>
    <m/>
    <n v="3990"/>
    <m/>
    <n v="718.2"/>
    <n v="359.1"/>
    <n v="359.1"/>
    <n v="0"/>
    <n v="4708.2000000000007"/>
    <n v="-0.2000000000007276"/>
    <n v="0"/>
    <n v="-0.2000000000007276"/>
    <m/>
  </r>
  <r>
    <s v="012022"/>
    <m/>
    <d v="2022-01-29T00:00:00"/>
    <x v="13"/>
    <s v="Srinivasa Agencies"/>
    <n v="2081"/>
    <m/>
    <m/>
    <m/>
    <n v="1763.56"/>
    <m/>
    <n v="317.44079999999997"/>
    <n v="158.72039999999998"/>
    <n v="158.72039999999998"/>
    <n v="0"/>
    <n v="2081.0007999999998"/>
    <n v="-7.9999999979918357E-4"/>
    <n v="0"/>
    <n v="-7.9999999979918357E-4"/>
    <m/>
  </r>
  <r>
    <s v="012022"/>
    <m/>
    <d v="2022-01-29T00:00:00"/>
    <x v="13"/>
    <s v="Srinivasa Agencies"/>
    <n v="2081"/>
    <m/>
    <m/>
    <m/>
    <n v="1763.56"/>
    <m/>
    <n v="317.44079999999997"/>
    <n v="158.72039999999998"/>
    <n v="158.72039999999998"/>
    <n v="0"/>
    <n v="2081.0007999999998"/>
    <n v="-7.9999999979918357E-4"/>
    <n v="0"/>
    <n v="-7.9999999979918357E-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187C5-BC35-4816-B0E7-0F6AEF10338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" firstHeaderRow="0" firstDataRow="1" firstDataCol="1"/>
  <pivotFields count="20">
    <pivotField showAll="0"/>
    <pivotField showAll="0"/>
    <pivotField numFmtId="15" showAll="0"/>
    <pivotField axis="axisRow" showAll="0">
      <items count="18">
        <item x="16"/>
        <item x="14"/>
        <item x="10"/>
        <item x="12"/>
        <item x="0"/>
        <item x="6"/>
        <item x="4"/>
        <item x="15"/>
        <item x="1"/>
        <item x="2"/>
        <item x="13"/>
        <item x="8"/>
        <item x="5"/>
        <item x="9"/>
        <item x="7"/>
        <item x="1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GST" fld="12" baseField="0" baseItem="0"/>
    <dataField name="Sum of CGST" fld="13" baseField="0" baseItem="0"/>
    <dataField name="Sum of IGST" fld="1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8" firstHeaderRow="1" firstDataRow="3" firstDataCol="1"/>
  <pivotFields count="22">
    <pivotField showAll="0"/>
    <pivotField showAll="0"/>
    <pivotField numFmtId="15" showAll="0"/>
    <pivotField showAll="0"/>
    <pivotField showAll="0"/>
    <pivotField dataField="1" numFmtId="4" showAll="0"/>
    <pivotField showAll="0"/>
    <pivotField showAll="0"/>
    <pivotField showAll="0"/>
    <pivotField dataField="1" numFmtId="4" showAll="0"/>
    <pivotField showAll="0"/>
    <pivotField numFmtId="4" showAll="0"/>
    <pivotField dataField="1" numFmtId="4" showAll="0"/>
    <pivotField dataField="1" numFmtId="4" showAll="0"/>
    <pivotField dataField="1" numFmtId="4" showAll="0"/>
    <pivotField numFmtId="4" showAll="0"/>
    <pivotField numFmtId="4" showAll="0"/>
    <pivotField showAll="0"/>
    <pivotField numFmtId="4" showAll="0"/>
    <pivotField axis="axisRow" showAll="0">
      <items count="3">
        <item x="1"/>
        <item x="0"/>
        <item t="default"/>
      </items>
    </pivotField>
    <pivotField dataField="1" numFmtId="166" showAll="0"/>
    <pivotField axis="axisCol" showAll="0">
      <items count="2"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2">
    <field x="21"/>
    <field x="-2"/>
  </colFields>
  <colItems count="12">
    <i>
      <x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qty" fld="20" baseField="0" baseItem="0"/>
    <dataField name="Sum of INVOICE VALUE" fld="5" baseField="0" baseItem="0"/>
    <dataField name="Sum of TAXABLE AMT4" fld="9" baseField="0" baseItem="0"/>
    <dataField name="Sum of SGST" fld="12" baseField="0" baseItem="0"/>
    <dataField name="Sum of CGST" fld="13" baseField="0" baseItem="0"/>
    <dataField name="Sum of IGST" fld="14" baseField="0" baseItem="0"/>
  </dataFields>
  <formats count="1">
    <format dxfId="1">
      <pivotArea outline="0" collapsedLevelsAreSubtotals="1" fieldPosition="0">
        <references count="2">
          <reference field="4294967294" count="4" selected="0">
            <x v="1"/>
            <x v="3"/>
            <x v="4"/>
            <x v="5"/>
          </reference>
          <reference field="2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6"/>
  <sheetViews>
    <sheetView tabSelected="1" topLeftCell="F1" workbookViewId="0">
      <pane ySplit="2" topLeftCell="A49" activePane="bottomLeft" state="frozen"/>
      <selection activeCell="Q15" sqref="Q15"/>
      <selection pane="bottomLeft" activeCell="J61" sqref="J61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15.85546875" bestFit="1" customWidth="1"/>
    <col min="4" max="4" width="19.140625" bestFit="1" customWidth="1"/>
    <col min="5" max="5" width="34.140625" bestFit="1" customWidth="1"/>
    <col min="6" max="6" width="17.42578125" bestFit="1" customWidth="1"/>
    <col min="7" max="11" width="16" bestFit="1" customWidth="1"/>
    <col min="12" max="12" width="16.85546875" bestFit="1" customWidth="1"/>
    <col min="13" max="14" width="11.7109375" bestFit="1" customWidth="1"/>
    <col min="15" max="15" width="11" bestFit="1" customWidth="1"/>
    <col min="16" max="16" width="15.42578125" bestFit="1" customWidth="1"/>
    <col min="17" max="17" width="14.7109375" bestFit="1" customWidth="1"/>
    <col min="18" max="18" width="9.28515625" bestFit="1" customWidth="1"/>
    <col min="19" max="19" width="11.140625" bestFit="1" customWidth="1"/>
    <col min="20" max="21" width="11" customWidth="1"/>
    <col min="22" max="22" width="9" bestFit="1" customWidth="1"/>
    <col min="23" max="23" width="6.5703125" bestFit="1" customWidth="1"/>
    <col min="24" max="24" width="7.28515625" bestFit="1" customWidth="1"/>
  </cols>
  <sheetData>
    <row r="1" spans="1:24" s="24" customFormat="1" x14ac:dyDescent="0.25">
      <c r="B1" s="33"/>
      <c r="C1" s="33"/>
      <c r="D1" s="33"/>
      <c r="E1" s="34"/>
      <c r="F1" s="34"/>
      <c r="G1" s="34">
        <v>0</v>
      </c>
      <c r="H1" s="34">
        <v>5</v>
      </c>
      <c r="I1" s="34">
        <v>12</v>
      </c>
      <c r="J1" s="34">
        <v>18</v>
      </c>
      <c r="K1" s="34">
        <v>28</v>
      </c>
      <c r="L1" s="34"/>
      <c r="M1" s="34"/>
      <c r="N1" s="34"/>
      <c r="O1" s="34"/>
      <c r="P1" s="34"/>
      <c r="Q1" s="34"/>
      <c r="R1" s="34"/>
    </row>
    <row r="2" spans="1:24" s="26" customFormat="1" x14ac:dyDescent="0.25">
      <c r="A2" s="31" t="s">
        <v>28</v>
      </c>
      <c r="B2" s="25" t="s">
        <v>26</v>
      </c>
      <c r="C2" s="25" t="s">
        <v>27</v>
      </c>
      <c r="D2" s="25" t="s">
        <v>0</v>
      </c>
      <c r="E2" s="25" t="s">
        <v>24</v>
      </c>
      <c r="F2" s="25" t="s">
        <v>82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25</v>
      </c>
      <c r="R2" s="25" t="s">
        <v>83</v>
      </c>
      <c r="S2" s="31" t="s">
        <v>369</v>
      </c>
      <c r="T2" s="31" t="s">
        <v>103</v>
      </c>
      <c r="U2" s="31" t="s">
        <v>369</v>
      </c>
      <c r="V2" s="31" t="s">
        <v>150</v>
      </c>
      <c r="W2" s="31" t="s">
        <v>149</v>
      </c>
      <c r="X2" s="31" t="s">
        <v>202</v>
      </c>
    </row>
    <row r="3" spans="1:24" x14ac:dyDescent="0.25">
      <c r="A3" s="32" t="s">
        <v>368</v>
      </c>
      <c r="B3" s="37">
        <v>266</v>
      </c>
      <c r="C3" s="97">
        <v>44564</v>
      </c>
      <c r="D3" s="89" t="s">
        <v>39</v>
      </c>
      <c r="E3" s="112" t="s">
        <v>65</v>
      </c>
      <c r="F3" s="6">
        <v>731608</v>
      </c>
      <c r="G3" s="6"/>
      <c r="H3" s="6"/>
      <c r="I3" s="6"/>
      <c r="J3" s="6">
        <v>620008</v>
      </c>
      <c r="K3" s="6"/>
      <c r="L3" s="39">
        <f t="shared" ref="L3" si="0">+(H3*$H$1/100)+(I3*$I$1/100)+(J3*$J$1/100)+(K3*$K$1/100)</f>
        <v>111601.44</v>
      </c>
      <c r="M3" s="39">
        <f t="shared" ref="M3" si="1">+IF(VALUE(LEFT(D3,2))=33,L3/2,0)</f>
        <v>55800.72</v>
      </c>
      <c r="N3" s="39">
        <f t="shared" ref="N3" si="2">+M3</f>
        <v>55800.72</v>
      </c>
      <c r="O3" s="39">
        <f t="shared" ref="O3" si="3">+IF(VALUE(LEFT(D3,2))=33,0,L3)</f>
        <v>0</v>
      </c>
      <c r="P3" s="39">
        <f t="shared" ref="P3" si="4">SUM(G3:K3)+M3+N3+O3</f>
        <v>731609.44</v>
      </c>
      <c r="Q3" s="39">
        <f t="shared" ref="Q3" si="5">F3-P3</f>
        <v>-1.4399999999441206</v>
      </c>
      <c r="R3" s="6">
        <v>0</v>
      </c>
      <c r="S3" s="6">
        <f t="shared" ref="S3:S51" si="6">Q3-R3</f>
        <v>-1.4399999999441206</v>
      </c>
      <c r="T3" s="6"/>
      <c r="U3" s="6">
        <f>S3-T3</f>
        <v>-1.4399999999441206</v>
      </c>
      <c r="V3" s="93">
        <v>72142090</v>
      </c>
      <c r="W3" s="5">
        <v>11.86</v>
      </c>
      <c r="X3" s="5" t="s">
        <v>240</v>
      </c>
    </row>
    <row r="4" spans="1:24" s="107" customFormat="1" x14ac:dyDescent="0.25">
      <c r="A4" s="32" t="s">
        <v>368</v>
      </c>
      <c r="B4" s="37">
        <v>267</v>
      </c>
      <c r="C4" s="97">
        <v>44564</v>
      </c>
      <c r="D4" s="113" t="s">
        <v>41</v>
      </c>
      <c r="E4" s="113" t="s">
        <v>67</v>
      </c>
      <c r="F4" s="6">
        <v>745158</v>
      </c>
      <c r="G4" s="6"/>
      <c r="H4" s="6"/>
      <c r="I4" s="6"/>
      <c r="J4" s="6">
        <v>631490</v>
      </c>
      <c r="K4" s="6"/>
      <c r="L4" s="46">
        <f t="shared" ref="L4:L5" si="7">+(H4*$H$1/100)+(I4*$I$1/100)+(J4*$J$1/100)+(K4*$K$1/100)</f>
        <v>113668.2</v>
      </c>
      <c r="M4" s="46">
        <f t="shared" ref="M4:M5" si="8">+IF(VALUE(LEFT(D4,2))=33,L4/2,0)</f>
        <v>56834.1</v>
      </c>
      <c r="N4" s="46">
        <f t="shared" ref="N4:N5" si="9">+M4</f>
        <v>56834.1</v>
      </c>
      <c r="O4" s="46">
        <f t="shared" ref="O4:O5" si="10">+IF(VALUE(LEFT(D4,2))=33,0,L4)</f>
        <v>0</v>
      </c>
      <c r="P4" s="46">
        <f t="shared" ref="P4:P5" si="11">SUM(G4:K4)+M4+N4+O4</f>
        <v>745158.2</v>
      </c>
      <c r="Q4" s="46">
        <f t="shared" ref="Q4:Q5" si="12">F4-P4</f>
        <v>-0.19999999995343387</v>
      </c>
      <c r="R4" s="6">
        <v>0</v>
      </c>
      <c r="S4" s="6">
        <f t="shared" si="6"/>
        <v>-0.19999999995343387</v>
      </c>
      <c r="T4" s="77"/>
      <c r="U4" s="6">
        <f t="shared" ref="U4:U51" si="13">S4-T4</f>
        <v>-0.19999999995343387</v>
      </c>
      <c r="V4" s="114">
        <v>72142090</v>
      </c>
      <c r="W4" s="5">
        <v>12.06</v>
      </c>
      <c r="X4" s="5" t="s">
        <v>240</v>
      </c>
    </row>
    <row r="5" spans="1:24" s="107" customFormat="1" x14ac:dyDescent="0.25">
      <c r="A5" s="32" t="s">
        <v>368</v>
      </c>
      <c r="B5" s="37">
        <v>268</v>
      </c>
      <c r="C5" s="97">
        <v>44564</v>
      </c>
      <c r="D5" s="113" t="s">
        <v>191</v>
      </c>
      <c r="E5" s="113" t="s">
        <v>196</v>
      </c>
      <c r="F5" s="6">
        <v>222372</v>
      </c>
      <c r="G5" s="6"/>
      <c r="H5" s="6"/>
      <c r="I5" s="6"/>
      <c r="J5" s="6">
        <v>188450</v>
      </c>
      <c r="K5" s="6"/>
      <c r="L5" s="46">
        <f t="shared" si="7"/>
        <v>33921</v>
      </c>
      <c r="M5" s="46">
        <f t="shared" si="8"/>
        <v>16960.5</v>
      </c>
      <c r="N5" s="46">
        <f t="shared" si="9"/>
        <v>16960.5</v>
      </c>
      <c r="O5" s="46">
        <f t="shared" si="10"/>
        <v>0</v>
      </c>
      <c r="P5" s="46">
        <f t="shared" si="11"/>
        <v>222371</v>
      </c>
      <c r="Q5" s="46">
        <f t="shared" si="12"/>
        <v>1</v>
      </c>
      <c r="R5" s="6">
        <v>0</v>
      </c>
      <c r="S5" s="6">
        <f t="shared" si="6"/>
        <v>1</v>
      </c>
      <c r="T5" s="77"/>
      <c r="U5" s="6">
        <f t="shared" si="13"/>
        <v>1</v>
      </c>
      <c r="V5" s="114">
        <v>72142090</v>
      </c>
      <c r="W5" s="5">
        <v>3.55</v>
      </c>
      <c r="X5" s="5" t="s">
        <v>240</v>
      </c>
    </row>
    <row r="6" spans="1:24" x14ac:dyDescent="0.25">
      <c r="A6" s="32" t="s">
        <v>368</v>
      </c>
      <c r="B6" s="30">
        <v>269</v>
      </c>
      <c r="C6" s="97">
        <v>44565</v>
      </c>
      <c r="D6" s="6" t="s">
        <v>147</v>
      </c>
      <c r="E6" s="6" t="s">
        <v>142</v>
      </c>
      <c r="F6" s="6">
        <v>145263</v>
      </c>
      <c r="G6" s="6"/>
      <c r="H6" s="6"/>
      <c r="I6" s="6"/>
      <c r="J6" s="6">
        <v>123105</v>
      </c>
      <c r="K6" s="6"/>
      <c r="L6" s="46">
        <f t="shared" ref="L6:L51" si="14">+(H6*$H$1/100)+(I6*$I$1/100)+(J6*$J$1/100)+(K6*$K$1/100)</f>
        <v>22158.9</v>
      </c>
      <c r="M6" s="46">
        <f t="shared" ref="M6:M51" si="15">+IF(VALUE(LEFT(D6,2))=33,L6/2,0)</f>
        <v>11079.45</v>
      </c>
      <c r="N6" s="46">
        <f t="shared" ref="N6:N51" si="16">+M6</f>
        <v>11079.45</v>
      </c>
      <c r="O6" s="46">
        <f t="shared" ref="O6:O51" si="17">+IF(VALUE(LEFT(D6,2))=33,0,L6)</f>
        <v>0</v>
      </c>
      <c r="P6" s="46">
        <f t="shared" ref="P6:P51" si="18">SUM(G6:K6)+M6+N6+O6</f>
        <v>145263.90000000002</v>
      </c>
      <c r="Q6" s="46">
        <f t="shared" ref="Q6:Q51" si="19">F6-P6</f>
        <v>-0.90000000002328306</v>
      </c>
      <c r="R6" s="6">
        <v>0</v>
      </c>
      <c r="S6" s="6">
        <f t="shared" si="6"/>
        <v>-0.90000000002328306</v>
      </c>
      <c r="T6" s="5"/>
      <c r="U6" s="6">
        <f t="shared" si="13"/>
        <v>-0.90000000002328306</v>
      </c>
      <c r="V6" s="30">
        <v>72142090</v>
      </c>
      <c r="W6" s="5">
        <v>2.31</v>
      </c>
      <c r="X6" s="5" t="s">
        <v>240</v>
      </c>
    </row>
    <row r="7" spans="1:24" x14ac:dyDescent="0.25">
      <c r="A7" s="32" t="s">
        <v>368</v>
      </c>
      <c r="B7" s="30">
        <v>270</v>
      </c>
      <c r="C7" s="97">
        <v>44565</v>
      </c>
      <c r="D7" s="6" t="s">
        <v>39</v>
      </c>
      <c r="E7" s="6" t="s">
        <v>65</v>
      </c>
      <c r="F7" s="6">
        <v>186244</v>
      </c>
      <c r="G7" s="6"/>
      <c r="H7" s="6"/>
      <c r="I7" s="6"/>
      <c r="J7" s="6">
        <v>157834</v>
      </c>
      <c r="K7" s="6"/>
      <c r="L7" s="46">
        <f t="shared" si="14"/>
        <v>28410.12</v>
      </c>
      <c r="M7" s="46">
        <f t="shared" si="15"/>
        <v>14205.06</v>
      </c>
      <c r="N7" s="46">
        <f t="shared" si="16"/>
        <v>14205.06</v>
      </c>
      <c r="O7" s="46">
        <f t="shared" si="17"/>
        <v>0</v>
      </c>
      <c r="P7" s="46">
        <f t="shared" si="18"/>
        <v>186244.12</v>
      </c>
      <c r="Q7" s="46">
        <f t="shared" si="19"/>
        <v>-0.11999999999534339</v>
      </c>
      <c r="R7" s="6">
        <v>0</v>
      </c>
      <c r="S7" s="6">
        <f t="shared" si="6"/>
        <v>-0.11999999999534339</v>
      </c>
      <c r="T7" s="5"/>
      <c r="U7" s="6">
        <f t="shared" si="13"/>
        <v>-0.11999999999534339</v>
      </c>
      <c r="V7" s="30">
        <v>72142090</v>
      </c>
      <c r="W7" s="5">
        <v>3.02</v>
      </c>
      <c r="X7" s="5" t="s">
        <v>240</v>
      </c>
    </row>
    <row r="8" spans="1:24" x14ac:dyDescent="0.25">
      <c r="A8" s="32" t="s">
        <v>368</v>
      </c>
      <c r="B8" s="30">
        <v>271</v>
      </c>
      <c r="C8" s="97">
        <v>44565</v>
      </c>
      <c r="D8" s="6" t="s">
        <v>53</v>
      </c>
      <c r="E8" s="6" t="s">
        <v>79</v>
      </c>
      <c r="F8" s="6">
        <v>855414</v>
      </c>
      <c r="G8" s="6"/>
      <c r="H8" s="6"/>
      <c r="I8" s="6"/>
      <c r="J8" s="6">
        <v>724928</v>
      </c>
      <c r="K8" s="6"/>
      <c r="L8" s="46">
        <f t="shared" si="14"/>
        <v>130487.03999999999</v>
      </c>
      <c r="M8" s="46">
        <f t="shared" si="15"/>
        <v>65243.519999999997</v>
      </c>
      <c r="N8" s="46">
        <f t="shared" si="16"/>
        <v>65243.519999999997</v>
      </c>
      <c r="O8" s="46">
        <f t="shared" si="17"/>
        <v>0</v>
      </c>
      <c r="P8" s="46">
        <f t="shared" si="18"/>
        <v>855415.04</v>
      </c>
      <c r="Q8" s="46">
        <f t="shared" si="19"/>
        <v>-1.0400000000372529</v>
      </c>
      <c r="R8" s="6">
        <v>0</v>
      </c>
      <c r="S8" s="6">
        <f t="shared" si="6"/>
        <v>-1.0400000000372529</v>
      </c>
      <c r="T8" s="5"/>
      <c r="U8" s="6">
        <f t="shared" si="13"/>
        <v>-1.0400000000372529</v>
      </c>
      <c r="V8" s="30">
        <v>72142090</v>
      </c>
      <c r="W8" s="5">
        <v>14.16</v>
      </c>
      <c r="X8" s="5" t="s">
        <v>240</v>
      </c>
    </row>
    <row r="9" spans="1:24" x14ac:dyDescent="0.25">
      <c r="A9" s="32" t="s">
        <v>368</v>
      </c>
      <c r="B9" s="30">
        <v>272</v>
      </c>
      <c r="C9" s="97">
        <v>44565</v>
      </c>
      <c r="D9" s="6" t="s">
        <v>38</v>
      </c>
      <c r="E9" s="6" t="s">
        <v>64</v>
      </c>
      <c r="F9" s="6">
        <v>27591</v>
      </c>
      <c r="G9" s="6"/>
      <c r="H9" s="6">
        <v>25500</v>
      </c>
      <c r="I9" s="6"/>
      <c r="J9" s="6"/>
      <c r="K9" s="6"/>
      <c r="L9" s="46">
        <f t="shared" si="14"/>
        <v>1275</v>
      </c>
      <c r="M9" s="46">
        <f t="shared" si="15"/>
        <v>637.5</v>
      </c>
      <c r="N9" s="46">
        <f t="shared" si="16"/>
        <v>637.5</v>
      </c>
      <c r="O9" s="46">
        <f t="shared" si="17"/>
        <v>0</v>
      </c>
      <c r="P9" s="46">
        <f t="shared" si="18"/>
        <v>26775</v>
      </c>
      <c r="Q9" s="46">
        <f t="shared" si="19"/>
        <v>816</v>
      </c>
      <c r="R9" s="6">
        <v>0</v>
      </c>
      <c r="S9" s="6">
        <f t="shared" si="6"/>
        <v>816</v>
      </c>
      <c r="T9" s="6">
        <v>816</v>
      </c>
      <c r="U9" s="6">
        <f t="shared" si="13"/>
        <v>0</v>
      </c>
      <c r="V9" s="30">
        <v>72142090</v>
      </c>
      <c r="W9" s="5">
        <v>2.04</v>
      </c>
      <c r="X9" s="5" t="s">
        <v>240</v>
      </c>
    </row>
    <row r="10" spans="1:24" x14ac:dyDescent="0.25">
      <c r="A10" s="32" t="s">
        <v>368</v>
      </c>
      <c r="B10" s="30">
        <v>273</v>
      </c>
      <c r="C10" s="97">
        <v>44565</v>
      </c>
      <c r="D10" s="6" t="s">
        <v>147</v>
      </c>
      <c r="E10" s="6" t="s">
        <v>142</v>
      </c>
      <c r="F10" s="6">
        <v>247234</v>
      </c>
      <c r="G10" s="6"/>
      <c r="H10" s="6"/>
      <c r="I10" s="6"/>
      <c r="J10" s="6">
        <v>209520</v>
      </c>
      <c r="K10" s="6"/>
      <c r="L10" s="46">
        <f t="shared" si="14"/>
        <v>37713.599999999999</v>
      </c>
      <c r="M10" s="46">
        <f t="shared" si="15"/>
        <v>18856.8</v>
      </c>
      <c r="N10" s="46">
        <f t="shared" si="16"/>
        <v>18856.8</v>
      </c>
      <c r="O10" s="46">
        <f t="shared" si="17"/>
        <v>0</v>
      </c>
      <c r="P10" s="46">
        <f t="shared" si="18"/>
        <v>247233.59999999998</v>
      </c>
      <c r="Q10" s="46">
        <f t="shared" si="19"/>
        <v>0.40000000002328306</v>
      </c>
      <c r="R10" s="6">
        <v>0</v>
      </c>
      <c r="S10" s="6">
        <f t="shared" si="6"/>
        <v>0.40000000002328306</v>
      </c>
      <c r="T10" s="6">
        <v>0</v>
      </c>
      <c r="U10" s="6">
        <f t="shared" si="13"/>
        <v>0.40000000002328306</v>
      </c>
      <c r="V10" s="30">
        <v>72142090</v>
      </c>
      <c r="W10" s="5">
        <v>3.88</v>
      </c>
      <c r="X10" s="5" t="s">
        <v>240</v>
      </c>
    </row>
    <row r="11" spans="1:24" x14ac:dyDescent="0.25">
      <c r="A11" s="32" t="s">
        <v>368</v>
      </c>
      <c r="B11" s="30">
        <v>274</v>
      </c>
      <c r="C11" s="97">
        <v>44568</v>
      </c>
      <c r="D11" s="6" t="s">
        <v>357</v>
      </c>
      <c r="E11" s="6" t="s">
        <v>362</v>
      </c>
      <c r="F11" s="6">
        <v>65432</v>
      </c>
      <c r="G11" s="6"/>
      <c r="H11" s="6"/>
      <c r="I11" s="6"/>
      <c r="J11" s="6">
        <v>55450</v>
      </c>
      <c r="K11" s="6"/>
      <c r="L11" s="46">
        <f t="shared" si="14"/>
        <v>9981</v>
      </c>
      <c r="M11" s="46">
        <f t="shared" si="15"/>
        <v>4990.5</v>
      </c>
      <c r="N11" s="46">
        <f t="shared" si="16"/>
        <v>4990.5</v>
      </c>
      <c r="O11" s="46">
        <f t="shared" si="17"/>
        <v>0</v>
      </c>
      <c r="P11" s="46">
        <f t="shared" si="18"/>
        <v>65431</v>
      </c>
      <c r="Q11" s="46">
        <f t="shared" si="19"/>
        <v>1</v>
      </c>
      <c r="R11" s="6">
        <v>0</v>
      </c>
      <c r="S11" s="6">
        <f t="shared" si="6"/>
        <v>1</v>
      </c>
      <c r="T11" s="6">
        <v>0</v>
      </c>
      <c r="U11" s="6">
        <f t="shared" si="13"/>
        <v>1</v>
      </c>
      <c r="V11" s="30">
        <v>72142090</v>
      </c>
      <c r="W11" s="5">
        <v>1.06</v>
      </c>
      <c r="X11" s="5" t="s">
        <v>240</v>
      </c>
    </row>
    <row r="12" spans="1:24" x14ac:dyDescent="0.25">
      <c r="A12" s="32" t="s">
        <v>368</v>
      </c>
      <c r="B12" s="30">
        <v>275</v>
      </c>
      <c r="C12" s="97">
        <v>44571</v>
      </c>
      <c r="D12" s="6" t="s">
        <v>35</v>
      </c>
      <c r="E12" s="6" t="s">
        <v>61</v>
      </c>
      <c r="F12" s="6">
        <v>271397</v>
      </c>
      <c r="G12" s="6"/>
      <c r="H12" s="6"/>
      <c r="I12" s="6"/>
      <c r="J12" s="6">
        <v>229997</v>
      </c>
      <c r="K12" s="6"/>
      <c r="L12" s="46">
        <f t="shared" si="14"/>
        <v>41399.46</v>
      </c>
      <c r="M12" s="46">
        <f t="shared" si="15"/>
        <v>20699.73</v>
      </c>
      <c r="N12" s="46">
        <f t="shared" si="16"/>
        <v>20699.73</v>
      </c>
      <c r="O12" s="46">
        <f t="shared" si="17"/>
        <v>0</v>
      </c>
      <c r="P12" s="46">
        <f t="shared" si="18"/>
        <v>271396.46000000002</v>
      </c>
      <c r="Q12" s="46">
        <f t="shared" si="19"/>
        <v>0.53999999997904524</v>
      </c>
      <c r="R12" s="6">
        <v>0</v>
      </c>
      <c r="S12" s="6">
        <f t="shared" si="6"/>
        <v>0.53999999997904524</v>
      </c>
      <c r="T12" s="6">
        <v>0</v>
      </c>
      <c r="U12" s="6">
        <f t="shared" si="13"/>
        <v>0.53999999997904524</v>
      </c>
      <c r="V12" s="30">
        <v>72142090</v>
      </c>
      <c r="W12" s="5">
        <v>4.55</v>
      </c>
      <c r="X12" s="5" t="s">
        <v>240</v>
      </c>
    </row>
    <row r="13" spans="1:24" x14ac:dyDescent="0.25">
      <c r="A13" s="32" t="s">
        <v>368</v>
      </c>
      <c r="B13" s="30">
        <v>276</v>
      </c>
      <c r="C13" s="97">
        <v>44571</v>
      </c>
      <c r="D13" s="6" t="s">
        <v>46</v>
      </c>
      <c r="E13" s="6" t="s">
        <v>72</v>
      </c>
      <c r="F13" s="6">
        <v>603647</v>
      </c>
      <c r="G13" s="6"/>
      <c r="H13" s="6"/>
      <c r="I13" s="6"/>
      <c r="J13" s="6">
        <v>511565</v>
      </c>
      <c r="K13" s="6"/>
      <c r="L13" s="46">
        <f t="shared" si="14"/>
        <v>92081.7</v>
      </c>
      <c r="M13" s="46">
        <f t="shared" si="15"/>
        <v>46040.85</v>
      </c>
      <c r="N13" s="46">
        <f t="shared" si="16"/>
        <v>46040.85</v>
      </c>
      <c r="O13" s="46">
        <f t="shared" si="17"/>
        <v>0</v>
      </c>
      <c r="P13" s="46">
        <f t="shared" si="18"/>
        <v>603646.69999999995</v>
      </c>
      <c r="Q13" s="46">
        <f t="shared" si="19"/>
        <v>0.30000000004656613</v>
      </c>
      <c r="R13" s="6">
        <v>0</v>
      </c>
      <c r="S13" s="6">
        <f t="shared" si="6"/>
        <v>0.30000000004656613</v>
      </c>
      <c r="T13" s="6">
        <v>0</v>
      </c>
      <c r="U13" s="6">
        <f t="shared" si="13"/>
        <v>0.30000000004656613</v>
      </c>
      <c r="V13" s="30">
        <v>72142090</v>
      </c>
      <c r="W13" s="5">
        <v>10.1</v>
      </c>
      <c r="X13" s="5" t="s">
        <v>240</v>
      </c>
    </row>
    <row r="14" spans="1:24" x14ac:dyDescent="0.25">
      <c r="A14" s="32" t="s">
        <v>368</v>
      </c>
      <c r="B14" s="30">
        <v>277</v>
      </c>
      <c r="C14" s="97">
        <v>44571</v>
      </c>
      <c r="D14" s="6" t="s">
        <v>37</v>
      </c>
      <c r="E14" s="6" t="s">
        <v>63</v>
      </c>
      <c r="F14" s="6">
        <v>212174</v>
      </c>
      <c r="G14" s="6"/>
      <c r="H14" s="6"/>
      <c r="I14" s="6"/>
      <c r="J14" s="6">
        <v>179808</v>
      </c>
      <c r="K14" s="6"/>
      <c r="L14" s="46">
        <f t="shared" si="14"/>
        <v>32365.439999999999</v>
      </c>
      <c r="M14" s="46">
        <f t="shared" si="15"/>
        <v>16182.72</v>
      </c>
      <c r="N14" s="46">
        <f t="shared" si="16"/>
        <v>16182.72</v>
      </c>
      <c r="O14" s="46">
        <f t="shared" si="17"/>
        <v>0</v>
      </c>
      <c r="P14" s="46">
        <f t="shared" si="18"/>
        <v>212173.44</v>
      </c>
      <c r="Q14" s="46">
        <f t="shared" si="19"/>
        <v>0.55999999999767169</v>
      </c>
      <c r="R14" s="6">
        <v>0</v>
      </c>
      <c r="S14" s="6">
        <f t="shared" si="6"/>
        <v>0.55999999999767169</v>
      </c>
      <c r="T14" s="6">
        <v>0</v>
      </c>
      <c r="U14" s="6">
        <f t="shared" si="13"/>
        <v>0.55999999999767169</v>
      </c>
      <c r="V14" s="30">
        <v>72142090</v>
      </c>
      <c r="W14" s="5">
        <v>3.55</v>
      </c>
      <c r="X14" s="5" t="s">
        <v>240</v>
      </c>
    </row>
    <row r="15" spans="1:24" x14ac:dyDescent="0.25">
      <c r="A15" s="32" t="s">
        <v>368</v>
      </c>
      <c r="B15" s="30">
        <v>278</v>
      </c>
      <c r="C15" s="97">
        <v>44572</v>
      </c>
      <c r="D15" s="6" t="s">
        <v>308</v>
      </c>
      <c r="E15" s="6" t="s">
        <v>304</v>
      </c>
      <c r="F15" s="6">
        <v>103917</v>
      </c>
      <c r="G15" s="6"/>
      <c r="H15" s="6"/>
      <c r="I15" s="6"/>
      <c r="J15" s="6">
        <v>88065</v>
      </c>
      <c r="K15" s="6"/>
      <c r="L15" s="46">
        <f t="shared" si="14"/>
        <v>15851.7</v>
      </c>
      <c r="M15" s="46">
        <f t="shared" si="15"/>
        <v>7925.85</v>
      </c>
      <c r="N15" s="46">
        <f t="shared" si="16"/>
        <v>7925.85</v>
      </c>
      <c r="O15" s="46">
        <f t="shared" si="17"/>
        <v>0</v>
      </c>
      <c r="P15" s="46">
        <f t="shared" si="18"/>
        <v>103916.70000000001</v>
      </c>
      <c r="Q15" s="46">
        <f t="shared" si="19"/>
        <v>0.29999999998835847</v>
      </c>
      <c r="R15" s="6">
        <v>0</v>
      </c>
      <c r="S15" s="6">
        <f t="shared" si="6"/>
        <v>0.29999999998835847</v>
      </c>
      <c r="T15" s="6">
        <v>0</v>
      </c>
      <c r="U15" s="6">
        <f t="shared" si="13"/>
        <v>0.29999999998835847</v>
      </c>
      <c r="V15" s="30">
        <v>72142090</v>
      </c>
      <c r="W15" s="5">
        <v>1.71</v>
      </c>
      <c r="X15" s="5" t="s">
        <v>240</v>
      </c>
    </row>
    <row r="16" spans="1:24" x14ac:dyDescent="0.25">
      <c r="A16" s="32" t="s">
        <v>368</v>
      </c>
      <c r="B16" s="30">
        <v>279</v>
      </c>
      <c r="C16" s="97">
        <v>44572</v>
      </c>
      <c r="D16" s="6" t="s">
        <v>33</v>
      </c>
      <c r="E16" s="6" t="s">
        <v>59</v>
      </c>
      <c r="F16" s="6">
        <v>322140</v>
      </c>
      <c r="G16" s="6"/>
      <c r="H16" s="6"/>
      <c r="I16" s="6"/>
      <c r="J16" s="6">
        <v>273000</v>
      </c>
      <c r="K16" s="6"/>
      <c r="L16" s="46">
        <f t="shared" si="14"/>
        <v>49140</v>
      </c>
      <c r="M16" s="46">
        <f t="shared" si="15"/>
        <v>24570</v>
      </c>
      <c r="N16" s="46">
        <f t="shared" si="16"/>
        <v>24570</v>
      </c>
      <c r="O16" s="46">
        <f t="shared" si="17"/>
        <v>0</v>
      </c>
      <c r="P16" s="46">
        <f t="shared" si="18"/>
        <v>322140</v>
      </c>
      <c r="Q16" s="46">
        <f t="shared" si="19"/>
        <v>0</v>
      </c>
      <c r="R16" s="6">
        <v>0</v>
      </c>
      <c r="S16" s="6">
        <f t="shared" si="6"/>
        <v>0</v>
      </c>
      <c r="T16" s="6">
        <v>0</v>
      </c>
      <c r="U16" s="6">
        <f t="shared" si="13"/>
        <v>0</v>
      </c>
      <c r="V16" s="30">
        <v>72142090</v>
      </c>
      <c r="W16" s="5">
        <v>5.2</v>
      </c>
      <c r="X16" s="5" t="s">
        <v>240</v>
      </c>
    </row>
    <row r="17" spans="1:24" x14ac:dyDescent="0.25">
      <c r="A17" s="32" t="s">
        <v>368</v>
      </c>
      <c r="B17" s="30">
        <v>280</v>
      </c>
      <c r="C17" s="97">
        <v>44572</v>
      </c>
      <c r="D17" s="6" t="s">
        <v>41</v>
      </c>
      <c r="E17" s="6" t="s">
        <v>67</v>
      </c>
      <c r="F17" s="6">
        <v>720956</v>
      </c>
      <c r="G17" s="6"/>
      <c r="H17" s="6"/>
      <c r="I17" s="6"/>
      <c r="J17" s="6">
        <v>610980</v>
      </c>
      <c r="K17" s="6"/>
      <c r="L17" s="46">
        <f t="shared" si="14"/>
        <v>109976.4</v>
      </c>
      <c r="M17" s="46">
        <f t="shared" si="15"/>
        <v>54988.2</v>
      </c>
      <c r="N17" s="46">
        <f t="shared" si="16"/>
        <v>54988.2</v>
      </c>
      <c r="O17" s="46">
        <f t="shared" si="17"/>
        <v>0</v>
      </c>
      <c r="P17" s="46">
        <f t="shared" si="18"/>
        <v>720956.39999999991</v>
      </c>
      <c r="Q17" s="46">
        <f t="shared" si="19"/>
        <v>-0.39999999990686774</v>
      </c>
      <c r="R17" s="6">
        <v>0</v>
      </c>
      <c r="S17" s="6">
        <f t="shared" si="6"/>
        <v>-0.39999999990686774</v>
      </c>
      <c r="T17" s="6">
        <v>0</v>
      </c>
      <c r="U17" s="6">
        <f t="shared" si="13"/>
        <v>-0.39999999990686774</v>
      </c>
      <c r="V17" s="30">
        <v>72142090</v>
      </c>
      <c r="W17" s="5">
        <v>11.98</v>
      </c>
      <c r="X17" s="5" t="s">
        <v>240</v>
      </c>
    </row>
    <row r="18" spans="1:24" x14ac:dyDescent="0.25">
      <c r="A18" s="32" t="s">
        <v>368</v>
      </c>
      <c r="B18" s="30">
        <v>281</v>
      </c>
      <c r="C18" s="97">
        <v>44573</v>
      </c>
      <c r="D18" s="6" t="s">
        <v>33</v>
      </c>
      <c r="E18" s="6" t="s">
        <v>59</v>
      </c>
      <c r="F18" s="6">
        <v>280416</v>
      </c>
      <c r="G18" s="6"/>
      <c r="H18" s="6"/>
      <c r="I18" s="6"/>
      <c r="J18" s="6">
        <v>237640</v>
      </c>
      <c r="K18" s="6"/>
      <c r="L18" s="46">
        <f t="shared" si="14"/>
        <v>42775.199999999997</v>
      </c>
      <c r="M18" s="46">
        <f t="shared" si="15"/>
        <v>21387.599999999999</v>
      </c>
      <c r="N18" s="46">
        <f t="shared" si="16"/>
        <v>21387.599999999999</v>
      </c>
      <c r="O18" s="46">
        <f t="shared" si="17"/>
        <v>0</v>
      </c>
      <c r="P18" s="46">
        <f t="shared" si="18"/>
        <v>280415.2</v>
      </c>
      <c r="Q18" s="46">
        <f t="shared" si="19"/>
        <v>0.79999999998835847</v>
      </c>
      <c r="R18" s="6">
        <v>0</v>
      </c>
      <c r="S18" s="6">
        <f t="shared" si="6"/>
        <v>0.79999999998835847</v>
      </c>
      <c r="T18" s="6">
        <v>0</v>
      </c>
      <c r="U18" s="6">
        <f t="shared" si="13"/>
        <v>0.79999999998835847</v>
      </c>
      <c r="V18" s="30">
        <v>72142090</v>
      </c>
      <c r="W18" s="5">
        <v>4.57</v>
      </c>
      <c r="X18" s="5" t="s">
        <v>240</v>
      </c>
    </row>
    <row r="19" spans="1:24" x14ac:dyDescent="0.25">
      <c r="A19" s="32" t="s">
        <v>368</v>
      </c>
      <c r="B19" s="30">
        <v>282</v>
      </c>
      <c r="C19" s="97">
        <v>44573</v>
      </c>
      <c r="D19" s="6" t="s">
        <v>358</v>
      </c>
      <c r="E19" s="6" t="s">
        <v>363</v>
      </c>
      <c r="F19" s="6">
        <v>234927</v>
      </c>
      <c r="G19" s="6"/>
      <c r="H19" s="6"/>
      <c r="I19" s="6"/>
      <c r="J19" s="6">
        <v>199091</v>
      </c>
      <c r="K19" s="6"/>
      <c r="L19" s="46">
        <f t="shared" si="14"/>
        <v>35836.379999999997</v>
      </c>
      <c r="M19" s="46">
        <f t="shared" si="15"/>
        <v>17918.189999999999</v>
      </c>
      <c r="N19" s="46">
        <f t="shared" si="16"/>
        <v>17918.189999999999</v>
      </c>
      <c r="O19" s="46">
        <f t="shared" si="17"/>
        <v>0</v>
      </c>
      <c r="P19" s="46">
        <f t="shared" si="18"/>
        <v>234927.38</v>
      </c>
      <c r="Q19" s="46">
        <f t="shared" si="19"/>
        <v>-0.38000000000465661</v>
      </c>
      <c r="R19" s="6">
        <v>0</v>
      </c>
      <c r="S19" s="6">
        <f t="shared" si="6"/>
        <v>-0.38000000000465661</v>
      </c>
      <c r="T19" s="6">
        <v>0</v>
      </c>
      <c r="U19" s="6">
        <f t="shared" si="13"/>
        <v>-0.38000000000465661</v>
      </c>
      <c r="V19" s="30">
        <v>72142090</v>
      </c>
      <c r="W19" s="5">
        <v>3.61</v>
      </c>
      <c r="X19" s="5" t="s">
        <v>240</v>
      </c>
    </row>
    <row r="20" spans="1:24" x14ac:dyDescent="0.25">
      <c r="A20" s="32" t="s">
        <v>368</v>
      </c>
      <c r="B20" s="30">
        <v>283</v>
      </c>
      <c r="C20" s="97">
        <v>44573</v>
      </c>
      <c r="D20" s="6" t="s">
        <v>180</v>
      </c>
      <c r="E20" s="6" t="s">
        <v>175</v>
      </c>
      <c r="F20" s="6">
        <v>1109018</v>
      </c>
      <c r="G20" s="6"/>
      <c r="H20" s="6"/>
      <c r="I20" s="6"/>
      <c r="J20" s="6">
        <v>930540</v>
      </c>
      <c r="K20" s="6"/>
      <c r="L20" s="46">
        <f t="shared" si="14"/>
        <v>167497.20000000001</v>
      </c>
      <c r="M20" s="46">
        <f t="shared" si="15"/>
        <v>83748.600000000006</v>
      </c>
      <c r="N20" s="46">
        <f t="shared" si="16"/>
        <v>83748.600000000006</v>
      </c>
      <c r="O20" s="46">
        <f t="shared" si="17"/>
        <v>0</v>
      </c>
      <c r="P20" s="46">
        <f t="shared" si="18"/>
        <v>1098037.2</v>
      </c>
      <c r="Q20" s="46">
        <f t="shared" si="19"/>
        <v>10980.800000000047</v>
      </c>
      <c r="R20" s="6">
        <v>0</v>
      </c>
      <c r="S20" s="6">
        <f t="shared" si="6"/>
        <v>10980.800000000047</v>
      </c>
      <c r="T20" s="6">
        <v>10980</v>
      </c>
      <c r="U20" s="6">
        <f t="shared" si="13"/>
        <v>0.80000000004656613</v>
      </c>
      <c r="V20" s="30">
        <v>72044900</v>
      </c>
      <c r="W20" s="5">
        <v>23.86</v>
      </c>
      <c r="X20" s="5" t="s">
        <v>240</v>
      </c>
    </row>
    <row r="21" spans="1:24" x14ac:dyDescent="0.25">
      <c r="A21" s="32" t="s">
        <v>368</v>
      </c>
      <c r="B21" s="30">
        <v>284</v>
      </c>
      <c r="C21" s="97">
        <v>44574</v>
      </c>
      <c r="D21" s="6" t="s">
        <v>359</v>
      </c>
      <c r="E21" s="6" t="s">
        <v>364</v>
      </c>
      <c r="F21" s="6">
        <v>33962</v>
      </c>
      <c r="G21" s="6"/>
      <c r="H21" s="6"/>
      <c r="I21" s="6"/>
      <c r="J21" s="6">
        <v>28782</v>
      </c>
      <c r="K21" s="6"/>
      <c r="L21" s="46">
        <f t="shared" si="14"/>
        <v>5180.76</v>
      </c>
      <c r="M21" s="46">
        <f t="shared" si="15"/>
        <v>2590.38</v>
      </c>
      <c r="N21" s="46">
        <f t="shared" si="16"/>
        <v>2590.38</v>
      </c>
      <c r="O21" s="46">
        <f t="shared" si="17"/>
        <v>0</v>
      </c>
      <c r="P21" s="46">
        <f t="shared" si="18"/>
        <v>33962.76</v>
      </c>
      <c r="Q21" s="46">
        <f t="shared" si="19"/>
        <v>-0.76000000000203727</v>
      </c>
      <c r="R21" s="6">
        <v>0</v>
      </c>
      <c r="S21" s="6">
        <f t="shared" si="6"/>
        <v>-0.76000000000203727</v>
      </c>
      <c r="T21" s="6">
        <v>0</v>
      </c>
      <c r="U21" s="6">
        <f t="shared" si="13"/>
        <v>-0.76000000000203727</v>
      </c>
      <c r="V21" s="30">
        <v>72142090</v>
      </c>
      <c r="W21" s="5">
        <v>0.54</v>
      </c>
      <c r="X21" s="5" t="s">
        <v>240</v>
      </c>
    </row>
    <row r="22" spans="1:24" x14ac:dyDescent="0.25">
      <c r="A22" s="32" t="s">
        <v>368</v>
      </c>
      <c r="B22" s="30">
        <v>285</v>
      </c>
      <c r="C22" s="97">
        <v>44574</v>
      </c>
      <c r="D22" s="6" t="s">
        <v>360</v>
      </c>
      <c r="E22" s="6" t="s">
        <v>365</v>
      </c>
      <c r="F22" s="6">
        <v>214220</v>
      </c>
      <c r="G22" s="6"/>
      <c r="H22" s="6"/>
      <c r="I22" s="6"/>
      <c r="J22" s="6">
        <v>181542</v>
      </c>
      <c r="K22" s="6"/>
      <c r="L22" s="46">
        <f t="shared" si="14"/>
        <v>32677.56</v>
      </c>
      <c r="M22" s="46">
        <f t="shared" si="15"/>
        <v>0</v>
      </c>
      <c r="N22" s="46">
        <f t="shared" si="16"/>
        <v>0</v>
      </c>
      <c r="O22" s="46">
        <f t="shared" si="17"/>
        <v>32677.56</v>
      </c>
      <c r="P22" s="46">
        <f t="shared" si="18"/>
        <v>214219.56</v>
      </c>
      <c r="Q22" s="46">
        <f t="shared" si="19"/>
        <v>0.44000000000232831</v>
      </c>
      <c r="R22" s="6">
        <v>0</v>
      </c>
      <c r="S22" s="6">
        <f t="shared" si="6"/>
        <v>0.44000000000232831</v>
      </c>
      <c r="T22" s="6">
        <v>0</v>
      </c>
      <c r="U22" s="6">
        <f t="shared" si="13"/>
        <v>0.44000000000232831</v>
      </c>
      <c r="V22" s="30">
        <v>72142090</v>
      </c>
      <c r="W22" s="5">
        <v>3.48</v>
      </c>
      <c r="X22" s="5" t="s">
        <v>240</v>
      </c>
    </row>
    <row r="23" spans="1:24" x14ac:dyDescent="0.25">
      <c r="A23" s="32" t="s">
        <v>368</v>
      </c>
      <c r="B23" s="30">
        <v>286</v>
      </c>
      <c r="C23" s="97">
        <v>44574</v>
      </c>
      <c r="D23" s="6" t="s">
        <v>232</v>
      </c>
      <c r="E23" s="6" t="s">
        <v>223</v>
      </c>
      <c r="F23" s="6">
        <v>86642</v>
      </c>
      <c r="G23" s="6"/>
      <c r="H23" s="6"/>
      <c r="I23" s="6"/>
      <c r="J23" s="6">
        <v>73425</v>
      </c>
      <c r="K23" s="6"/>
      <c r="L23" s="46">
        <f t="shared" si="14"/>
        <v>13216.5</v>
      </c>
      <c r="M23" s="46">
        <f t="shared" si="15"/>
        <v>0</v>
      </c>
      <c r="N23" s="46">
        <f t="shared" si="16"/>
        <v>0</v>
      </c>
      <c r="O23" s="46">
        <f t="shared" si="17"/>
        <v>13216.5</v>
      </c>
      <c r="P23" s="46">
        <f t="shared" si="18"/>
        <v>86641.5</v>
      </c>
      <c r="Q23" s="46">
        <f t="shared" si="19"/>
        <v>0.5</v>
      </c>
      <c r="R23" s="6">
        <v>0</v>
      </c>
      <c r="S23" s="6">
        <f t="shared" si="6"/>
        <v>0.5</v>
      </c>
      <c r="T23" s="6">
        <v>0</v>
      </c>
      <c r="U23" s="6">
        <f t="shared" si="13"/>
        <v>0.5</v>
      </c>
      <c r="V23" s="30">
        <v>72142090</v>
      </c>
      <c r="W23" s="5">
        <v>1.41</v>
      </c>
      <c r="X23" s="5" t="s">
        <v>240</v>
      </c>
    </row>
    <row r="24" spans="1:24" x14ac:dyDescent="0.25">
      <c r="A24" s="32" t="s">
        <v>368</v>
      </c>
      <c r="B24" s="30">
        <v>287</v>
      </c>
      <c r="C24" s="97">
        <v>44578</v>
      </c>
      <c r="D24" s="6" t="s">
        <v>47</v>
      </c>
      <c r="E24" s="6" t="s">
        <v>73</v>
      </c>
      <c r="F24" s="6">
        <v>215709</v>
      </c>
      <c r="G24" s="6"/>
      <c r="H24" s="6"/>
      <c r="I24" s="6"/>
      <c r="J24" s="6">
        <v>182805</v>
      </c>
      <c r="K24" s="6"/>
      <c r="L24" s="46">
        <f t="shared" si="14"/>
        <v>32904.9</v>
      </c>
      <c r="M24" s="46">
        <f t="shared" si="15"/>
        <v>16452.45</v>
      </c>
      <c r="N24" s="46">
        <f t="shared" si="16"/>
        <v>16452.45</v>
      </c>
      <c r="O24" s="46">
        <f t="shared" si="17"/>
        <v>0</v>
      </c>
      <c r="P24" s="46">
        <f t="shared" si="18"/>
        <v>215709.90000000002</v>
      </c>
      <c r="Q24" s="46">
        <f t="shared" si="19"/>
        <v>-0.90000000002328306</v>
      </c>
      <c r="R24" s="6">
        <v>0</v>
      </c>
      <c r="S24" s="6">
        <f t="shared" si="6"/>
        <v>-0.90000000002328306</v>
      </c>
      <c r="T24" s="6">
        <v>0</v>
      </c>
      <c r="U24" s="6">
        <f t="shared" si="13"/>
        <v>-0.90000000002328306</v>
      </c>
      <c r="V24" s="30">
        <v>72142090</v>
      </c>
      <c r="W24" s="5">
        <v>3.51</v>
      </c>
      <c r="X24" s="5" t="s">
        <v>240</v>
      </c>
    </row>
    <row r="25" spans="1:24" x14ac:dyDescent="0.25">
      <c r="A25" s="32" t="s">
        <v>368</v>
      </c>
      <c r="B25" s="30">
        <v>288</v>
      </c>
      <c r="C25" s="97">
        <v>44579</v>
      </c>
      <c r="D25" s="6" t="s">
        <v>231</v>
      </c>
      <c r="E25" s="6" t="s">
        <v>222</v>
      </c>
      <c r="F25" s="6">
        <v>190606</v>
      </c>
      <c r="G25" s="6"/>
      <c r="H25" s="6"/>
      <c r="I25" s="6"/>
      <c r="J25" s="6">
        <v>161530</v>
      </c>
      <c r="K25" s="6"/>
      <c r="L25" s="46">
        <f t="shared" si="14"/>
        <v>29075.4</v>
      </c>
      <c r="M25" s="46">
        <f t="shared" si="15"/>
        <v>14537.7</v>
      </c>
      <c r="N25" s="46">
        <f t="shared" si="16"/>
        <v>14537.7</v>
      </c>
      <c r="O25" s="46">
        <f t="shared" si="17"/>
        <v>0</v>
      </c>
      <c r="P25" s="46">
        <f t="shared" si="18"/>
        <v>190605.40000000002</v>
      </c>
      <c r="Q25" s="46">
        <f t="shared" si="19"/>
        <v>0.59999999997671694</v>
      </c>
      <c r="R25" s="6">
        <v>0</v>
      </c>
      <c r="S25" s="6">
        <f t="shared" si="6"/>
        <v>0.59999999997671694</v>
      </c>
      <c r="T25" s="6">
        <v>0</v>
      </c>
      <c r="U25" s="6">
        <f t="shared" si="13"/>
        <v>0.59999999997671694</v>
      </c>
      <c r="V25" s="30">
        <v>72142090</v>
      </c>
      <c r="W25" s="5">
        <v>3.11</v>
      </c>
      <c r="X25" s="5" t="s">
        <v>240</v>
      </c>
    </row>
    <row r="26" spans="1:24" x14ac:dyDescent="0.25">
      <c r="A26" s="32" t="s">
        <v>368</v>
      </c>
      <c r="B26" s="30">
        <v>289</v>
      </c>
      <c r="C26" s="97">
        <v>44579</v>
      </c>
      <c r="D26" s="6" t="s">
        <v>41</v>
      </c>
      <c r="E26" s="6" t="s">
        <v>67</v>
      </c>
      <c r="F26" s="6">
        <v>693310</v>
      </c>
      <c r="G26" s="6"/>
      <c r="H26" s="6"/>
      <c r="I26" s="6"/>
      <c r="J26" s="6">
        <v>587550</v>
      </c>
      <c r="K26" s="6"/>
      <c r="L26" s="46">
        <f t="shared" si="14"/>
        <v>105759</v>
      </c>
      <c r="M26" s="46">
        <f t="shared" si="15"/>
        <v>52879.5</v>
      </c>
      <c r="N26" s="46">
        <f t="shared" si="16"/>
        <v>52879.5</v>
      </c>
      <c r="O26" s="46">
        <f t="shared" si="17"/>
        <v>0</v>
      </c>
      <c r="P26" s="46">
        <f t="shared" si="18"/>
        <v>693309</v>
      </c>
      <c r="Q26" s="46">
        <f t="shared" si="19"/>
        <v>1</v>
      </c>
      <c r="R26" s="6">
        <v>0</v>
      </c>
      <c r="S26" s="6">
        <f t="shared" si="6"/>
        <v>1</v>
      </c>
      <c r="T26" s="6">
        <v>0</v>
      </c>
      <c r="U26" s="6">
        <f t="shared" si="13"/>
        <v>1</v>
      </c>
      <c r="V26" s="30">
        <v>72142090</v>
      </c>
      <c r="W26" s="5">
        <v>11.15</v>
      </c>
      <c r="X26" s="5" t="s">
        <v>240</v>
      </c>
    </row>
    <row r="27" spans="1:24" x14ac:dyDescent="0.25">
      <c r="A27" s="32" t="s">
        <v>368</v>
      </c>
      <c r="B27" s="30">
        <v>290</v>
      </c>
      <c r="C27" s="97">
        <v>44580</v>
      </c>
      <c r="D27" s="6" t="s">
        <v>33</v>
      </c>
      <c r="E27" s="6" t="s">
        <v>59</v>
      </c>
      <c r="F27" s="6">
        <v>301904</v>
      </c>
      <c r="G27" s="6"/>
      <c r="H27" s="6"/>
      <c r="I27" s="6"/>
      <c r="J27" s="6">
        <v>255850</v>
      </c>
      <c r="K27" s="6"/>
      <c r="L27" s="46">
        <f t="shared" si="14"/>
        <v>46053</v>
      </c>
      <c r="M27" s="46">
        <f t="shared" si="15"/>
        <v>23026.5</v>
      </c>
      <c r="N27" s="46">
        <f t="shared" si="16"/>
        <v>23026.5</v>
      </c>
      <c r="O27" s="46">
        <f t="shared" si="17"/>
        <v>0</v>
      </c>
      <c r="P27" s="46">
        <f t="shared" si="18"/>
        <v>301903</v>
      </c>
      <c r="Q27" s="46">
        <f t="shared" si="19"/>
        <v>1</v>
      </c>
      <c r="R27" s="6">
        <v>0</v>
      </c>
      <c r="S27" s="6">
        <f t="shared" si="6"/>
        <v>1</v>
      </c>
      <c r="T27" s="6">
        <v>0</v>
      </c>
      <c r="U27" s="6">
        <f t="shared" si="13"/>
        <v>1</v>
      </c>
      <c r="V27" s="30">
        <v>72142090</v>
      </c>
      <c r="W27" s="5">
        <v>4.8499999999999996</v>
      </c>
      <c r="X27" s="5" t="s">
        <v>240</v>
      </c>
    </row>
    <row r="28" spans="1:24" x14ac:dyDescent="0.25">
      <c r="A28" s="32" t="s">
        <v>368</v>
      </c>
      <c r="B28" s="30">
        <v>291</v>
      </c>
      <c r="C28" s="97">
        <v>44582</v>
      </c>
      <c r="D28" s="6" t="s">
        <v>370</v>
      </c>
      <c r="E28" s="6" t="s">
        <v>366</v>
      </c>
      <c r="F28" s="6">
        <v>643537</v>
      </c>
      <c r="G28" s="6"/>
      <c r="H28" s="6"/>
      <c r="I28" s="6"/>
      <c r="J28" s="6">
        <v>545371</v>
      </c>
      <c r="K28" s="6"/>
      <c r="L28" s="46">
        <f t="shared" si="14"/>
        <v>98166.78</v>
      </c>
      <c r="M28" s="46">
        <f t="shared" si="15"/>
        <v>49083.39</v>
      </c>
      <c r="N28" s="46">
        <f t="shared" si="16"/>
        <v>49083.39</v>
      </c>
      <c r="O28" s="46">
        <f t="shared" si="17"/>
        <v>0</v>
      </c>
      <c r="P28" s="46">
        <f t="shared" si="18"/>
        <v>643537.78</v>
      </c>
      <c r="Q28" s="46">
        <f t="shared" si="19"/>
        <v>-0.78000000002793968</v>
      </c>
      <c r="R28" s="6">
        <v>0</v>
      </c>
      <c r="S28" s="6">
        <f t="shared" si="6"/>
        <v>-0.78000000002793968</v>
      </c>
      <c r="T28" s="6">
        <v>0</v>
      </c>
      <c r="U28" s="6">
        <f t="shared" si="13"/>
        <v>-0.78000000002793968</v>
      </c>
      <c r="V28" s="30">
        <v>72142090</v>
      </c>
      <c r="W28" s="5">
        <v>10.47</v>
      </c>
      <c r="X28" s="5" t="s">
        <v>240</v>
      </c>
    </row>
    <row r="29" spans="1:24" x14ac:dyDescent="0.25">
      <c r="A29" s="32" t="s">
        <v>368</v>
      </c>
      <c r="B29" s="30">
        <v>292</v>
      </c>
      <c r="C29" s="97">
        <v>44582</v>
      </c>
      <c r="D29" s="6" t="s">
        <v>47</v>
      </c>
      <c r="E29" s="6" t="s">
        <v>73</v>
      </c>
      <c r="F29" s="6">
        <v>123734</v>
      </c>
      <c r="G29" s="6"/>
      <c r="H29" s="6"/>
      <c r="I29" s="6"/>
      <c r="J29" s="6">
        <v>104860</v>
      </c>
      <c r="K29" s="6"/>
      <c r="L29" s="46">
        <f t="shared" si="14"/>
        <v>18874.8</v>
      </c>
      <c r="M29" s="46">
        <f t="shared" si="15"/>
        <v>9437.4</v>
      </c>
      <c r="N29" s="46">
        <f t="shared" si="16"/>
        <v>9437.4</v>
      </c>
      <c r="O29" s="46">
        <f t="shared" si="17"/>
        <v>0</v>
      </c>
      <c r="P29" s="46">
        <f t="shared" si="18"/>
        <v>123734.79999999999</v>
      </c>
      <c r="Q29" s="46">
        <f t="shared" si="19"/>
        <v>-0.79999999998835847</v>
      </c>
      <c r="R29" s="6">
        <v>0</v>
      </c>
      <c r="S29" s="6">
        <f t="shared" si="6"/>
        <v>-0.79999999998835847</v>
      </c>
      <c r="T29" s="6">
        <v>0</v>
      </c>
      <c r="U29" s="6">
        <f t="shared" si="13"/>
        <v>-0.79999999998835847</v>
      </c>
      <c r="V29" s="30">
        <v>72142090</v>
      </c>
      <c r="W29" s="5">
        <v>1.96</v>
      </c>
      <c r="X29" s="5" t="s">
        <v>240</v>
      </c>
    </row>
    <row r="30" spans="1:24" x14ac:dyDescent="0.25">
      <c r="A30" s="32" t="s">
        <v>368</v>
      </c>
      <c r="B30" s="30">
        <v>293</v>
      </c>
      <c r="C30" s="97">
        <v>44583</v>
      </c>
      <c r="D30" s="6" t="s">
        <v>39</v>
      </c>
      <c r="E30" s="6" t="s">
        <v>65</v>
      </c>
      <c r="F30" s="6">
        <v>494104</v>
      </c>
      <c r="G30" s="6"/>
      <c r="H30" s="6"/>
      <c r="I30" s="6"/>
      <c r="J30" s="6">
        <v>418732</v>
      </c>
      <c r="K30" s="6"/>
      <c r="L30" s="46">
        <f t="shared" si="14"/>
        <v>75371.759999999995</v>
      </c>
      <c r="M30" s="46">
        <f t="shared" si="15"/>
        <v>37685.879999999997</v>
      </c>
      <c r="N30" s="46">
        <f t="shared" si="16"/>
        <v>37685.879999999997</v>
      </c>
      <c r="O30" s="46">
        <f t="shared" si="17"/>
        <v>0</v>
      </c>
      <c r="P30" s="46">
        <f t="shared" si="18"/>
        <v>494103.76</v>
      </c>
      <c r="Q30" s="46">
        <f t="shared" si="19"/>
        <v>0.23999999999068677</v>
      </c>
      <c r="R30" s="6">
        <v>0</v>
      </c>
      <c r="S30" s="6">
        <f t="shared" si="6"/>
        <v>0.23999999999068677</v>
      </c>
      <c r="T30" s="6">
        <v>0</v>
      </c>
      <c r="U30" s="6">
        <f t="shared" si="13"/>
        <v>0.23999999999068677</v>
      </c>
      <c r="V30" s="30">
        <v>72142090</v>
      </c>
      <c r="W30" s="5">
        <v>7.96</v>
      </c>
      <c r="X30" s="5" t="s">
        <v>240</v>
      </c>
    </row>
    <row r="31" spans="1:24" x14ac:dyDescent="0.25">
      <c r="A31" s="32" t="s">
        <v>368</v>
      </c>
      <c r="B31" s="30">
        <v>294</v>
      </c>
      <c r="C31" s="97">
        <v>44583</v>
      </c>
      <c r="D31" s="6" t="s">
        <v>48</v>
      </c>
      <c r="E31" s="6" t="s">
        <v>74</v>
      </c>
      <c r="F31" s="6">
        <v>346776</v>
      </c>
      <c r="G31" s="6"/>
      <c r="H31" s="6"/>
      <c r="I31" s="6"/>
      <c r="J31" s="6">
        <v>293878</v>
      </c>
      <c r="K31" s="6"/>
      <c r="L31" s="46">
        <f t="shared" si="14"/>
        <v>52898.04</v>
      </c>
      <c r="M31" s="46">
        <f t="shared" si="15"/>
        <v>26449.02</v>
      </c>
      <c r="N31" s="46">
        <f t="shared" si="16"/>
        <v>26449.02</v>
      </c>
      <c r="O31" s="46">
        <f t="shared" si="17"/>
        <v>0</v>
      </c>
      <c r="P31" s="46">
        <f t="shared" si="18"/>
        <v>346776.04000000004</v>
      </c>
      <c r="Q31" s="46">
        <f t="shared" si="19"/>
        <v>-4.0000000037252903E-2</v>
      </c>
      <c r="R31" s="6">
        <v>0</v>
      </c>
      <c r="S31" s="6">
        <f t="shared" si="6"/>
        <v>-4.0000000037252903E-2</v>
      </c>
      <c r="T31" s="6">
        <v>0</v>
      </c>
      <c r="U31" s="6">
        <f t="shared" si="13"/>
        <v>-4.0000000037252903E-2</v>
      </c>
      <c r="V31" s="30">
        <v>72142090</v>
      </c>
      <c r="W31" s="5">
        <v>5.56</v>
      </c>
      <c r="X31" s="5" t="s">
        <v>240</v>
      </c>
    </row>
    <row r="32" spans="1:24" x14ac:dyDescent="0.25">
      <c r="A32" s="32" t="s">
        <v>368</v>
      </c>
      <c r="B32" s="30">
        <v>295</v>
      </c>
      <c r="C32" s="97">
        <v>44585</v>
      </c>
      <c r="D32" s="6" t="s">
        <v>33</v>
      </c>
      <c r="E32" s="6" t="s">
        <v>59</v>
      </c>
      <c r="F32" s="6">
        <v>390312</v>
      </c>
      <c r="G32" s="6"/>
      <c r="H32" s="6"/>
      <c r="I32" s="6"/>
      <c r="J32" s="6">
        <v>330773</v>
      </c>
      <c r="K32" s="6"/>
      <c r="L32" s="46">
        <f t="shared" si="14"/>
        <v>59539.14</v>
      </c>
      <c r="M32" s="46">
        <f t="shared" si="15"/>
        <v>29769.57</v>
      </c>
      <c r="N32" s="46">
        <f t="shared" si="16"/>
        <v>29769.57</v>
      </c>
      <c r="O32" s="46">
        <f t="shared" si="17"/>
        <v>0</v>
      </c>
      <c r="P32" s="46">
        <f t="shared" si="18"/>
        <v>390312.14</v>
      </c>
      <c r="Q32" s="46">
        <f t="shared" si="19"/>
        <v>-0.14000000001396984</v>
      </c>
      <c r="R32" s="6">
        <v>0</v>
      </c>
      <c r="S32" s="6">
        <f t="shared" si="6"/>
        <v>-0.14000000001396984</v>
      </c>
      <c r="T32" s="6">
        <v>0</v>
      </c>
      <c r="U32" s="6">
        <f t="shared" si="13"/>
        <v>-0.14000000001396984</v>
      </c>
      <c r="V32" s="30">
        <v>72142090</v>
      </c>
      <c r="W32" s="5">
        <v>6.25</v>
      </c>
      <c r="X32" s="5" t="s">
        <v>240</v>
      </c>
    </row>
    <row r="33" spans="1:24" x14ac:dyDescent="0.25">
      <c r="A33" s="32" t="s">
        <v>368</v>
      </c>
      <c r="B33" s="30">
        <v>296</v>
      </c>
      <c r="C33" s="97">
        <v>44585</v>
      </c>
      <c r="D33" s="6" t="s">
        <v>39</v>
      </c>
      <c r="E33" s="6" t="s">
        <v>65</v>
      </c>
      <c r="F33" s="6">
        <v>419798</v>
      </c>
      <c r="G33" s="6"/>
      <c r="H33" s="6"/>
      <c r="I33" s="6"/>
      <c r="J33" s="6">
        <v>355761</v>
      </c>
      <c r="K33" s="6"/>
      <c r="L33" s="46">
        <f t="shared" si="14"/>
        <v>64036.98</v>
      </c>
      <c r="M33" s="46">
        <f t="shared" si="15"/>
        <v>32018.49</v>
      </c>
      <c r="N33" s="46">
        <f t="shared" si="16"/>
        <v>32018.49</v>
      </c>
      <c r="O33" s="46">
        <f t="shared" si="17"/>
        <v>0</v>
      </c>
      <c r="P33" s="46">
        <f t="shared" si="18"/>
        <v>419797.98</v>
      </c>
      <c r="Q33" s="46">
        <f t="shared" si="19"/>
        <v>2.0000000018626451E-2</v>
      </c>
      <c r="R33" s="6">
        <v>0</v>
      </c>
      <c r="S33" s="6">
        <f t="shared" si="6"/>
        <v>2.0000000018626451E-2</v>
      </c>
      <c r="T33" s="6">
        <v>0</v>
      </c>
      <c r="U33" s="6">
        <f t="shared" si="13"/>
        <v>2.0000000018626451E-2</v>
      </c>
      <c r="V33" s="30">
        <v>72142090</v>
      </c>
      <c r="W33" s="5">
        <v>6.75</v>
      </c>
      <c r="X33" s="5" t="s">
        <v>240</v>
      </c>
    </row>
    <row r="34" spans="1:24" x14ac:dyDescent="0.25">
      <c r="A34" s="32" t="s">
        <v>368</v>
      </c>
      <c r="B34" s="30">
        <v>297</v>
      </c>
      <c r="C34" s="97">
        <v>44585</v>
      </c>
      <c r="D34" s="6" t="s">
        <v>40</v>
      </c>
      <c r="E34" s="6" t="s">
        <v>66</v>
      </c>
      <c r="F34" s="6">
        <v>235410</v>
      </c>
      <c r="G34" s="6"/>
      <c r="H34" s="6"/>
      <c r="I34" s="6"/>
      <c r="J34" s="6">
        <v>199500</v>
      </c>
      <c r="K34" s="6"/>
      <c r="L34" s="46">
        <f t="shared" si="14"/>
        <v>35910</v>
      </c>
      <c r="M34" s="46">
        <f t="shared" si="15"/>
        <v>17955</v>
      </c>
      <c r="N34" s="46">
        <f t="shared" si="16"/>
        <v>17955</v>
      </c>
      <c r="O34" s="46">
        <f t="shared" si="17"/>
        <v>0</v>
      </c>
      <c r="P34" s="46">
        <f t="shared" si="18"/>
        <v>235410</v>
      </c>
      <c r="Q34" s="46">
        <f t="shared" si="19"/>
        <v>0</v>
      </c>
      <c r="R34" s="6">
        <v>0</v>
      </c>
      <c r="S34" s="6">
        <f t="shared" si="6"/>
        <v>0</v>
      </c>
      <c r="T34" s="6">
        <v>0</v>
      </c>
      <c r="U34" s="6">
        <f t="shared" si="13"/>
        <v>0</v>
      </c>
      <c r="V34" s="30">
        <v>72142090</v>
      </c>
      <c r="W34" s="5">
        <v>3.8</v>
      </c>
      <c r="X34" s="5" t="s">
        <v>240</v>
      </c>
    </row>
    <row r="35" spans="1:24" x14ac:dyDescent="0.25">
      <c r="A35" s="32" t="s">
        <v>368</v>
      </c>
      <c r="B35" s="30">
        <v>298</v>
      </c>
      <c r="C35" s="97">
        <v>44585</v>
      </c>
      <c r="D35" s="6" t="s">
        <v>39</v>
      </c>
      <c r="E35" s="6" t="s">
        <v>65</v>
      </c>
      <c r="F35" s="6">
        <v>327096</v>
      </c>
      <c r="G35" s="6"/>
      <c r="H35" s="6"/>
      <c r="I35" s="6"/>
      <c r="J35" s="6">
        <v>277200</v>
      </c>
      <c r="K35" s="6"/>
      <c r="L35" s="46">
        <f t="shared" si="14"/>
        <v>49896</v>
      </c>
      <c r="M35" s="46">
        <f t="shared" si="15"/>
        <v>24948</v>
      </c>
      <c r="N35" s="46">
        <f t="shared" si="16"/>
        <v>24948</v>
      </c>
      <c r="O35" s="46">
        <f t="shared" si="17"/>
        <v>0</v>
      </c>
      <c r="P35" s="46">
        <f t="shared" si="18"/>
        <v>327096</v>
      </c>
      <c r="Q35" s="46">
        <f t="shared" si="19"/>
        <v>0</v>
      </c>
      <c r="R35" s="6">
        <v>0</v>
      </c>
      <c r="S35" s="6">
        <f t="shared" si="6"/>
        <v>0</v>
      </c>
      <c r="T35" s="6">
        <v>0</v>
      </c>
      <c r="U35" s="6">
        <f t="shared" si="13"/>
        <v>0</v>
      </c>
      <c r="V35" s="30">
        <v>72142090</v>
      </c>
      <c r="W35" s="5">
        <v>5.25</v>
      </c>
      <c r="X35" s="5" t="s">
        <v>240</v>
      </c>
    </row>
    <row r="36" spans="1:24" x14ac:dyDescent="0.25">
      <c r="A36" s="32" t="s">
        <v>368</v>
      </c>
      <c r="B36" s="30">
        <v>299</v>
      </c>
      <c r="C36" s="97">
        <v>44586</v>
      </c>
      <c r="D36" s="6" t="s">
        <v>39</v>
      </c>
      <c r="E36" s="6" t="s">
        <v>65</v>
      </c>
      <c r="F36" s="6">
        <v>196859</v>
      </c>
      <c r="G36" s="6"/>
      <c r="H36" s="6"/>
      <c r="I36" s="6"/>
      <c r="J36" s="6">
        <v>166829</v>
      </c>
      <c r="K36" s="6"/>
      <c r="L36" s="46">
        <f t="shared" si="14"/>
        <v>30029.22</v>
      </c>
      <c r="M36" s="46">
        <f t="shared" si="15"/>
        <v>15014.61</v>
      </c>
      <c r="N36" s="46">
        <f t="shared" si="16"/>
        <v>15014.61</v>
      </c>
      <c r="O36" s="46">
        <f t="shared" si="17"/>
        <v>0</v>
      </c>
      <c r="P36" s="46">
        <f t="shared" si="18"/>
        <v>196858.21999999997</v>
      </c>
      <c r="Q36" s="46">
        <f t="shared" si="19"/>
        <v>0.78000000002793968</v>
      </c>
      <c r="R36" s="6">
        <v>0</v>
      </c>
      <c r="S36" s="6">
        <f t="shared" si="6"/>
        <v>0.78000000002793968</v>
      </c>
      <c r="T36" s="6">
        <v>0</v>
      </c>
      <c r="U36" s="6">
        <f t="shared" si="13"/>
        <v>0.78000000002793968</v>
      </c>
      <c r="V36" s="30">
        <v>72142090</v>
      </c>
      <c r="W36" s="5">
        <v>3.13</v>
      </c>
      <c r="X36" s="5" t="s">
        <v>240</v>
      </c>
    </row>
    <row r="37" spans="1:24" x14ac:dyDescent="0.25">
      <c r="A37" s="32" t="s">
        <v>368</v>
      </c>
      <c r="B37" s="30">
        <v>300</v>
      </c>
      <c r="C37" s="97">
        <v>44586</v>
      </c>
      <c r="D37" s="6" t="s">
        <v>33</v>
      </c>
      <c r="E37" s="6" t="s">
        <v>59</v>
      </c>
      <c r="F37" s="6">
        <v>325538</v>
      </c>
      <c r="G37" s="6"/>
      <c r="H37" s="6"/>
      <c r="I37" s="6"/>
      <c r="J37" s="6">
        <v>275880</v>
      </c>
      <c r="K37" s="6"/>
      <c r="L37" s="46">
        <f t="shared" si="14"/>
        <v>49658.400000000001</v>
      </c>
      <c r="M37" s="46">
        <f t="shared" si="15"/>
        <v>24829.200000000001</v>
      </c>
      <c r="N37" s="46">
        <f t="shared" si="16"/>
        <v>24829.200000000001</v>
      </c>
      <c r="O37" s="46">
        <f t="shared" si="17"/>
        <v>0</v>
      </c>
      <c r="P37" s="46">
        <f t="shared" si="18"/>
        <v>325538.40000000002</v>
      </c>
      <c r="Q37" s="46">
        <f t="shared" si="19"/>
        <v>-0.40000000002328306</v>
      </c>
      <c r="R37" s="6">
        <v>0</v>
      </c>
      <c r="S37" s="6">
        <f t="shared" si="6"/>
        <v>-0.40000000002328306</v>
      </c>
      <c r="T37" s="6">
        <v>0</v>
      </c>
      <c r="U37" s="6">
        <f t="shared" si="13"/>
        <v>-0.40000000002328306</v>
      </c>
      <c r="V37" s="30">
        <v>72142090</v>
      </c>
      <c r="W37" s="5">
        <v>5.28</v>
      </c>
      <c r="X37" s="5" t="s">
        <v>240</v>
      </c>
    </row>
    <row r="38" spans="1:24" x14ac:dyDescent="0.25">
      <c r="A38" s="32" t="s">
        <v>368</v>
      </c>
      <c r="B38" s="30">
        <v>301</v>
      </c>
      <c r="C38" s="97">
        <v>44586</v>
      </c>
      <c r="D38" s="6" t="s">
        <v>31</v>
      </c>
      <c r="E38" s="6" t="s">
        <v>57</v>
      </c>
      <c r="F38" s="6">
        <v>178499</v>
      </c>
      <c r="G38" s="6"/>
      <c r="H38" s="6"/>
      <c r="I38" s="6"/>
      <c r="J38" s="6">
        <v>151271</v>
      </c>
      <c r="K38" s="6"/>
      <c r="L38" s="46">
        <f t="shared" si="14"/>
        <v>27228.78</v>
      </c>
      <c r="M38" s="46">
        <f t="shared" si="15"/>
        <v>13614.39</v>
      </c>
      <c r="N38" s="46">
        <f t="shared" si="16"/>
        <v>13614.39</v>
      </c>
      <c r="O38" s="46">
        <f t="shared" si="17"/>
        <v>0</v>
      </c>
      <c r="P38" s="46">
        <f t="shared" si="18"/>
        <v>178499.78000000003</v>
      </c>
      <c r="Q38" s="46">
        <f t="shared" si="19"/>
        <v>-0.78000000002793968</v>
      </c>
      <c r="R38" s="6">
        <v>0</v>
      </c>
      <c r="S38" s="6">
        <f t="shared" si="6"/>
        <v>-0.78000000002793968</v>
      </c>
      <c r="T38" s="6">
        <v>0</v>
      </c>
      <c r="U38" s="6">
        <f t="shared" si="13"/>
        <v>-0.78000000002793968</v>
      </c>
      <c r="V38" s="30">
        <v>72142090</v>
      </c>
      <c r="W38" s="5">
        <v>2.83</v>
      </c>
      <c r="X38" s="5" t="s">
        <v>240</v>
      </c>
    </row>
    <row r="39" spans="1:24" x14ac:dyDescent="0.25">
      <c r="A39" s="32" t="s">
        <v>368</v>
      </c>
      <c r="B39" s="30">
        <v>302</v>
      </c>
      <c r="C39" s="97">
        <v>44586</v>
      </c>
      <c r="D39" s="6" t="s">
        <v>191</v>
      </c>
      <c r="E39" s="6" t="s">
        <v>196</v>
      </c>
      <c r="F39" s="6">
        <v>68794</v>
      </c>
      <c r="G39" s="6"/>
      <c r="H39" s="6"/>
      <c r="I39" s="6"/>
      <c r="J39" s="6">
        <v>58300</v>
      </c>
      <c r="K39" s="6"/>
      <c r="L39" s="46">
        <f t="shared" si="14"/>
        <v>10494</v>
      </c>
      <c r="M39" s="46">
        <f t="shared" si="15"/>
        <v>5247</v>
      </c>
      <c r="N39" s="46">
        <f t="shared" si="16"/>
        <v>5247</v>
      </c>
      <c r="O39" s="46">
        <f t="shared" si="17"/>
        <v>0</v>
      </c>
      <c r="P39" s="46">
        <f t="shared" si="18"/>
        <v>68794</v>
      </c>
      <c r="Q39" s="46">
        <f t="shared" si="19"/>
        <v>0</v>
      </c>
      <c r="R39" s="6">
        <v>0</v>
      </c>
      <c r="S39" s="6">
        <f t="shared" si="6"/>
        <v>0</v>
      </c>
      <c r="T39" s="6">
        <v>0</v>
      </c>
      <c r="U39" s="6">
        <f t="shared" si="13"/>
        <v>0</v>
      </c>
      <c r="V39" s="30">
        <v>72142090</v>
      </c>
      <c r="W39" s="5">
        <v>1.06</v>
      </c>
      <c r="X39" s="5" t="s">
        <v>240</v>
      </c>
    </row>
    <row r="40" spans="1:24" x14ac:dyDescent="0.25">
      <c r="A40" s="32" t="s">
        <v>368</v>
      </c>
      <c r="B40" s="30">
        <v>303</v>
      </c>
      <c r="C40" s="97">
        <v>44587</v>
      </c>
      <c r="D40" s="6" t="s">
        <v>308</v>
      </c>
      <c r="E40" s="6" t="s">
        <v>304</v>
      </c>
      <c r="F40" s="6">
        <v>91067</v>
      </c>
      <c r="G40" s="6"/>
      <c r="H40" s="6"/>
      <c r="I40" s="6"/>
      <c r="J40" s="6">
        <v>77175</v>
      </c>
      <c r="K40" s="6"/>
      <c r="L40" s="46">
        <f t="shared" si="14"/>
        <v>13891.5</v>
      </c>
      <c r="M40" s="46">
        <f t="shared" si="15"/>
        <v>6945.75</v>
      </c>
      <c r="N40" s="46">
        <f t="shared" si="16"/>
        <v>6945.75</v>
      </c>
      <c r="O40" s="46">
        <f t="shared" si="17"/>
        <v>0</v>
      </c>
      <c r="P40" s="46">
        <f t="shared" si="18"/>
        <v>91066.5</v>
      </c>
      <c r="Q40" s="46">
        <f t="shared" si="19"/>
        <v>0.5</v>
      </c>
      <c r="R40" s="6">
        <v>0</v>
      </c>
      <c r="S40" s="6">
        <f t="shared" si="6"/>
        <v>0.5</v>
      </c>
      <c r="T40" s="6">
        <v>0</v>
      </c>
      <c r="U40" s="6">
        <f t="shared" si="13"/>
        <v>0.5</v>
      </c>
      <c r="V40" s="30">
        <v>72142090</v>
      </c>
      <c r="W40" s="5">
        <v>1.47</v>
      </c>
      <c r="X40" s="5" t="s">
        <v>240</v>
      </c>
    </row>
    <row r="41" spans="1:24" x14ac:dyDescent="0.25">
      <c r="A41" s="32" t="s">
        <v>368</v>
      </c>
      <c r="B41" s="30">
        <v>304</v>
      </c>
      <c r="C41" s="97">
        <v>44587</v>
      </c>
      <c r="D41" s="6" t="s">
        <v>231</v>
      </c>
      <c r="E41" s="6" t="s">
        <v>222</v>
      </c>
      <c r="F41" s="6">
        <v>383688</v>
      </c>
      <c r="G41" s="6"/>
      <c r="H41" s="6"/>
      <c r="I41" s="6"/>
      <c r="J41" s="6">
        <v>325160</v>
      </c>
      <c r="K41" s="6"/>
      <c r="L41" s="46">
        <f t="shared" si="14"/>
        <v>58528.800000000003</v>
      </c>
      <c r="M41" s="46">
        <f t="shared" si="15"/>
        <v>29264.400000000001</v>
      </c>
      <c r="N41" s="46">
        <f t="shared" si="16"/>
        <v>29264.400000000001</v>
      </c>
      <c r="O41" s="46">
        <f t="shared" si="17"/>
        <v>0</v>
      </c>
      <c r="P41" s="46">
        <f t="shared" si="18"/>
        <v>383688.80000000005</v>
      </c>
      <c r="Q41" s="46">
        <f t="shared" si="19"/>
        <v>-0.80000000004656613</v>
      </c>
      <c r="R41" s="6">
        <v>0</v>
      </c>
      <c r="S41" s="6">
        <f t="shared" si="6"/>
        <v>-0.80000000004656613</v>
      </c>
      <c r="T41" s="6">
        <v>0</v>
      </c>
      <c r="U41" s="6">
        <f t="shared" si="13"/>
        <v>-0.80000000004656613</v>
      </c>
      <c r="V41" s="30">
        <v>72142090</v>
      </c>
      <c r="W41" s="5">
        <v>6.24</v>
      </c>
      <c r="X41" s="5" t="s">
        <v>240</v>
      </c>
    </row>
    <row r="42" spans="1:24" x14ac:dyDescent="0.25">
      <c r="A42" s="32" t="s">
        <v>368</v>
      </c>
      <c r="B42" s="30">
        <v>305</v>
      </c>
      <c r="C42" s="97">
        <v>44587</v>
      </c>
      <c r="D42" s="6" t="s">
        <v>360</v>
      </c>
      <c r="E42" s="6" t="s">
        <v>365</v>
      </c>
      <c r="F42" s="6">
        <v>190376</v>
      </c>
      <c r="G42" s="6"/>
      <c r="H42" s="6"/>
      <c r="I42" s="6"/>
      <c r="J42" s="6">
        <v>161336</v>
      </c>
      <c r="K42" s="6"/>
      <c r="L42" s="46">
        <f t="shared" si="14"/>
        <v>29040.48</v>
      </c>
      <c r="M42" s="46">
        <f t="shared" si="15"/>
        <v>0</v>
      </c>
      <c r="N42" s="46">
        <f t="shared" si="16"/>
        <v>0</v>
      </c>
      <c r="O42" s="46">
        <f t="shared" si="17"/>
        <v>29040.48</v>
      </c>
      <c r="P42" s="46">
        <f t="shared" si="18"/>
        <v>190376.48</v>
      </c>
      <c r="Q42" s="46">
        <f t="shared" si="19"/>
        <v>-0.48000000001047738</v>
      </c>
      <c r="R42" s="6">
        <v>0</v>
      </c>
      <c r="S42" s="6">
        <f t="shared" si="6"/>
        <v>-0.48000000001047738</v>
      </c>
      <c r="T42" s="6">
        <v>0</v>
      </c>
      <c r="U42" s="6">
        <f t="shared" si="13"/>
        <v>-0.48000000001047738</v>
      </c>
      <c r="V42" s="30">
        <v>72142090</v>
      </c>
      <c r="W42" s="5">
        <v>3.01</v>
      </c>
      <c r="X42" s="5" t="s">
        <v>240</v>
      </c>
    </row>
    <row r="43" spans="1:24" x14ac:dyDescent="0.25">
      <c r="A43" s="32" t="s">
        <v>368</v>
      </c>
      <c r="B43" s="30">
        <v>306</v>
      </c>
      <c r="C43" s="97">
        <v>44587</v>
      </c>
      <c r="D43" s="6" t="s">
        <v>232</v>
      </c>
      <c r="E43" s="6" t="s">
        <v>223</v>
      </c>
      <c r="F43" s="6">
        <v>101010</v>
      </c>
      <c r="G43" s="6"/>
      <c r="H43" s="6"/>
      <c r="I43" s="6"/>
      <c r="J43" s="6">
        <v>85602</v>
      </c>
      <c r="K43" s="6"/>
      <c r="L43" s="46">
        <f t="shared" si="14"/>
        <v>15408.36</v>
      </c>
      <c r="M43" s="46">
        <f t="shared" si="15"/>
        <v>0</v>
      </c>
      <c r="N43" s="46">
        <f t="shared" si="16"/>
        <v>0</v>
      </c>
      <c r="O43" s="46">
        <f t="shared" si="17"/>
        <v>15408.36</v>
      </c>
      <c r="P43" s="46">
        <f t="shared" si="18"/>
        <v>101010.36</v>
      </c>
      <c r="Q43" s="46">
        <f t="shared" si="19"/>
        <v>-0.36000000000058208</v>
      </c>
      <c r="R43" s="6">
        <v>0</v>
      </c>
      <c r="S43" s="6">
        <f t="shared" si="6"/>
        <v>-0.36000000000058208</v>
      </c>
      <c r="T43" s="6">
        <v>0</v>
      </c>
      <c r="U43" s="6">
        <f t="shared" si="13"/>
        <v>-0.36000000000058208</v>
      </c>
      <c r="V43" s="30">
        <v>72142090</v>
      </c>
      <c r="W43" s="5">
        <v>1.6</v>
      </c>
      <c r="X43" s="5" t="s">
        <v>240</v>
      </c>
    </row>
    <row r="44" spans="1:24" x14ac:dyDescent="0.25">
      <c r="A44" s="32" t="s">
        <v>368</v>
      </c>
      <c r="B44" s="30">
        <v>307</v>
      </c>
      <c r="C44" s="97">
        <v>44588</v>
      </c>
      <c r="D44" s="6" t="s">
        <v>37</v>
      </c>
      <c r="E44" s="6" t="s">
        <v>63</v>
      </c>
      <c r="F44" s="6">
        <v>879979</v>
      </c>
      <c r="G44" s="6"/>
      <c r="H44" s="6"/>
      <c r="I44" s="6"/>
      <c r="J44" s="6">
        <v>745745</v>
      </c>
      <c r="K44" s="6"/>
      <c r="L44" s="46">
        <f t="shared" si="14"/>
        <v>134234.1</v>
      </c>
      <c r="M44" s="46">
        <f t="shared" si="15"/>
        <v>67117.05</v>
      </c>
      <c r="N44" s="46">
        <f t="shared" si="16"/>
        <v>67117.05</v>
      </c>
      <c r="O44" s="46">
        <f t="shared" si="17"/>
        <v>0</v>
      </c>
      <c r="P44" s="46">
        <f t="shared" si="18"/>
        <v>879979.10000000009</v>
      </c>
      <c r="Q44" s="46">
        <f t="shared" si="19"/>
        <v>-0.10000000009313226</v>
      </c>
      <c r="R44" s="6">
        <v>0</v>
      </c>
      <c r="S44" s="6">
        <f t="shared" si="6"/>
        <v>-0.10000000009313226</v>
      </c>
      <c r="T44" s="6">
        <v>0</v>
      </c>
      <c r="U44" s="6">
        <f t="shared" si="13"/>
        <v>-0.10000000009313226</v>
      </c>
      <c r="V44" s="30">
        <v>72142090</v>
      </c>
      <c r="W44" s="5">
        <v>14.3</v>
      </c>
      <c r="X44" s="5" t="s">
        <v>240</v>
      </c>
    </row>
    <row r="45" spans="1:24" x14ac:dyDescent="0.25">
      <c r="A45" s="32" t="s">
        <v>368</v>
      </c>
      <c r="B45" s="30">
        <v>308</v>
      </c>
      <c r="C45" s="97">
        <v>44588</v>
      </c>
      <c r="D45" s="6" t="s">
        <v>361</v>
      </c>
      <c r="E45" s="6" t="s">
        <v>367</v>
      </c>
      <c r="F45" s="6">
        <v>378810</v>
      </c>
      <c r="G45" s="6"/>
      <c r="H45" s="6"/>
      <c r="I45" s="6"/>
      <c r="J45" s="6">
        <v>321026</v>
      </c>
      <c r="K45" s="6"/>
      <c r="L45" s="46">
        <f t="shared" si="14"/>
        <v>57784.68</v>
      </c>
      <c r="M45" s="46">
        <f t="shared" si="15"/>
        <v>28892.34</v>
      </c>
      <c r="N45" s="46">
        <f t="shared" si="16"/>
        <v>28892.34</v>
      </c>
      <c r="O45" s="46">
        <f t="shared" si="17"/>
        <v>0</v>
      </c>
      <c r="P45" s="46">
        <f t="shared" si="18"/>
        <v>378810.68000000005</v>
      </c>
      <c r="Q45" s="46">
        <f t="shared" si="19"/>
        <v>-0.68000000005122274</v>
      </c>
      <c r="R45" s="6">
        <v>0</v>
      </c>
      <c r="S45" s="6">
        <f t="shared" si="6"/>
        <v>-0.68000000005122274</v>
      </c>
      <c r="T45" s="6">
        <v>0</v>
      </c>
      <c r="U45" s="6">
        <f t="shared" si="13"/>
        <v>-0.68000000005122274</v>
      </c>
      <c r="V45" s="30">
        <v>72142090</v>
      </c>
      <c r="W45" s="5">
        <v>6.04</v>
      </c>
      <c r="X45" s="5" t="s">
        <v>240</v>
      </c>
    </row>
    <row r="46" spans="1:24" x14ac:dyDescent="0.25">
      <c r="A46" s="32" t="s">
        <v>368</v>
      </c>
      <c r="B46" s="30">
        <v>309</v>
      </c>
      <c r="C46" s="97">
        <v>44588</v>
      </c>
      <c r="D46" s="6" t="s">
        <v>164</v>
      </c>
      <c r="E46" s="6" t="s">
        <v>172</v>
      </c>
      <c r="F46" s="6">
        <v>333550</v>
      </c>
      <c r="G46" s="6"/>
      <c r="H46" s="6"/>
      <c r="I46" s="6"/>
      <c r="J46" s="6">
        <v>282670</v>
      </c>
      <c r="K46" s="6"/>
      <c r="L46" s="46">
        <f t="shared" si="14"/>
        <v>50880.6</v>
      </c>
      <c r="M46" s="46">
        <f t="shared" si="15"/>
        <v>25440.3</v>
      </c>
      <c r="N46" s="46">
        <f t="shared" si="16"/>
        <v>25440.3</v>
      </c>
      <c r="O46" s="46">
        <f t="shared" si="17"/>
        <v>0</v>
      </c>
      <c r="P46" s="46">
        <f t="shared" si="18"/>
        <v>333550.59999999998</v>
      </c>
      <c r="Q46" s="46">
        <f t="shared" si="19"/>
        <v>-0.59999999997671694</v>
      </c>
      <c r="R46" s="6">
        <v>0</v>
      </c>
      <c r="S46" s="6">
        <f t="shared" si="6"/>
        <v>-0.59999999997671694</v>
      </c>
      <c r="T46" s="6">
        <v>0</v>
      </c>
      <c r="U46" s="6">
        <f t="shared" si="13"/>
        <v>-0.59999999997671694</v>
      </c>
      <c r="V46" s="30">
        <v>72142090</v>
      </c>
      <c r="W46" s="5">
        <v>5.35</v>
      </c>
      <c r="X46" s="5" t="s">
        <v>240</v>
      </c>
    </row>
    <row r="47" spans="1:24" x14ac:dyDescent="0.25">
      <c r="A47" s="32" t="s">
        <v>368</v>
      </c>
      <c r="B47" s="30">
        <v>310</v>
      </c>
      <c r="C47" s="97">
        <v>44588</v>
      </c>
      <c r="D47" s="6" t="s">
        <v>231</v>
      </c>
      <c r="E47" s="6" t="s">
        <v>222</v>
      </c>
      <c r="F47" s="6">
        <v>194990</v>
      </c>
      <c r="G47" s="6"/>
      <c r="H47" s="6"/>
      <c r="I47" s="6"/>
      <c r="J47" s="6">
        <v>165246</v>
      </c>
      <c r="K47" s="6"/>
      <c r="L47" s="46">
        <f t="shared" si="14"/>
        <v>29744.28</v>
      </c>
      <c r="M47" s="46">
        <f t="shared" si="15"/>
        <v>14872.14</v>
      </c>
      <c r="N47" s="46">
        <f t="shared" si="16"/>
        <v>14872.14</v>
      </c>
      <c r="O47" s="46">
        <f t="shared" si="17"/>
        <v>0</v>
      </c>
      <c r="P47" s="46">
        <f t="shared" si="18"/>
        <v>194990.28000000003</v>
      </c>
      <c r="Q47" s="46">
        <f t="shared" si="19"/>
        <v>-0.28000000002793968</v>
      </c>
      <c r="R47" s="6">
        <v>0</v>
      </c>
      <c r="S47" s="6">
        <f t="shared" si="6"/>
        <v>-0.28000000002793968</v>
      </c>
      <c r="T47" s="6">
        <v>0</v>
      </c>
      <c r="U47" s="6">
        <f t="shared" si="13"/>
        <v>-0.28000000002793968</v>
      </c>
      <c r="V47" s="30">
        <v>72142090</v>
      </c>
      <c r="W47" s="5">
        <v>3.1</v>
      </c>
      <c r="X47" s="5" t="s">
        <v>240</v>
      </c>
    </row>
    <row r="48" spans="1:24" x14ac:dyDescent="0.25">
      <c r="A48" s="32" t="s">
        <v>368</v>
      </c>
      <c r="B48" s="30">
        <v>311</v>
      </c>
      <c r="C48" s="97">
        <v>44590</v>
      </c>
      <c r="D48" s="6" t="s">
        <v>53</v>
      </c>
      <c r="E48" s="6" t="s">
        <v>79</v>
      </c>
      <c r="F48" s="6">
        <v>817242</v>
      </c>
      <c r="G48" s="6"/>
      <c r="H48" s="6"/>
      <c r="I48" s="6"/>
      <c r="J48" s="6">
        <v>692578</v>
      </c>
      <c r="K48" s="6"/>
      <c r="L48" s="46">
        <f t="shared" si="14"/>
        <v>124664.04</v>
      </c>
      <c r="M48" s="46">
        <f t="shared" si="15"/>
        <v>62332.02</v>
      </c>
      <c r="N48" s="46">
        <f t="shared" si="16"/>
        <v>62332.02</v>
      </c>
      <c r="O48" s="46">
        <f t="shared" si="17"/>
        <v>0</v>
      </c>
      <c r="P48" s="46">
        <f t="shared" si="18"/>
        <v>817242.04</v>
      </c>
      <c r="Q48" s="46">
        <f t="shared" si="19"/>
        <v>-4.0000000037252903E-2</v>
      </c>
      <c r="R48" s="6">
        <v>0</v>
      </c>
      <c r="S48" s="6">
        <f t="shared" si="6"/>
        <v>-4.0000000037252903E-2</v>
      </c>
      <c r="T48" s="6">
        <v>0</v>
      </c>
      <c r="U48" s="6">
        <f t="shared" si="13"/>
        <v>-4.0000000037252903E-2</v>
      </c>
      <c r="V48" s="30">
        <v>72142090</v>
      </c>
      <c r="W48" s="5">
        <v>13.05</v>
      </c>
      <c r="X48" s="5" t="s">
        <v>240</v>
      </c>
    </row>
    <row r="49" spans="1:24" x14ac:dyDescent="0.25">
      <c r="A49" s="32" t="s">
        <v>368</v>
      </c>
      <c r="B49" s="30">
        <v>312</v>
      </c>
      <c r="C49" s="97">
        <v>44590</v>
      </c>
      <c r="D49" s="6" t="s">
        <v>54</v>
      </c>
      <c r="E49" s="6" t="s">
        <v>80</v>
      </c>
      <c r="F49" s="6">
        <v>125138</v>
      </c>
      <c r="G49" s="6"/>
      <c r="H49" s="6"/>
      <c r="I49" s="6"/>
      <c r="J49" s="6">
        <v>106050</v>
      </c>
      <c r="K49" s="6"/>
      <c r="L49" s="46">
        <f t="shared" si="14"/>
        <v>19089</v>
      </c>
      <c r="M49" s="46">
        <f t="shared" si="15"/>
        <v>9544.5</v>
      </c>
      <c r="N49" s="46">
        <f t="shared" si="16"/>
        <v>9544.5</v>
      </c>
      <c r="O49" s="46">
        <f t="shared" si="17"/>
        <v>0</v>
      </c>
      <c r="P49" s="46">
        <f t="shared" si="18"/>
        <v>125139</v>
      </c>
      <c r="Q49" s="46">
        <f t="shared" si="19"/>
        <v>-1</v>
      </c>
      <c r="R49" s="6">
        <v>0</v>
      </c>
      <c r="S49" s="6">
        <f t="shared" si="6"/>
        <v>-1</v>
      </c>
      <c r="T49" s="6">
        <v>0</v>
      </c>
      <c r="U49" s="6">
        <f t="shared" si="13"/>
        <v>-1</v>
      </c>
      <c r="V49" s="30">
        <v>72142090</v>
      </c>
      <c r="W49" s="5">
        <v>2.02</v>
      </c>
      <c r="X49" s="5" t="s">
        <v>240</v>
      </c>
    </row>
    <row r="50" spans="1:24" x14ac:dyDescent="0.25">
      <c r="A50" s="32" t="s">
        <v>368</v>
      </c>
      <c r="B50" s="30">
        <v>313</v>
      </c>
      <c r="C50" s="97">
        <v>44590</v>
      </c>
      <c r="D50" s="6" t="s">
        <v>40</v>
      </c>
      <c r="E50" s="6" t="s">
        <v>66</v>
      </c>
      <c r="F50" s="6">
        <v>278448</v>
      </c>
      <c r="G50" s="6"/>
      <c r="H50" s="6"/>
      <c r="I50" s="6"/>
      <c r="J50" s="6">
        <v>235972</v>
      </c>
      <c r="K50" s="6"/>
      <c r="L50" s="46">
        <f t="shared" si="14"/>
        <v>42474.96</v>
      </c>
      <c r="M50" s="46">
        <f t="shared" si="15"/>
        <v>21237.48</v>
      </c>
      <c r="N50" s="46">
        <f t="shared" si="16"/>
        <v>21237.48</v>
      </c>
      <c r="O50" s="46">
        <f t="shared" si="17"/>
        <v>0</v>
      </c>
      <c r="P50" s="46">
        <f t="shared" si="18"/>
        <v>278446.96000000002</v>
      </c>
      <c r="Q50" s="46">
        <f t="shared" si="19"/>
        <v>1.0399999999790452</v>
      </c>
      <c r="R50" s="6">
        <v>0</v>
      </c>
      <c r="S50" s="6">
        <f t="shared" si="6"/>
        <v>1.0399999999790452</v>
      </c>
      <c r="T50" s="6">
        <v>0</v>
      </c>
      <c r="U50" s="6">
        <f t="shared" si="13"/>
        <v>1.0399999999790452</v>
      </c>
      <c r="V50" s="30">
        <v>72142090</v>
      </c>
      <c r="W50" s="5">
        <v>4.3099999999999996</v>
      </c>
      <c r="X50" s="5" t="s">
        <v>240</v>
      </c>
    </row>
    <row r="51" spans="1:24" x14ac:dyDescent="0.25">
      <c r="A51" s="32" t="s">
        <v>368</v>
      </c>
      <c r="B51" s="30">
        <v>314</v>
      </c>
      <c r="C51" s="97">
        <v>44592</v>
      </c>
      <c r="D51" s="6" t="s">
        <v>33</v>
      </c>
      <c r="E51" s="6" t="s">
        <v>59</v>
      </c>
      <c r="F51" s="6">
        <v>344404</v>
      </c>
      <c r="G51" s="6"/>
      <c r="H51" s="6"/>
      <c r="I51" s="6"/>
      <c r="J51" s="6">
        <v>291868</v>
      </c>
      <c r="K51" s="6"/>
      <c r="L51" s="46">
        <f t="shared" si="14"/>
        <v>52536.24</v>
      </c>
      <c r="M51" s="46">
        <f t="shared" si="15"/>
        <v>26268.12</v>
      </c>
      <c r="N51" s="46">
        <f t="shared" si="16"/>
        <v>26268.12</v>
      </c>
      <c r="O51" s="46">
        <f t="shared" si="17"/>
        <v>0</v>
      </c>
      <c r="P51" s="46">
        <f t="shared" si="18"/>
        <v>344404.24</v>
      </c>
      <c r="Q51" s="46">
        <f t="shared" si="19"/>
        <v>-0.23999999999068677</v>
      </c>
      <c r="R51" s="6">
        <v>0</v>
      </c>
      <c r="S51" s="6">
        <f t="shared" si="6"/>
        <v>-0.23999999999068677</v>
      </c>
      <c r="T51" s="6">
        <v>0</v>
      </c>
      <c r="U51" s="6">
        <f t="shared" si="13"/>
        <v>-0.23999999999068677</v>
      </c>
      <c r="V51" s="30">
        <v>72142090</v>
      </c>
      <c r="W51" s="5">
        <v>5.24</v>
      </c>
      <c r="X51" s="5" t="s">
        <v>240</v>
      </c>
    </row>
    <row r="53" spans="1:24" x14ac:dyDescent="0.25">
      <c r="F53" s="4">
        <f>SUBTOTAL(9,F3:F52)</f>
        <v>16690420</v>
      </c>
      <c r="G53" s="4">
        <f t="shared" ref="G53:U53" si="20">SUBTOTAL(9,G3:G52)</f>
        <v>0</v>
      </c>
      <c r="H53" s="4">
        <f t="shared" si="20"/>
        <v>25500</v>
      </c>
      <c r="I53" s="4">
        <f t="shared" si="20"/>
        <v>0</v>
      </c>
      <c r="J53" s="4">
        <f t="shared" si="20"/>
        <v>14111738</v>
      </c>
      <c r="K53" s="4">
        <f t="shared" si="20"/>
        <v>0</v>
      </c>
      <c r="L53" s="4">
        <f t="shared" si="20"/>
        <v>2541387.84</v>
      </c>
      <c r="M53" s="4">
        <f t="shared" si="20"/>
        <v>1225522.47</v>
      </c>
      <c r="N53" s="4">
        <f t="shared" si="20"/>
        <v>1225522.47</v>
      </c>
      <c r="O53" s="4">
        <f t="shared" si="20"/>
        <v>90342.9</v>
      </c>
      <c r="P53" s="4">
        <f t="shared" si="20"/>
        <v>16678625.840000002</v>
      </c>
      <c r="Q53" s="4">
        <f t="shared" si="20"/>
        <v>11794.159999999822</v>
      </c>
      <c r="R53" s="4">
        <f t="shared" si="20"/>
        <v>0</v>
      </c>
      <c r="S53" s="4">
        <f t="shared" si="20"/>
        <v>11794.159999999822</v>
      </c>
      <c r="T53" s="4">
        <f t="shared" si="20"/>
        <v>11796</v>
      </c>
      <c r="U53" s="4">
        <f t="shared" si="20"/>
        <v>-1.8400000001784065</v>
      </c>
      <c r="V53" s="5"/>
      <c r="W53" s="115">
        <f>SUBTOTAL(9,W3:W52)</f>
        <v>277.15000000000003</v>
      </c>
      <c r="X53" s="5"/>
    </row>
    <row r="56" spans="1:24" x14ac:dyDescent="0.25">
      <c r="L56" s="117" t="s">
        <v>379</v>
      </c>
      <c r="M56" s="117"/>
      <c r="N56" s="117"/>
      <c r="O56" s="117"/>
      <c r="P56" s="117"/>
      <c r="Q56" s="117"/>
    </row>
    <row r="57" spans="1:24" x14ac:dyDescent="0.25">
      <c r="L57" s="5"/>
      <c r="M57" s="3" t="s">
        <v>3</v>
      </c>
      <c r="N57" s="3" t="s">
        <v>4</v>
      </c>
      <c r="O57" s="3" t="s">
        <v>5</v>
      </c>
      <c r="P57" s="5" t="s">
        <v>103</v>
      </c>
      <c r="Q57" s="5"/>
    </row>
    <row r="58" spans="1:24" x14ac:dyDescent="0.25">
      <c r="L58" s="3" t="s">
        <v>377</v>
      </c>
      <c r="M58" s="6">
        <v>1225522.47</v>
      </c>
      <c r="N58" s="6">
        <v>1225522.47</v>
      </c>
      <c r="O58" s="6">
        <v>90342.9</v>
      </c>
      <c r="P58" s="6">
        <v>11796</v>
      </c>
      <c r="Q58" s="5"/>
    </row>
    <row r="59" spans="1:24" x14ac:dyDescent="0.25">
      <c r="L59" s="3" t="s">
        <v>378</v>
      </c>
      <c r="M59" s="6">
        <v>871036.26989999984</v>
      </c>
      <c r="N59" s="6">
        <v>871036.26989999984</v>
      </c>
      <c r="O59" s="6">
        <v>11084.76</v>
      </c>
      <c r="P59" s="6">
        <v>7704</v>
      </c>
      <c r="Q59" s="5"/>
    </row>
    <row r="60" spans="1:24" x14ac:dyDescent="0.25">
      <c r="L60" s="5"/>
      <c r="M60" s="5"/>
      <c r="N60" s="5"/>
      <c r="O60" s="5"/>
      <c r="P60" s="5"/>
      <c r="Q60" s="5"/>
    </row>
    <row r="61" spans="1:24" x14ac:dyDescent="0.25">
      <c r="L61" s="3" t="s">
        <v>400</v>
      </c>
      <c r="M61" s="6">
        <f>M58-M59</f>
        <v>354486.20010000013</v>
      </c>
      <c r="N61" s="6">
        <f t="shared" ref="N61:P61" si="21">N58-N59</f>
        <v>354486.20010000013</v>
      </c>
      <c r="O61" s="6">
        <f t="shared" si="21"/>
        <v>79258.14</v>
      </c>
      <c r="P61" s="6">
        <v>0</v>
      </c>
      <c r="Q61" s="4">
        <f>SUM(M61:P61)</f>
        <v>788230.54020000028</v>
      </c>
    </row>
    <row r="62" spans="1:24" x14ac:dyDescent="0.25">
      <c r="P62" s="12"/>
    </row>
    <row r="63" spans="1:24" x14ac:dyDescent="0.25">
      <c r="L63" s="5" t="s">
        <v>380</v>
      </c>
      <c r="M63" s="6">
        <v>873543.35</v>
      </c>
      <c r="N63" s="6">
        <v>873543.35</v>
      </c>
      <c r="O63" s="6">
        <v>11085</v>
      </c>
      <c r="P63" s="5"/>
    </row>
    <row r="64" spans="1:24" x14ac:dyDescent="0.25">
      <c r="L64" s="5" t="s">
        <v>381</v>
      </c>
      <c r="M64" s="6">
        <f>M59</f>
        <v>871036.26989999984</v>
      </c>
      <c r="N64" s="6">
        <f t="shared" ref="N64:O64" si="22">N59</f>
        <v>871036.26989999984</v>
      </c>
      <c r="O64" s="6">
        <f t="shared" si="22"/>
        <v>11084.76</v>
      </c>
      <c r="P64" s="5"/>
    </row>
    <row r="65" spans="12:16" x14ac:dyDescent="0.25">
      <c r="L65" s="5"/>
      <c r="M65" s="5"/>
      <c r="N65" s="5"/>
      <c r="O65" s="5"/>
      <c r="P65" s="5"/>
    </row>
    <row r="66" spans="12:16" x14ac:dyDescent="0.25">
      <c r="L66" s="5" t="s">
        <v>382</v>
      </c>
      <c r="M66" s="6">
        <f>M63-M64</f>
        <v>2507.0801000001375</v>
      </c>
      <c r="N66" s="6">
        <f t="shared" ref="N66:O66" si="23">N63-N64</f>
        <v>2507.0801000001375</v>
      </c>
      <c r="O66" s="6">
        <f t="shared" si="23"/>
        <v>0.23999999999978172</v>
      </c>
      <c r="P66" s="5" t="s">
        <v>383</v>
      </c>
    </row>
  </sheetData>
  <mergeCells count="1">
    <mergeCell ref="L56:Q56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6:L33"/>
  <sheetViews>
    <sheetView workbookViewId="0">
      <selection activeCell="C12" sqref="C12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4</v>
      </c>
      <c r="D6" s="4" t="s">
        <v>3</v>
      </c>
      <c r="E6" s="4" t="s">
        <v>5</v>
      </c>
      <c r="F6" s="4" t="s">
        <v>7</v>
      </c>
    </row>
    <row r="7" spans="2:12" x14ac:dyDescent="0.25">
      <c r="B7" s="3" t="s">
        <v>9</v>
      </c>
      <c r="C7" s="7"/>
      <c r="D7" s="7"/>
      <c r="E7" s="7"/>
      <c r="F7" s="6">
        <f>SUM(C7:E7)</f>
        <v>0</v>
      </c>
    </row>
    <row r="8" spans="2:12" x14ac:dyDescent="0.25">
      <c r="B8" s="8" t="s">
        <v>8</v>
      </c>
      <c r="C8" s="7"/>
      <c r="D8" s="7"/>
      <c r="E8" s="7"/>
      <c r="F8" s="6">
        <f>SUM(C8:E8)</f>
        <v>0</v>
      </c>
    </row>
    <row r="9" spans="2:12" x14ac:dyDescent="0.25">
      <c r="B9" s="8" t="s">
        <v>10</v>
      </c>
      <c r="C9" s="7">
        <v>0</v>
      </c>
      <c r="D9" s="7">
        <v>0</v>
      </c>
      <c r="E9" s="7" t="e">
        <f>SUM(#REF!)</f>
        <v>#REF!</v>
      </c>
      <c r="F9" s="6" t="e">
        <f>SUM(C9:E9)</f>
        <v>#REF!</v>
      </c>
    </row>
    <row r="10" spans="2:12" x14ac:dyDescent="0.25">
      <c r="B10" s="3" t="s">
        <v>11</v>
      </c>
      <c r="C10" s="4">
        <f>+C8+C9</f>
        <v>0</v>
      </c>
      <c r="D10" s="4">
        <f t="shared" ref="D10:E10" si="0">+D8+D9</f>
        <v>0</v>
      </c>
      <c r="E10" s="4" t="e">
        <f t="shared" si="0"/>
        <v>#REF!</v>
      </c>
      <c r="F10" s="4" t="e">
        <f t="shared" ref="F10:F22" si="1">SUM(C10:E10)</f>
        <v>#REF!</v>
      </c>
    </row>
    <row r="11" spans="2:12" x14ac:dyDescent="0.25">
      <c r="B11" s="8" t="s">
        <v>12</v>
      </c>
      <c r="C11" s="9">
        <v>0</v>
      </c>
      <c r="D11" s="9">
        <v>0</v>
      </c>
      <c r="E11" s="9">
        <f>SUM(' SALES'!O3:O3)</f>
        <v>0</v>
      </c>
      <c r="F11" s="10">
        <f t="shared" si="1"/>
        <v>0</v>
      </c>
      <c r="J11" t="s">
        <v>4</v>
      </c>
      <c r="K11" t="s">
        <v>3</v>
      </c>
      <c r="L11" t="s">
        <v>5</v>
      </c>
    </row>
    <row r="12" spans="2:12" x14ac:dyDescent="0.25">
      <c r="B12" s="3" t="s">
        <v>13</v>
      </c>
      <c r="C12" s="4">
        <f>+IF(C10&lt;C11,C10,C11)</f>
        <v>0</v>
      </c>
      <c r="D12" s="4">
        <f t="shared" ref="D12" si="2">+IF(D10&lt;D11,D10,D11)</f>
        <v>0</v>
      </c>
      <c r="E12" s="4" t="e">
        <f>+IF(E10&lt;E11,E10,E11)</f>
        <v>#REF!</v>
      </c>
      <c r="F12" s="10" t="e">
        <f t="shared" si="1"/>
        <v>#REF!</v>
      </c>
      <c r="I12" t="s">
        <v>19</v>
      </c>
      <c r="J12" s="12">
        <f>+C14</f>
        <v>0</v>
      </c>
      <c r="K12" s="12">
        <f>+D14</f>
        <v>0</v>
      </c>
      <c r="L12" s="12" t="e">
        <f>+E14</f>
        <v>#REF!</v>
      </c>
    </row>
    <row r="13" spans="2:12" x14ac:dyDescent="0.25">
      <c r="B13" s="3" t="s">
        <v>14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15</v>
      </c>
      <c r="C14" s="4">
        <f>+C10-C12</f>
        <v>0</v>
      </c>
      <c r="D14" s="4">
        <f t="shared" ref="D14:E14" si="3">+D10-D12</f>
        <v>0</v>
      </c>
      <c r="E14" s="4" t="e">
        <f t="shared" si="3"/>
        <v>#REF!</v>
      </c>
      <c r="F14" s="10"/>
      <c r="I14" t="s">
        <v>20</v>
      </c>
      <c r="J14" s="14" t="e">
        <f>+J12-J13</f>
        <v>#REF!</v>
      </c>
      <c r="K14" s="14" t="e">
        <f t="shared" ref="K14:L14" si="4">+K12-K13</f>
        <v>#REF!</v>
      </c>
      <c r="L14" s="14" t="e">
        <f t="shared" si="4"/>
        <v>#REF!</v>
      </c>
    </row>
    <row r="15" spans="2:12" x14ac:dyDescent="0.25">
      <c r="B15" s="3"/>
      <c r="C15" s="4"/>
      <c r="D15" s="4"/>
      <c r="E15" s="4"/>
      <c r="F15" s="10"/>
      <c r="L15" s="12">
        <f>+C20</f>
        <v>0</v>
      </c>
    </row>
    <row r="16" spans="2:12" x14ac:dyDescent="0.25">
      <c r="B16" s="3" t="s">
        <v>16</v>
      </c>
      <c r="C16" s="4">
        <f>+C11-C12</f>
        <v>0</v>
      </c>
      <c r="D16" s="4">
        <f t="shared" ref="D16:E16" si="5">+D11-D12</f>
        <v>0</v>
      </c>
      <c r="E16" s="4" t="e">
        <f t="shared" si="5"/>
        <v>#REF!</v>
      </c>
      <c r="F16" s="10"/>
      <c r="I16" t="s">
        <v>21</v>
      </c>
      <c r="J16" s="12" t="e">
        <f>+J14-J15</f>
        <v>#REF!</v>
      </c>
      <c r="K16" s="12" t="e">
        <f t="shared" ref="K16:L16" si="6">+K14-K15</f>
        <v>#REF!</v>
      </c>
      <c r="L16" s="12" t="e">
        <f t="shared" si="6"/>
        <v>#REF!</v>
      </c>
    </row>
    <row r="17" spans="2:12" x14ac:dyDescent="0.25">
      <c r="B17" s="3" t="s">
        <v>17</v>
      </c>
      <c r="C17" s="4"/>
      <c r="D17" s="4"/>
      <c r="E17" s="4"/>
      <c r="F17" s="10"/>
      <c r="L17" s="12">
        <f>+D20</f>
        <v>0</v>
      </c>
    </row>
    <row r="18" spans="2:12" x14ac:dyDescent="0.25">
      <c r="B18" s="3" t="s">
        <v>4</v>
      </c>
      <c r="C18" s="13"/>
      <c r="D18" s="13"/>
      <c r="E18" s="4" t="e">
        <f>+IF(E16&gt;0,IF(C14&lt;E16,C14,E16),0)</f>
        <v>#REF!</v>
      </c>
      <c r="F18" s="10"/>
      <c r="I18" t="s">
        <v>22</v>
      </c>
      <c r="J18" s="12" t="e">
        <f>+J16-J17</f>
        <v>#REF!</v>
      </c>
      <c r="K18" s="12" t="e">
        <f t="shared" ref="K18:L18" si="7">+K16-K17</f>
        <v>#REF!</v>
      </c>
      <c r="L18" s="12" t="e">
        <f t="shared" si="7"/>
        <v>#REF!</v>
      </c>
    </row>
    <row r="19" spans="2:12" x14ac:dyDescent="0.25">
      <c r="B19" s="3" t="s">
        <v>3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5</v>
      </c>
      <c r="C20" s="4">
        <f>+IF(C16&gt;0,IF(L14&lt;C16,L14,C16),0)</f>
        <v>0</v>
      </c>
      <c r="D20" s="4">
        <f>+IF(D16&gt;0,IF(L16&lt;D16,L16,D16),0)</f>
        <v>0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18</v>
      </c>
      <c r="C22" s="6">
        <f>+C16-C20</f>
        <v>0</v>
      </c>
      <c r="D22" s="6">
        <f>+D16-D20</f>
        <v>0</v>
      </c>
      <c r="E22" s="6" t="e">
        <f>+E16-E18-E19</f>
        <v>#REF!</v>
      </c>
      <c r="F22" s="11" t="e">
        <f t="shared" si="1"/>
        <v>#REF!</v>
      </c>
    </row>
    <row r="23" spans="2:12" x14ac:dyDescent="0.25">
      <c r="B23" s="3" t="s">
        <v>23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>
        <f>+C22-C23</f>
        <v>0</v>
      </c>
      <c r="D25" s="6">
        <f t="shared" ref="D25:E25" si="8">+D22-D23</f>
        <v>0</v>
      </c>
      <c r="E25" s="6" t="e">
        <f t="shared" si="8"/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1:C15"/>
  <sheetViews>
    <sheetView workbookViewId="0">
      <selection activeCell="C19" sqref="C19"/>
    </sheetView>
  </sheetViews>
  <sheetFormatPr defaultRowHeight="15" x14ac:dyDescent="0.25"/>
  <cols>
    <col min="2" max="2" width="18.140625" bestFit="1" customWidth="1"/>
    <col min="3" max="3" width="28.85546875" bestFit="1" customWidth="1"/>
  </cols>
  <sheetData>
    <row r="1" spans="2:3" ht="15.75" thickBot="1" x14ac:dyDescent="0.3">
      <c r="C1" s="1"/>
    </row>
    <row r="2" spans="2:3" ht="15.75" thickBot="1" x14ac:dyDescent="0.3">
      <c r="C2" s="2"/>
    </row>
    <row r="3" spans="2:3" ht="15.75" thickBot="1" x14ac:dyDescent="0.3">
      <c r="C3" s="1"/>
    </row>
    <row r="4" spans="2:3" ht="15.75" thickBot="1" x14ac:dyDescent="0.3">
      <c r="C4" s="2"/>
    </row>
    <row r="5" spans="2:3" ht="15.75" thickBot="1" x14ac:dyDescent="0.3">
      <c r="C5" s="1"/>
    </row>
    <row r="6" spans="2:3" x14ac:dyDescent="0.25">
      <c r="C6" s="2"/>
    </row>
    <row r="7" spans="2:3" ht="15.75" thickBot="1" x14ac:dyDescent="0.3">
      <c r="C7" s="2"/>
    </row>
    <row r="8" spans="2:3" ht="15.75" thickBot="1" x14ac:dyDescent="0.3">
      <c r="C8" s="1"/>
    </row>
    <row r="9" spans="2:3" x14ac:dyDescent="0.25">
      <c r="C9" s="2"/>
    </row>
    <row r="10" spans="2:3" x14ac:dyDescent="0.25">
      <c r="C10" s="2"/>
    </row>
    <row r="11" spans="2:3" ht="15.75" thickBot="1" x14ac:dyDescent="0.3">
      <c r="C11" s="2"/>
    </row>
    <row r="12" spans="2:3" ht="15.75" thickBot="1" x14ac:dyDescent="0.3">
      <c r="B12" s="2"/>
      <c r="C12" s="1"/>
    </row>
    <row r="13" spans="2:3" ht="15.75" thickBot="1" x14ac:dyDescent="0.3">
      <c r="B13" s="1"/>
      <c r="C13" s="1"/>
    </row>
    <row r="14" spans="2:3" ht="15.75" thickBot="1" x14ac:dyDescent="0.3">
      <c r="B14" s="2"/>
      <c r="C14" s="1"/>
    </row>
    <row r="15" spans="2:3" ht="15.75" thickBot="1" x14ac:dyDescent="0.3">
      <c r="B15" s="1"/>
      <c r="C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2"/>
  <sheetViews>
    <sheetView topLeftCell="I1" workbookViewId="0">
      <pane ySplit="2" topLeftCell="A25" activePane="bottomLeft" state="frozen"/>
      <selection activeCell="Q15" sqref="Q15"/>
      <selection pane="bottomLeft" activeCell="T36" sqref="T36"/>
    </sheetView>
  </sheetViews>
  <sheetFormatPr defaultRowHeight="15" x14ac:dyDescent="0.25"/>
  <cols>
    <col min="1" max="1" width="14.42578125" bestFit="1" customWidth="1"/>
    <col min="2" max="2" width="4" bestFit="1" customWidth="1"/>
    <col min="3" max="3" width="13.5703125" bestFit="1" customWidth="1"/>
    <col min="4" max="4" width="18.28515625" bestFit="1" customWidth="1"/>
    <col min="5" max="5" width="31.7109375" bestFit="1" customWidth="1"/>
    <col min="6" max="6" width="14.85546875" bestFit="1" customWidth="1"/>
    <col min="7" max="11" width="13.42578125" bestFit="1" customWidth="1"/>
    <col min="12" max="12" width="17.42578125" bestFit="1" customWidth="1"/>
    <col min="13" max="14" width="10.7109375" bestFit="1" customWidth="1"/>
    <col min="15" max="15" width="9.140625" bestFit="1" customWidth="1"/>
    <col min="16" max="17" width="28.85546875" bestFit="1" customWidth="1"/>
    <col min="18" max="21" width="9.140625" bestFit="1" customWidth="1"/>
  </cols>
  <sheetData>
    <row r="1" spans="1:21" s="24" customFormat="1" x14ac:dyDescent="0.25">
      <c r="A1" s="3"/>
      <c r="B1" s="23"/>
      <c r="C1" s="23"/>
      <c r="D1" s="23"/>
      <c r="E1" s="19"/>
      <c r="F1" s="19"/>
      <c r="G1" s="19">
        <v>0</v>
      </c>
      <c r="H1" s="19">
        <v>5</v>
      </c>
      <c r="I1" s="19">
        <v>12</v>
      </c>
      <c r="J1" s="19">
        <v>18</v>
      </c>
      <c r="K1" s="19">
        <v>28</v>
      </c>
      <c r="L1" s="19"/>
      <c r="M1" s="19"/>
      <c r="N1" s="19"/>
      <c r="O1" s="19"/>
      <c r="P1" s="19"/>
      <c r="Q1" s="19"/>
      <c r="R1" s="19"/>
      <c r="S1" s="3"/>
      <c r="T1" s="3"/>
      <c r="U1" s="3"/>
    </row>
    <row r="2" spans="1:21" s="26" customFormat="1" x14ac:dyDescent="0.25">
      <c r="A2" s="86" t="s">
        <v>28</v>
      </c>
      <c r="B2" s="87" t="s">
        <v>26</v>
      </c>
      <c r="C2" s="96" t="s">
        <v>27</v>
      </c>
      <c r="D2" s="87" t="s">
        <v>0</v>
      </c>
      <c r="E2" s="87" t="s">
        <v>24</v>
      </c>
      <c r="F2" s="87" t="s">
        <v>82</v>
      </c>
      <c r="G2" s="87" t="s">
        <v>1</v>
      </c>
      <c r="H2" s="87" t="s">
        <v>1</v>
      </c>
      <c r="I2" s="87" t="s">
        <v>1</v>
      </c>
      <c r="J2" s="87" t="s">
        <v>1</v>
      </c>
      <c r="K2" s="87" t="s">
        <v>1</v>
      </c>
      <c r="L2" s="87" t="s">
        <v>2</v>
      </c>
      <c r="M2" s="87" t="s">
        <v>3</v>
      </c>
      <c r="N2" s="87" t="s">
        <v>4</v>
      </c>
      <c r="O2" s="87" t="s">
        <v>5</v>
      </c>
      <c r="P2" s="87" t="s">
        <v>6</v>
      </c>
      <c r="Q2" s="87" t="s">
        <v>25</v>
      </c>
      <c r="R2" s="87" t="s">
        <v>83</v>
      </c>
      <c r="S2" s="86" t="s">
        <v>84</v>
      </c>
      <c r="T2" s="86" t="s">
        <v>103</v>
      </c>
      <c r="U2" s="86" t="s">
        <v>126</v>
      </c>
    </row>
    <row r="3" spans="1:21" x14ac:dyDescent="0.25">
      <c r="A3" s="32" t="s">
        <v>368</v>
      </c>
      <c r="B3" s="37">
        <v>102</v>
      </c>
      <c r="C3" s="97">
        <v>44564</v>
      </c>
      <c r="D3" s="36" t="s">
        <v>102</v>
      </c>
      <c r="E3" s="38" t="s">
        <v>93</v>
      </c>
      <c r="F3" s="43">
        <v>694577</v>
      </c>
      <c r="G3" s="43"/>
      <c r="H3" s="46"/>
      <c r="I3" s="46"/>
      <c r="J3" s="43">
        <v>588625</v>
      </c>
      <c r="K3" s="46"/>
      <c r="L3" s="39">
        <f t="shared" ref="L3:L22" si="0">+(H3*$H$1/100)+(I3*$I$1/100)+(J3*$J$1/100)+(K3*$K$1/100)</f>
        <v>105952.5</v>
      </c>
      <c r="M3" s="39">
        <f t="shared" ref="M3:M22" si="1">+IF(VALUE(LEFT(D3,2))=33,L3/2,0)</f>
        <v>52976.25</v>
      </c>
      <c r="N3" s="39">
        <f t="shared" ref="N3:N22" si="2">+M3</f>
        <v>52976.25</v>
      </c>
      <c r="O3" s="39">
        <f t="shared" ref="O3:O22" si="3">+IF(VALUE(LEFT(D3,2))=33,0,L3)</f>
        <v>0</v>
      </c>
      <c r="P3" s="39">
        <f t="shared" ref="P3:P22" si="4">SUM(G3:K3)+M3+N3+O3</f>
        <v>694577.5</v>
      </c>
      <c r="Q3" s="39">
        <f t="shared" ref="Q3:Q22" si="5">F3-P3</f>
        <v>-0.5</v>
      </c>
      <c r="R3" s="6">
        <v>0</v>
      </c>
      <c r="S3" s="6">
        <f t="shared" ref="S3:S22" si="6">Q3-R3</f>
        <v>-0.5</v>
      </c>
      <c r="T3" s="6"/>
      <c r="U3" s="6"/>
    </row>
    <row r="4" spans="1:21" x14ac:dyDescent="0.25">
      <c r="A4" s="32" t="s">
        <v>368</v>
      </c>
      <c r="B4" s="37">
        <v>103</v>
      </c>
      <c r="C4" s="97">
        <v>44565</v>
      </c>
      <c r="D4" s="36" t="s">
        <v>371</v>
      </c>
      <c r="E4" s="38" t="s">
        <v>374</v>
      </c>
      <c r="F4" s="43">
        <v>534799.6</v>
      </c>
      <c r="G4" s="43"/>
      <c r="H4" s="46"/>
      <c r="I4" s="46"/>
      <c r="J4" s="43">
        <v>453220</v>
      </c>
      <c r="K4" s="46"/>
      <c r="L4" s="39">
        <f t="shared" si="0"/>
        <v>81579.600000000006</v>
      </c>
      <c r="M4" s="39">
        <f t="shared" si="1"/>
        <v>40789.800000000003</v>
      </c>
      <c r="N4" s="39">
        <f t="shared" si="2"/>
        <v>40789.800000000003</v>
      </c>
      <c r="O4" s="39">
        <f t="shared" si="3"/>
        <v>0</v>
      </c>
      <c r="P4" s="39">
        <f t="shared" si="4"/>
        <v>534799.6</v>
      </c>
      <c r="Q4" s="39">
        <f t="shared" si="5"/>
        <v>0</v>
      </c>
      <c r="R4" s="6">
        <v>0</v>
      </c>
      <c r="S4" s="6">
        <f t="shared" si="6"/>
        <v>0</v>
      </c>
      <c r="T4" s="94"/>
      <c r="U4" s="94"/>
    </row>
    <row r="5" spans="1:21" x14ac:dyDescent="0.25">
      <c r="A5" s="32" t="s">
        <v>368</v>
      </c>
      <c r="B5" s="37">
        <v>104</v>
      </c>
      <c r="C5" s="97">
        <v>44566</v>
      </c>
      <c r="D5" s="36" t="s">
        <v>102</v>
      </c>
      <c r="E5" s="38" t="s">
        <v>93</v>
      </c>
      <c r="F5" s="43">
        <v>1784526</v>
      </c>
      <c r="G5" s="43"/>
      <c r="H5" s="46"/>
      <c r="I5" s="46"/>
      <c r="J5" s="43">
        <v>1512310</v>
      </c>
      <c r="K5" s="46"/>
      <c r="L5" s="39">
        <f t="shared" si="0"/>
        <v>272215.8</v>
      </c>
      <c r="M5" s="39">
        <f t="shared" si="1"/>
        <v>136107.9</v>
      </c>
      <c r="N5" s="39">
        <f t="shared" si="2"/>
        <v>136107.9</v>
      </c>
      <c r="O5" s="39">
        <f t="shared" si="3"/>
        <v>0</v>
      </c>
      <c r="P5" s="39">
        <f t="shared" si="4"/>
        <v>1784525.7999999998</v>
      </c>
      <c r="Q5" s="39">
        <f t="shared" si="5"/>
        <v>0.20000000018626451</v>
      </c>
      <c r="R5" s="6">
        <v>0</v>
      </c>
      <c r="S5" s="6">
        <f t="shared" si="6"/>
        <v>0.20000000018626451</v>
      </c>
      <c r="T5" s="94"/>
      <c r="U5" s="94"/>
    </row>
    <row r="6" spans="1:21" x14ac:dyDescent="0.25">
      <c r="A6" s="32" t="s">
        <v>368</v>
      </c>
      <c r="B6" s="37">
        <v>105</v>
      </c>
      <c r="C6" s="97">
        <v>44567</v>
      </c>
      <c r="D6" s="36" t="s">
        <v>45</v>
      </c>
      <c r="E6" s="38" t="s">
        <v>71</v>
      </c>
      <c r="F6" s="43">
        <v>487828</v>
      </c>
      <c r="G6" s="43"/>
      <c r="H6" s="46"/>
      <c r="I6" s="46"/>
      <c r="J6" s="43">
        <v>409320</v>
      </c>
      <c r="K6" s="46"/>
      <c r="L6" s="39">
        <f t="shared" si="0"/>
        <v>73677.600000000006</v>
      </c>
      <c r="M6" s="39">
        <f t="shared" si="1"/>
        <v>36838.800000000003</v>
      </c>
      <c r="N6" s="39">
        <f t="shared" si="2"/>
        <v>36838.800000000003</v>
      </c>
      <c r="O6" s="39">
        <f t="shared" si="3"/>
        <v>0</v>
      </c>
      <c r="P6" s="39">
        <f t="shared" si="4"/>
        <v>482997.6</v>
      </c>
      <c r="Q6" s="39">
        <f t="shared" si="5"/>
        <v>4830.4000000000233</v>
      </c>
      <c r="R6" s="90">
        <v>4830</v>
      </c>
      <c r="S6" s="6">
        <f t="shared" si="6"/>
        <v>0.40000000002328306</v>
      </c>
      <c r="T6" s="94"/>
      <c r="U6" s="94"/>
    </row>
    <row r="7" spans="1:21" x14ac:dyDescent="0.25">
      <c r="A7" s="32" t="s">
        <v>368</v>
      </c>
      <c r="B7" s="37">
        <v>106</v>
      </c>
      <c r="C7" s="97">
        <v>44567</v>
      </c>
      <c r="D7" s="36" t="s">
        <v>98</v>
      </c>
      <c r="E7" s="38" t="s">
        <v>89</v>
      </c>
      <c r="F7" s="43">
        <v>1522554</v>
      </c>
      <c r="G7" s="43"/>
      <c r="H7" s="46"/>
      <c r="I7" s="46"/>
      <c r="J7" s="43">
        <v>1290300</v>
      </c>
      <c r="K7" s="46"/>
      <c r="L7" s="39">
        <f t="shared" si="0"/>
        <v>232254</v>
      </c>
      <c r="M7" s="39">
        <f t="shared" si="1"/>
        <v>116127</v>
      </c>
      <c r="N7" s="39">
        <f t="shared" si="2"/>
        <v>116127</v>
      </c>
      <c r="O7" s="39">
        <f t="shared" si="3"/>
        <v>0</v>
      </c>
      <c r="P7" s="39">
        <f t="shared" si="4"/>
        <v>1522554</v>
      </c>
      <c r="Q7" s="39">
        <f t="shared" si="5"/>
        <v>0</v>
      </c>
      <c r="R7" s="6">
        <v>0</v>
      </c>
      <c r="S7" s="6">
        <f t="shared" si="6"/>
        <v>0</v>
      </c>
      <c r="T7" s="94"/>
      <c r="U7" s="94"/>
    </row>
    <row r="8" spans="1:21" x14ac:dyDescent="0.25">
      <c r="A8" s="32" t="s">
        <v>368</v>
      </c>
      <c r="B8" s="37">
        <v>107</v>
      </c>
      <c r="C8" s="97">
        <v>44569</v>
      </c>
      <c r="D8" s="36" t="s">
        <v>102</v>
      </c>
      <c r="E8" s="38" t="s">
        <v>93</v>
      </c>
      <c r="F8" s="43">
        <v>1065593</v>
      </c>
      <c r="G8" s="43"/>
      <c r="H8" s="46"/>
      <c r="I8" s="46"/>
      <c r="J8" s="43">
        <v>903045</v>
      </c>
      <c r="K8" s="46"/>
      <c r="L8" s="39">
        <f t="shared" si="0"/>
        <v>162548.1</v>
      </c>
      <c r="M8" s="39">
        <f t="shared" si="1"/>
        <v>81274.05</v>
      </c>
      <c r="N8" s="39">
        <f t="shared" si="2"/>
        <v>81274.05</v>
      </c>
      <c r="O8" s="39">
        <f t="shared" si="3"/>
        <v>0</v>
      </c>
      <c r="P8" s="39">
        <f t="shared" si="4"/>
        <v>1065593.1000000001</v>
      </c>
      <c r="Q8" s="39">
        <f t="shared" si="5"/>
        <v>-0.10000000009313226</v>
      </c>
      <c r="R8" s="6">
        <v>0</v>
      </c>
      <c r="S8" s="6">
        <f t="shared" si="6"/>
        <v>-0.10000000009313226</v>
      </c>
      <c r="T8" s="94"/>
      <c r="U8" s="94"/>
    </row>
    <row r="9" spans="1:21" x14ac:dyDescent="0.25">
      <c r="A9" s="32" t="s">
        <v>368</v>
      </c>
      <c r="B9" s="37">
        <v>108</v>
      </c>
      <c r="C9" s="97">
        <v>44571</v>
      </c>
      <c r="D9" s="36" t="s">
        <v>179</v>
      </c>
      <c r="E9" s="38" t="s">
        <v>174</v>
      </c>
      <c r="F9" s="43">
        <v>463386</v>
      </c>
      <c r="G9" s="43"/>
      <c r="H9" s="46"/>
      <c r="I9" s="46"/>
      <c r="J9" s="43">
        <v>392700</v>
      </c>
      <c r="K9" s="46"/>
      <c r="L9" s="39">
        <f t="shared" si="0"/>
        <v>70686</v>
      </c>
      <c r="M9" s="39">
        <f t="shared" si="1"/>
        <v>35343</v>
      </c>
      <c r="N9" s="39">
        <f t="shared" si="2"/>
        <v>35343</v>
      </c>
      <c r="O9" s="39">
        <f t="shared" si="3"/>
        <v>0</v>
      </c>
      <c r="P9" s="39">
        <f t="shared" si="4"/>
        <v>463386</v>
      </c>
      <c r="Q9" s="39">
        <f t="shared" si="5"/>
        <v>0</v>
      </c>
      <c r="R9" s="6">
        <v>0</v>
      </c>
      <c r="S9" s="6">
        <f t="shared" si="6"/>
        <v>0</v>
      </c>
      <c r="T9" s="6"/>
      <c r="U9" s="94"/>
    </row>
    <row r="10" spans="1:21" x14ac:dyDescent="0.25">
      <c r="A10" s="32" t="s">
        <v>368</v>
      </c>
      <c r="B10" s="37">
        <v>109</v>
      </c>
      <c r="C10" s="97">
        <v>44572</v>
      </c>
      <c r="D10" s="36" t="s">
        <v>309</v>
      </c>
      <c r="E10" s="38" t="s">
        <v>305</v>
      </c>
      <c r="F10" s="43">
        <v>525076</v>
      </c>
      <c r="G10" s="43"/>
      <c r="H10" s="46"/>
      <c r="I10" s="46"/>
      <c r="J10" s="43">
        <v>444980</v>
      </c>
      <c r="K10" s="46"/>
      <c r="L10" s="39">
        <f t="shared" si="0"/>
        <v>80096.399999999994</v>
      </c>
      <c r="M10" s="39">
        <f t="shared" si="1"/>
        <v>40048.199999999997</v>
      </c>
      <c r="N10" s="39">
        <f t="shared" si="2"/>
        <v>40048.199999999997</v>
      </c>
      <c r="O10" s="39">
        <f t="shared" si="3"/>
        <v>0</v>
      </c>
      <c r="P10" s="39">
        <f t="shared" si="4"/>
        <v>525076.4</v>
      </c>
      <c r="Q10" s="39">
        <f t="shared" si="5"/>
        <v>-0.40000000002328306</v>
      </c>
      <c r="R10" s="6">
        <v>0</v>
      </c>
      <c r="S10" s="6">
        <f t="shared" si="6"/>
        <v>-0.40000000002328306</v>
      </c>
      <c r="T10" s="6"/>
      <c r="U10" s="94"/>
    </row>
    <row r="11" spans="1:21" x14ac:dyDescent="0.25">
      <c r="A11" s="32" t="s">
        <v>368</v>
      </c>
      <c r="B11" s="37">
        <v>110</v>
      </c>
      <c r="C11" s="97">
        <v>44574</v>
      </c>
      <c r="D11" s="36" t="s">
        <v>179</v>
      </c>
      <c r="E11" s="38" t="s">
        <v>174</v>
      </c>
      <c r="F11" s="43">
        <v>292959</v>
      </c>
      <c r="G11" s="43"/>
      <c r="H11" s="46"/>
      <c r="I11" s="46"/>
      <c r="J11" s="43">
        <v>248270</v>
      </c>
      <c r="K11" s="46"/>
      <c r="L11" s="39">
        <f t="shared" si="0"/>
        <v>44688.6</v>
      </c>
      <c r="M11" s="39">
        <f t="shared" si="1"/>
        <v>22344.3</v>
      </c>
      <c r="N11" s="39">
        <f t="shared" si="2"/>
        <v>22344.3</v>
      </c>
      <c r="O11" s="39">
        <f t="shared" si="3"/>
        <v>0</v>
      </c>
      <c r="P11" s="39">
        <f t="shared" si="4"/>
        <v>292958.59999999998</v>
      </c>
      <c r="Q11" s="39">
        <f t="shared" si="5"/>
        <v>0.40000000002328306</v>
      </c>
      <c r="R11" s="6">
        <v>0</v>
      </c>
      <c r="S11" s="6">
        <f t="shared" si="6"/>
        <v>0.40000000002328306</v>
      </c>
      <c r="T11" s="6"/>
      <c r="U11" s="94"/>
    </row>
    <row r="12" spans="1:21" x14ac:dyDescent="0.25">
      <c r="A12" s="32" t="s">
        <v>368</v>
      </c>
      <c r="B12" s="37">
        <v>111</v>
      </c>
      <c r="C12" s="97">
        <v>44574</v>
      </c>
      <c r="D12" s="36" t="s">
        <v>179</v>
      </c>
      <c r="E12" s="38" t="s">
        <v>174</v>
      </c>
      <c r="F12" s="43">
        <v>344041</v>
      </c>
      <c r="G12" s="43"/>
      <c r="H12" s="46"/>
      <c r="I12" s="46"/>
      <c r="J12" s="43">
        <v>291560</v>
      </c>
      <c r="K12" s="46"/>
      <c r="L12" s="39">
        <f t="shared" si="0"/>
        <v>52480.800000000003</v>
      </c>
      <c r="M12" s="39">
        <f t="shared" si="1"/>
        <v>26240.400000000001</v>
      </c>
      <c r="N12" s="39">
        <f t="shared" si="2"/>
        <v>26240.400000000001</v>
      </c>
      <c r="O12" s="39">
        <f t="shared" si="3"/>
        <v>0</v>
      </c>
      <c r="P12" s="39">
        <f t="shared" si="4"/>
        <v>344040.80000000005</v>
      </c>
      <c r="Q12" s="39">
        <f t="shared" si="5"/>
        <v>0.19999999995343387</v>
      </c>
      <c r="R12" s="6">
        <v>0</v>
      </c>
      <c r="S12" s="6">
        <f t="shared" si="6"/>
        <v>0.19999999995343387</v>
      </c>
      <c r="T12" s="6"/>
      <c r="U12" s="94"/>
    </row>
    <row r="13" spans="1:21" x14ac:dyDescent="0.25">
      <c r="A13" s="32" t="s">
        <v>368</v>
      </c>
      <c r="B13" s="37">
        <v>112</v>
      </c>
      <c r="C13" s="97">
        <v>44578</v>
      </c>
      <c r="D13" s="89" t="s">
        <v>276</v>
      </c>
      <c r="E13" s="38" t="s">
        <v>282</v>
      </c>
      <c r="F13" s="43">
        <v>351852</v>
      </c>
      <c r="G13" s="43"/>
      <c r="H13" s="46"/>
      <c r="I13" s="46"/>
      <c r="J13" s="43">
        <v>298180</v>
      </c>
      <c r="K13" s="46"/>
      <c r="L13" s="39">
        <f t="shared" si="0"/>
        <v>53672.4</v>
      </c>
      <c r="M13" s="39">
        <f t="shared" si="1"/>
        <v>26836.2</v>
      </c>
      <c r="N13" s="39">
        <f t="shared" si="2"/>
        <v>26836.2</v>
      </c>
      <c r="O13" s="39">
        <f t="shared" si="3"/>
        <v>0</v>
      </c>
      <c r="P13" s="39">
        <f t="shared" si="4"/>
        <v>351852.4</v>
      </c>
      <c r="Q13" s="39">
        <f t="shared" si="5"/>
        <v>-0.40000000002328306</v>
      </c>
      <c r="R13" s="6">
        <v>0</v>
      </c>
      <c r="S13" s="6">
        <f t="shared" si="6"/>
        <v>-0.40000000002328306</v>
      </c>
      <c r="T13" s="6"/>
      <c r="U13" s="94"/>
    </row>
    <row r="14" spans="1:21" x14ac:dyDescent="0.25">
      <c r="A14" s="32" t="s">
        <v>368</v>
      </c>
      <c r="B14" s="37">
        <v>113</v>
      </c>
      <c r="C14" s="97">
        <v>44586</v>
      </c>
      <c r="D14" s="89" t="s">
        <v>179</v>
      </c>
      <c r="E14" s="38" t="s">
        <v>174</v>
      </c>
      <c r="F14" s="43">
        <v>432234</v>
      </c>
      <c r="G14" s="43"/>
      <c r="H14" s="46"/>
      <c r="I14" s="46"/>
      <c r="J14" s="43">
        <v>366300</v>
      </c>
      <c r="K14" s="46"/>
      <c r="L14" s="39">
        <f t="shared" si="0"/>
        <v>65934</v>
      </c>
      <c r="M14" s="39">
        <f t="shared" si="1"/>
        <v>32967</v>
      </c>
      <c r="N14" s="39">
        <f t="shared" si="2"/>
        <v>32967</v>
      </c>
      <c r="O14" s="39">
        <f t="shared" si="3"/>
        <v>0</v>
      </c>
      <c r="P14" s="39">
        <f t="shared" si="4"/>
        <v>432234</v>
      </c>
      <c r="Q14" s="39">
        <f t="shared" si="5"/>
        <v>0</v>
      </c>
      <c r="R14" s="6">
        <v>0</v>
      </c>
      <c r="S14" s="6">
        <f t="shared" si="6"/>
        <v>0</v>
      </c>
      <c r="T14" s="6"/>
      <c r="U14" s="94"/>
    </row>
    <row r="15" spans="1:21" x14ac:dyDescent="0.25">
      <c r="A15" s="32" t="s">
        <v>368</v>
      </c>
      <c r="B15" s="37">
        <v>114</v>
      </c>
      <c r="C15" s="97">
        <v>44587</v>
      </c>
      <c r="D15" s="89" t="s">
        <v>372</v>
      </c>
      <c r="E15" s="38" t="s">
        <v>375</v>
      </c>
      <c r="F15" s="43">
        <v>78690.66</v>
      </c>
      <c r="G15" s="43"/>
      <c r="H15" s="46"/>
      <c r="I15" s="46"/>
      <c r="J15" s="43">
        <v>66687</v>
      </c>
      <c r="K15" s="46"/>
      <c r="L15" s="39">
        <f t="shared" si="0"/>
        <v>12003.66</v>
      </c>
      <c r="M15" s="39">
        <f t="shared" si="1"/>
        <v>6001.83</v>
      </c>
      <c r="N15" s="39">
        <f t="shared" si="2"/>
        <v>6001.83</v>
      </c>
      <c r="O15" s="39">
        <f t="shared" si="3"/>
        <v>0</v>
      </c>
      <c r="P15" s="39">
        <f t="shared" si="4"/>
        <v>78690.66</v>
      </c>
      <c r="Q15" s="39">
        <f t="shared" si="5"/>
        <v>0</v>
      </c>
      <c r="R15" s="6">
        <v>0</v>
      </c>
      <c r="S15" s="6">
        <f t="shared" si="6"/>
        <v>0</v>
      </c>
      <c r="T15" s="6"/>
      <c r="U15" s="94"/>
    </row>
    <row r="16" spans="1:21" x14ac:dyDescent="0.25">
      <c r="A16" s="32" t="s">
        <v>368</v>
      </c>
      <c r="B16" s="37">
        <v>115</v>
      </c>
      <c r="C16" s="97">
        <v>44588</v>
      </c>
      <c r="D16" s="89" t="s">
        <v>373</v>
      </c>
      <c r="E16" s="38" t="s">
        <v>376</v>
      </c>
      <c r="F16" s="43">
        <v>1013384</v>
      </c>
      <c r="G16" s="43"/>
      <c r="H16" s="46"/>
      <c r="I16" s="46"/>
      <c r="J16" s="43">
        <v>858800</v>
      </c>
      <c r="K16" s="46"/>
      <c r="L16" s="39">
        <f t="shared" si="0"/>
        <v>154584</v>
      </c>
      <c r="M16" s="39">
        <f t="shared" si="1"/>
        <v>77292</v>
      </c>
      <c r="N16" s="39">
        <f t="shared" si="2"/>
        <v>77292</v>
      </c>
      <c r="O16" s="39">
        <f t="shared" si="3"/>
        <v>0</v>
      </c>
      <c r="P16" s="39">
        <f t="shared" si="4"/>
        <v>1013384</v>
      </c>
      <c r="Q16" s="39">
        <f t="shared" si="5"/>
        <v>0</v>
      </c>
      <c r="R16" s="6">
        <v>0</v>
      </c>
      <c r="S16" s="6">
        <f t="shared" si="6"/>
        <v>0</v>
      </c>
      <c r="T16" s="6"/>
      <c r="U16" s="94"/>
    </row>
    <row r="17" spans="1:21" x14ac:dyDescent="0.25">
      <c r="A17" s="32" t="s">
        <v>368</v>
      </c>
      <c r="B17" s="37">
        <v>116</v>
      </c>
      <c r="C17" s="97">
        <v>44589</v>
      </c>
      <c r="D17" s="89" t="s">
        <v>207</v>
      </c>
      <c r="E17" s="38" t="s">
        <v>204</v>
      </c>
      <c r="F17" s="43">
        <v>366021.25</v>
      </c>
      <c r="G17" s="43"/>
      <c r="H17" s="46"/>
      <c r="I17" s="46"/>
      <c r="J17" s="43">
        <v>310187.5</v>
      </c>
      <c r="K17" s="46"/>
      <c r="L17" s="39">
        <f t="shared" si="0"/>
        <v>55833.75</v>
      </c>
      <c r="M17" s="39">
        <f t="shared" si="1"/>
        <v>27916.875</v>
      </c>
      <c r="N17" s="39">
        <f t="shared" si="2"/>
        <v>27916.875</v>
      </c>
      <c r="O17" s="39">
        <f t="shared" si="3"/>
        <v>0</v>
      </c>
      <c r="P17" s="39">
        <f t="shared" si="4"/>
        <v>366021.25</v>
      </c>
      <c r="Q17" s="39">
        <f t="shared" si="5"/>
        <v>0</v>
      </c>
      <c r="R17" s="6">
        <v>0</v>
      </c>
      <c r="S17" s="6">
        <f t="shared" si="6"/>
        <v>0</v>
      </c>
      <c r="T17" s="6"/>
      <c r="U17" s="94"/>
    </row>
    <row r="18" spans="1:21" x14ac:dyDescent="0.25">
      <c r="A18" s="32" t="s">
        <v>368</v>
      </c>
      <c r="B18" s="37">
        <v>117</v>
      </c>
      <c r="C18" s="97">
        <v>44589</v>
      </c>
      <c r="D18" s="89" t="s">
        <v>207</v>
      </c>
      <c r="E18" s="38" t="s">
        <v>204</v>
      </c>
      <c r="F18" s="43">
        <v>576135</v>
      </c>
      <c r="G18" s="43"/>
      <c r="H18" s="46"/>
      <c r="I18" s="46"/>
      <c r="J18" s="43">
        <v>488250</v>
      </c>
      <c r="K18" s="46"/>
      <c r="L18" s="39">
        <f t="shared" si="0"/>
        <v>87885</v>
      </c>
      <c r="M18" s="39">
        <f t="shared" si="1"/>
        <v>43942.5</v>
      </c>
      <c r="N18" s="39">
        <f t="shared" si="2"/>
        <v>43942.5</v>
      </c>
      <c r="O18" s="39">
        <f t="shared" si="3"/>
        <v>0</v>
      </c>
      <c r="P18" s="39">
        <f t="shared" si="4"/>
        <v>576135</v>
      </c>
      <c r="Q18" s="39">
        <f t="shared" si="5"/>
        <v>0</v>
      </c>
      <c r="R18" s="6">
        <v>0</v>
      </c>
      <c r="S18" s="6">
        <f t="shared" si="6"/>
        <v>0</v>
      </c>
      <c r="T18" s="6"/>
      <c r="U18" s="94"/>
    </row>
    <row r="19" spans="1:21" x14ac:dyDescent="0.25">
      <c r="A19" s="32" t="s">
        <v>368</v>
      </c>
      <c r="B19" s="37">
        <v>118</v>
      </c>
      <c r="C19" s="97">
        <v>44591</v>
      </c>
      <c r="D19" s="89" t="s">
        <v>102</v>
      </c>
      <c r="E19" s="38" t="s">
        <v>93</v>
      </c>
      <c r="F19" s="43">
        <v>774785</v>
      </c>
      <c r="G19" s="43"/>
      <c r="H19" s="46"/>
      <c r="I19" s="46"/>
      <c r="J19" s="43">
        <v>656597.5</v>
      </c>
      <c r="K19" s="46"/>
      <c r="L19" s="39">
        <f t="shared" si="0"/>
        <v>118187.55</v>
      </c>
      <c r="M19" s="39">
        <f t="shared" si="1"/>
        <v>59093.775000000001</v>
      </c>
      <c r="N19" s="39">
        <f t="shared" si="2"/>
        <v>59093.775000000001</v>
      </c>
      <c r="O19" s="39">
        <f t="shared" si="3"/>
        <v>0</v>
      </c>
      <c r="P19" s="39">
        <f t="shared" si="4"/>
        <v>774785.05</v>
      </c>
      <c r="Q19" s="39">
        <f t="shared" si="5"/>
        <v>-5.0000000046566129E-2</v>
      </c>
      <c r="R19" s="6">
        <v>0</v>
      </c>
      <c r="S19" s="6">
        <f t="shared" si="6"/>
        <v>-5.0000000046566129E-2</v>
      </c>
      <c r="T19" s="6"/>
      <c r="U19" s="94"/>
    </row>
    <row r="20" spans="1:21" x14ac:dyDescent="0.25">
      <c r="A20" s="32" t="s">
        <v>368</v>
      </c>
      <c r="B20" s="43"/>
      <c r="C20" s="97">
        <v>44564</v>
      </c>
      <c r="D20" s="89" t="s">
        <v>104</v>
      </c>
      <c r="E20" s="38" t="s">
        <v>115</v>
      </c>
      <c r="F20" s="43">
        <v>4460</v>
      </c>
      <c r="G20" s="43"/>
      <c r="H20" s="46"/>
      <c r="I20" s="46"/>
      <c r="J20" s="43">
        <v>3780</v>
      </c>
      <c r="K20" s="46"/>
      <c r="L20" s="39">
        <f t="shared" si="0"/>
        <v>680.4</v>
      </c>
      <c r="M20" s="39">
        <f t="shared" si="1"/>
        <v>340.2</v>
      </c>
      <c r="N20" s="39">
        <f t="shared" si="2"/>
        <v>340.2</v>
      </c>
      <c r="O20" s="39">
        <f t="shared" si="3"/>
        <v>0</v>
      </c>
      <c r="P20" s="39">
        <f t="shared" si="4"/>
        <v>4460.3999999999996</v>
      </c>
      <c r="Q20" s="39">
        <f t="shared" si="5"/>
        <v>-0.3999999999996362</v>
      </c>
      <c r="R20" s="6">
        <v>0</v>
      </c>
      <c r="S20" s="6">
        <f t="shared" si="6"/>
        <v>-0.3999999999996362</v>
      </c>
      <c r="T20" s="6"/>
      <c r="U20" s="94"/>
    </row>
    <row r="21" spans="1:21" x14ac:dyDescent="0.25">
      <c r="A21" s="32" t="s">
        <v>368</v>
      </c>
      <c r="B21" s="43"/>
      <c r="C21" s="97">
        <v>44566</v>
      </c>
      <c r="D21" s="89" t="s">
        <v>104</v>
      </c>
      <c r="E21" s="38" t="s">
        <v>115</v>
      </c>
      <c r="F21" s="43">
        <v>4460</v>
      </c>
      <c r="G21" s="43"/>
      <c r="H21" s="46"/>
      <c r="I21" s="46"/>
      <c r="J21" s="43">
        <v>3780</v>
      </c>
      <c r="K21" s="46"/>
      <c r="L21" s="39">
        <f t="shared" si="0"/>
        <v>680.4</v>
      </c>
      <c r="M21" s="39">
        <f t="shared" si="1"/>
        <v>340.2</v>
      </c>
      <c r="N21" s="39">
        <f t="shared" si="2"/>
        <v>340.2</v>
      </c>
      <c r="O21" s="39">
        <f t="shared" si="3"/>
        <v>0</v>
      </c>
      <c r="P21" s="39">
        <f t="shared" si="4"/>
        <v>4460.3999999999996</v>
      </c>
      <c r="Q21" s="39">
        <f t="shared" si="5"/>
        <v>-0.3999999999996362</v>
      </c>
      <c r="R21" s="6">
        <v>0</v>
      </c>
      <c r="S21" s="6">
        <f t="shared" si="6"/>
        <v>-0.3999999999996362</v>
      </c>
      <c r="T21" s="6"/>
      <c r="U21" s="94"/>
    </row>
    <row r="22" spans="1:21" x14ac:dyDescent="0.25">
      <c r="A22" s="32" t="s">
        <v>368</v>
      </c>
      <c r="B22" s="43"/>
      <c r="C22" s="97">
        <v>44566</v>
      </c>
      <c r="D22" s="89" t="s">
        <v>210</v>
      </c>
      <c r="E22" s="38" t="s">
        <v>215</v>
      </c>
      <c r="F22" s="43">
        <v>2950</v>
      </c>
      <c r="G22" s="43"/>
      <c r="H22" s="46"/>
      <c r="I22" s="46"/>
      <c r="J22" s="43">
        <v>2500</v>
      </c>
      <c r="K22" s="46"/>
      <c r="L22" s="39">
        <f t="shared" si="0"/>
        <v>450</v>
      </c>
      <c r="M22" s="39">
        <f t="shared" si="1"/>
        <v>225</v>
      </c>
      <c r="N22" s="39">
        <f t="shared" si="2"/>
        <v>225</v>
      </c>
      <c r="O22" s="39">
        <f t="shared" si="3"/>
        <v>0</v>
      </c>
      <c r="P22" s="39">
        <f t="shared" si="4"/>
        <v>2950</v>
      </c>
      <c r="Q22" s="39">
        <f t="shared" si="5"/>
        <v>0</v>
      </c>
      <c r="R22" s="6">
        <v>0</v>
      </c>
      <c r="S22" s="6">
        <f t="shared" si="6"/>
        <v>0</v>
      </c>
      <c r="T22" s="6"/>
      <c r="U22" s="94"/>
    </row>
    <row r="23" spans="1:21" x14ac:dyDescent="0.25">
      <c r="A23" s="32" t="s">
        <v>368</v>
      </c>
      <c r="B23" s="43"/>
      <c r="C23" s="97">
        <v>44567</v>
      </c>
      <c r="D23" s="89" t="s">
        <v>210</v>
      </c>
      <c r="E23" s="38" t="s">
        <v>215</v>
      </c>
      <c r="F23" s="43">
        <v>1180</v>
      </c>
      <c r="G23" s="43"/>
      <c r="H23" s="46"/>
      <c r="I23" s="46"/>
      <c r="J23" s="43">
        <v>1000</v>
      </c>
      <c r="K23" s="46"/>
      <c r="L23" s="39">
        <f t="shared" ref="L23:L34" si="7">+(H23*$H$1/100)+(I23*$I$1/100)+(J23*$J$1/100)+(K23*$K$1/100)</f>
        <v>180</v>
      </c>
      <c r="M23" s="39">
        <f t="shared" ref="M23:M34" si="8">+IF(VALUE(LEFT(D23,2))=33,L23/2,0)</f>
        <v>90</v>
      </c>
      <c r="N23" s="39">
        <f t="shared" ref="N23:N34" si="9">+M23</f>
        <v>90</v>
      </c>
      <c r="O23" s="39">
        <f t="shared" ref="O23:O34" si="10">+IF(VALUE(LEFT(D23,2))=33,0,L23)</f>
        <v>0</v>
      </c>
      <c r="P23" s="39">
        <f t="shared" ref="P23:P34" si="11">SUM(G23:K23)+M23+N23+O23</f>
        <v>1180</v>
      </c>
      <c r="Q23" s="39">
        <f t="shared" ref="Q23:Q34" si="12">F23-P23</f>
        <v>0</v>
      </c>
      <c r="R23" s="6">
        <v>0</v>
      </c>
      <c r="S23" s="6">
        <f t="shared" ref="S23:S34" si="13">Q23-R23</f>
        <v>0</v>
      </c>
      <c r="T23" s="6"/>
      <c r="U23" s="94"/>
    </row>
    <row r="24" spans="1:21" x14ac:dyDescent="0.25">
      <c r="A24" s="32" t="s">
        <v>368</v>
      </c>
      <c r="B24" s="43"/>
      <c r="C24" s="97">
        <v>44569</v>
      </c>
      <c r="D24" s="89" t="s">
        <v>112</v>
      </c>
      <c r="E24" s="38" t="s">
        <v>123</v>
      </c>
      <c r="F24" s="43">
        <v>472</v>
      </c>
      <c r="G24" s="43"/>
      <c r="H24" s="46"/>
      <c r="I24" s="46"/>
      <c r="J24" s="116">
        <v>399.62</v>
      </c>
      <c r="K24" s="46"/>
      <c r="L24" s="39">
        <f t="shared" si="7"/>
        <v>71.931600000000003</v>
      </c>
      <c r="M24" s="39">
        <f t="shared" si="8"/>
        <v>35.965800000000002</v>
      </c>
      <c r="N24" s="39">
        <f t="shared" si="9"/>
        <v>35.965800000000002</v>
      </c>
      <c r="O24" s="39">
        <f t="shared" si="10"/>
        <v>0</v>
      </c>
      <c r="P24" s="39">
        <f t="shared" si="11"/>
        <v>471.55160000000001</v>
      </c>
      <c r="Q24" s="39">
        <f t="shared" si="12"/>
        <v>0.44839999999999236</v>
      </c>
      <c r="R24" s="6">
        <v>0</v>
      </c>
      <c r="S24" s="6">
        <f t="shared" si="13"/>
        <v>0.44839999999999236</v>
      </c>
      <c r="T24" s="6"/>
      <c r="U24" s="94"/>
    </row>
    <row r="25" spans="1:21" x14ac:dyDescent="0.25">
      <c r="A25" s="32" t="s">
        <v>368</v>
      </c>
      <c r="B25" s="43"/>
      <c r="C25" s="97">
        <v>44571</v>
      </c>
      <c r="D25" s="89" t="s">
        <v>187</v>
      </c>
      <c r="E25" s="38" t="s">
        <v>184</v>
      </c>
      <c r="F25" s="43">
        <v>2081</v>
      </c>
      <c r="G25" s="43"/>
      <c r="H25" s="46"/>
      <c r="I25" s="46"/>
      <c r="J25" s="43">
        <v>1763.56</v>
      </c>
      <c r="K25" s="46"/>
      <c r="L25" s="39">
        <f t="shared" si="7"/>
        <v>317.44079999999997</v>
      </c>
      <c r="M25" s="39">
        <f t="shared" si="8"/>
        <v>158.72039999999998</v>
      </c>
      <c r="N25" s="39">
        <f t="shared" si="9"/>
        <v>158.72039999999998</v>
      </c>
      <c r="O25" s="39">
        <f t="shared" si="10"/>
        <v>0</v>
      </c>
      <c r="P25" s="39">
        <f t="shared" si="11"/>
        <v>2081.0007999999998</v>
      </c>
      <c r="Q25" s="39">
        <f t="shared" si="12"/>
        <v>-7.9999999979918357E-4</v>
      </c>
      <c r="R25" s="6">
        <v>0</v>
      </c>
      <c r="S25" s="6">
        <f t="shared" si="13"/>
        <v>-7.9999999979918357E-4</v>
      </c>
      <c r="T25" s="6"/>
      <c r="U25" s="94"/>
    </row>
    <row r="26" spans="1:21" x14ac:dyDescent="0.25">
      <c r="A26" s="32" t="s">
        <v>368</v>
      </c>
      <c r="B26" s="43"/>
      <c r="C26" s="97">
        <v>44571</v>
      </c>
      <c r="D26" s="89" t="s">
        <v>187</v>
      </c>
      <c r="E26" s="6" t="s">
        <v>184</v>
      </c>
      <c r="F26" s="43">
        <v>2081</v>
      </c>
      <c r="G26" s="43"/>
      <c r="H26" s="46"/>
      <c r="I26" s="46"/>
      <c r="J26" s="43">
        <v>1763.56</v>
      </c>
      <c r="K26" s="46"/>
      <c r="L26" s="39">
        <f t="shared" si="7"/>
        <v>317.44079999999997</v>
      </c>
      <c r="M26" s="39">
        <f t="shared" si="8"/>
        <v>158.72039999999998</v>
      </c>
      <c r="N26" s="39">
        <f t="shared" si="9"/>
        <v>158.72039999999998</v>
      </c>
      <c r="O26" s="39">
        <f t="shared" si="10"/>
        <v>0</v>
      </c>
      <c r="P26" s="39">
        <f t="shared" si="11"/>
        <v>2081.0007999999998</v>
      </c>
      <c r="Q26" s="39">
        <f t="shared" si="12"/>
        <v>-7.9999999979918357E-4</v>
      </c>
      <c r="R26" s="6">
        <v>0</v>
      </c>
      <c r="S26" s="6">
        <f t="shared" si="13"/>
        <v>-7.9999999979918357E-4</v>
      </c>
      <c r="T26" s="6"/>
      <c r="U26" s="94"/>
    </row>
    <row r="27" spans="1:21" x14ac:dyDescent="0.25">
      <c r="A27" s="32" t="s">
        <v>368</v>
      </c>
      <c r="B27" s="43"/>
      <c r="C27" s="97">
        <v>44571</v>
      </c>
      <c r="D27" s="89" t="s">
        <v>104</v>
      </c>
      <c r="E27" s="6" t="s">
        <v>115</v>
      </c>
      <c r="F27" s="43">
        <v>5948</v>
      </c>
      <c r="G27" s="43"/>
      <c r="H27" s="46"/>
      <c r="I27" s="46"/>
      <c r="J27" s="43">
        <v>5040</v>
      </c>
      <c r="K27" s="46"/>
      <c r="L27" s="39">
        <f t="shared" si="7"/>
        <v>907.2</v>
      </c>
      <c r="M27" s="39">
        <f t="shared" si="8"/>
        <v>453.6</v>
      </c>
      <c r="N27" s="39">
        <f t="shared" si="9"/>
        <v>453.6</v>
      </c>
      <c r="O27" s="39">
        <f t="shared" si="10"/>
        <v>0</v>
      </c>
      <c r="P27" s="39">
        <f t="shared" si="11"/>
        <v>5947.2000000000007</v>
      </c>
      <c r="Q27" s="39">
        <f t="shared" si="12"/>
        <v>0.7999999999992724</v>
      </c>
      <c r="R27" s="6">
        <v>0</v>
      </c>
      <c r="S27" s="6">
        <f t="shared" si="13"/>
        <v>0.7999999999992724</v>
      </c>
      <c r="T27" s="6"/>
      <c r="U27" s="94"/>
    </row>
    <row r="28" spans="1:21" x14ac:dyDescent="0.25">
      <c r="A28" s="32" t="s">
        <v>368</v>
      </c>
      <c r="B28" s="43"/>
      <c r="C28" s="97">
        <v>44575</v>
      </c>
      <c r="D28" s="89" t="s">
        <v>211</v>
      </c>
      <c r="E28" s="6" t="s">
        <v>216</v>
      </c>
      <c r="F28" s="43">
        <v>66080</v>
      </c>
      <c r="G28" s="43"/>
      <c r="H28" s="46"/>
      <c r="I28" s="46"/>
      <c r="J28" s="43">
        <v>56000</v>
      </c>
      <c r="K28" s="46"/>
      <c r="L28" s="39">
        <f t="shared" si="7"/>
        <v>10080</v>
      </c>
      <c r="M28" s="39">
        <f t="shared" si="8"/>
        <v>0</v>
      </c>
      <c r="N28" s="39">
        <f t="shared" si="9"/>
        <v>0</v>
      </c>
      <c r="O28" s="39">
        <f t="shared" si="10"/>
        <v>10080</v>
      </c>
      <c r="P28" s="39">
        <f t="shared" si="11"/>
        <v>66080</v>
      </c>
      <c r="Q28" s="39">
        <f t="shared" si="12"/>
        <v>0</v>
      </c>
      <c r="R28" s="6">
        <v>0</v>
      </c>
      <c r="S28" s="6">
        <f t="shared" si="13"/>
        <v>0</v>
      </c>
      <c r="T28" s="6"/>
      <c r="U28" s="94"/>
    </row>
    <row r="29" spans="1:21" x14ac:dyDescent="0.25">
      <c r="A29" s="32" t="s">
        <v>368</v>
      </c>
      <c r="B29" s="43"/>
      <c r="C29" s="97">
        <v>44580</v>
      </c>
      <c r="D29" s="89" t="s">
        <v>105</v>
      </c>
      <c r="E29" s="6" t="s">
        <v>116</v>
      </c>
      <c r="F29" s="43">
        <v>267711</v>
      </c>
      <c r="G29" s="43"/>
      <c r="H29" s="46">
        <f>240884.7+6741</f>
        <v>247625.7</v>
      </c>
      <c r="I29" s="46"/>
      <c r="J29" s="43"/>
      <c r="K29" s="46"/>
      <c r="L29" s="39">
        <f t="shared" si="7"/>
        <v>12381.285</v>
      </c>
      <c r="M29" s="39">
        <f t="shared" si="8"/>
        <v>6190.6424999999999</v>
      </c>
      <c r="N29" s="39">
        <f t="shared" si="9"/>
        <v>6190.6424999999999</v>
      </c>
      <c r="O29" s="39">
        <f t="shared" si="10"/>
        <v>0</v>
      </c>
      <c r="P29" s="39">
        <f t="shared" si="11"/>
        <v>260006.98499999999</v>
      </c>
      <c r="Q29" s="39">
        <f t="shared" si="12"/>
        <v>7704.015000000014</v>
      </c>
      <c r="R29" s="6">
        <v>0</v>
      </c>
      <c r="S29" s="6">
        <f t="shared" si="13"/>
        <v>7704.015000000014</v>
      </c>
      <c r="T29" s="6">
        <v>7704</v>
      </c>
      <c r="U29" s="94"/>
    </row>
    <row r="30" spans="1:21" x14ac:dyDescent="0.25">
      <c r="A30" s="32" t="s">
        <v>368</v>
      </c>
      <c r="B30" s="43"/>
      <c r="C30" s="97">
        <v>44582</v>
      </c>
      <c r="D30" s="89" t="s">
        <v>212</v>
      </c>
      <c r="E30" s="6" t="s">
        <v>217</v>
      </c>
      <c r="F30" s="43">
        <v>9378</v>
      </c>
      <c r="G30" s="43"/>
      <c r="H30" s="46"/>
      <c r="I30" s="46">
        <v>8373</v>
      </c>
      <c r="J30" s="43"/>
      <c r="K30" s="46"/>
      <c r="L30" s="39">
        <f t="shared" si="7"/>
        <v>1004.76</v>
      </c>
      <c r="M30" s="39">
        <f t="shared" si="8"/>
        <v>0</v>
      </c>
      <c r="N30" s="39">
        <f t="shared" si="9"/>
        <v>0</v>
      </c>
      <c r="O30" s="39">
        <f t="shared" si="10"/>
        <v>1004.76</v>
      </c>
      <c r="P30" s="39">
        <f t="shared" si="11"/>
        <v>9377.76</v>
      </c>
      <c r="Q30" s="39">
        <f t="shared" si="12"/>
        <v>0.23999999999978172</v>
      </c>
      <c r="R30" s="6">
        <v>0</v>
      </c>
      <c r="S30" s="6">
        <f t="shared" si="13"/>
        <v>0.23999999999978172</v>
      </c>
      <c r="T30" s="6"/>
      <c r="U30" s="94"/>
    </row>
    <row r="31" spans="1:21" x14ac:dyDescent="0.25">
      <c r="A31" s="32" t="s">
        <v>368</v>
      </c>
      <c r="B31" s="5"/>
      <c r="C31" s="54">
        <v>44588</v>
      </c>
      <c r="D31" s="5" t="s">
        <v>104</v>
      </c>
      <c r="E31" s="5" t="s">
        <v>115</v>
      </c>
      <c r="F31" s="10">
        <v>2974</v>
      </c>
      <c r="G31" s="5"/>
      <c r="H31" s="6"/>
      <c r="I31" s="6"/>
      <c r="J31" s="6">
        <v>2520</v>
      </c>
      <c r="K31" s="6"/>
      <c r="L31" s="39">
        <f t="shared" si="7"/>
        <v>453.6</v>
      </c>
      <c r="M31" s="39">
        <f t="shared" si="8"/>
        <v>226.8</v>
      </c>
      <c r="N31" s="39">
        <f t="shared" si="9"/>
        <v>226.8</v>
      </c>
      <c r="O31" s="39">
        <f t="shared" si="10"/>
        <v>0</v>
      </c>
      <c r="P31" s="39">
        <f t="shared" si="11"/>
        <v>2973.6000000000004</v>
      </c>
      <c r="Q31" s="39">
        <f t="shared" si="12"/>
        <v>0.3999999999996362</v>
      </c>
      <c r="R31" s="6">
        <v>0</v>
      </c>
      <c r="S31" s="6">
        <f t="shared" si="13"/>
        <v>0.3999999999996362</v>
      </c>
      <c r="T31" s="6"/>
    </row>
    <row r="32" spans="1:21" s="119" customFormat="1" x14ac:dyDescent="0.25">
      <c r="A32" s="98" t="s">
        <v>368</v>
      </c>
      <c r="B32" s="103"/>
      <c r="C32" s="118">
        <v>44550</v>
      </c>
      <c r="D32" s="103" t="s">
        <v>104</v>
      </c>
      <c r="E32" s="103" t="s">
        <v>115</v>
      </c>
      <c r="F32" s="9">
        <v>4708</v>
      </c>
      <c r="G32" s="103"/>
      <c r="H32" s="7"/>
      <c r="I32" s="7"/>
      <c r="J32" s="7">
        <v>3990</v>
      </c>
      <c r="K32" s="7"/>
      <c r="L32" s="7">
        <f t="shared" si="7"/>
        <v>718.2</v>
      </c>
      <c r="M32" s="7">
        <f t="shared" si="8"/>
        <v>359.1</v>
      </c>
      <c r="N32" s="7">
        <f t="shared" si="9"/>
        <v>359.1</v>
      </c>
      <c r="O32" s="7">
        <f t="shared" si="10"/>
        <v>0</v>
      </c>
      <c r="P32" s="7">
        <f t="shared" si="11"/>
        <v>4708.2000000000007</v>
      </c>
      <c r="Q32" s="7">
        <f t="shared" si="12"/>
        <v>-0.2000000000007276</v>
      </c>
      <c r="R32" s="7">
        <v>0</v>
      </c>
      <c r="S32" s="7">
        <f t="shared" si="13"/>
        <v>-0.2000000000007276</v>
      </c>
    </row>
    <row r="33" spans="1:20" x14ac:dyDescent="0.25">
      <c r="A33" s="32" t="s">
        <v>368</v>
      </c>
      <c r="B33" s="5"/>
      <c r="C33" s="54">
        <v>44590</v>
      </c>
      <c r="D33" s="5" t="s">
        <v>187</v>
      </c>
      <c r="E33" s="5" t="s">
        <v>184</v>
      </c>
      <c r="F33" s="10">
        <v>2081</v>
      </c>
      <c r="G33" s="5"/>
      <c r="H33" s="6"/>
      <c r="I33" s="6"/>
      <c r="J33" s="6">
        <v>1763.56</v>
      </c>
      <c r="K33" s="6"/>
      <c r="L33" s="39">
        <f t="shared" si="7"/>
        <v>317.44079999999997</v>
      </c>
      <c r="M33" s="39">
        <f t="shared" si="8"/>
        <v>158.72039999999998</v>
      </c>
      <c r="N33" s="39">
        <f t="shared" si="9"/>
        <v>158.72039999999998</v>
      </c>
      <c r="O33" s="39">
        <f t="shared" si="10"/>
        <v>0</v>
      </c>
      <c r="P33" s="39">
        <f t="shared" si="11"/>
        <v>2081.0007999999998</v>
      </c>
      <c r="Q33" s="39">
        <f t="shared" si="12"/>
        <v>-7.9999999979918357E-4</v>
      </c>
      <c r="R33" s="6">
        <v>0</v>
      </c>
      <c r="S33" s="6">
        <f t="shared" si="13"/>
        <v>-7.9999999979918357E-4</v>
      </c>
      <c r="T33" s="6"/>
    </row>
    <row r="34" spans="1:20" x14ac:dyDescent="0.25">
      <c r="A34" s="32" t="s">
        <v>368</v>
      </c>
      <c r="B34" s="5"/>
      <c r="C34" s="54">
        <v>44590</v>
      </c>
      <c r="D34" t="s">
        <v>187</v>
      </c>
      <c r="E34" s="5" t="s">
        <v>184</v>
      </c>
      <c r="F34" s="6">
        <v>2081</v>
      </c>
      <c r="G34" s="5"/>
      <c r="H34" s="5"/>
      <c r="I34" s="5"/>
      <c r="J34" s="5">
        <v>1763.56</v>
      </c>
      <c r="K34" s="6"/>
      <c r="L34" s="39">
        <f t="shared" si="7"/>
        <v>317.44079999999997</v>
      </c>
      <c r="M34" s="39">
        <f t="shared" si="8"/>
        <v>158.72039999999998</v>
      </c>
      <c r="N34" s="39">
        <f t="shared" si="9"/>
        <v>158.72039999999998</v>
      </c>
      <c r="O34" s="39">
        <f t="shared" si="10"/>
        <v>0</v>
      </c>
      <c r="P34" s="39">
        <f t="shared" si="11"/>
        <v>2081.0007999999998</v>
      </c>
      <c r="Q34" s="39">
        <f t="shared" si="12"/>
        <v>-7.9999999979918357E-4</v>
      </c>
      <c r="R34" s="6">
        <v>0</v>
      </c>
      <c r="S34" s="6">
        <f t="shared" si="13"/>
        <v>-7.9999999979918357E-4</v>
      </c>
      <c r="T34" s="6"/>
    </row>
    <row r="35" spans="1:20" x14ac:dyDescent="0.25">
      <c r="A35" s="32" t="s">
        <v>368</v>
      </c>
      <c r="Q35" s="12"/>
      <c r="R35" s="6"/>
      <c r="S35" s="6">
        <f t="shared" ref="S35" si="14">Q35-R35</f>
        <v>0</v>
      </c>
      <c r="T35" s="6">
        <v>0</v>
      </c>
    </row>
    <row r="36" spans="1:20" x14ac:dyDescent="0.25">
      <c r="A36" s="32" t="s">
        <v>368</v>
      </c>
      <c r="F36" s="4">
        <f>SUM(F3:F35)</f>
        <v>11687086.51</v>
      </c>
      <c r="G36" s="4">
        <f t="shared" ref="G36:T36" si="15">SUM(G3:G35)</f>
        <v>0</v>
      </c>
      <c r="H36" s="4">
        <f t="shared" si="15"/>
        <v>247625.7</v>
      </c>
      <c r="I36" s="4">
        <f t="shared" si="15"/>
        <v>8373</v>
      </c>
      <c r="J36" s="4">
        <f t="shared" si="15"/>
        <v>9665395.8600000013</v>
      </c>
      <c r="K36" s="4">
        <f t="shared" si="15"/>
        <v>0</v>
      </c>
      <c r="L36" s="4">
        <f t="shared" si="15"/>
        <v>1753157.2997999997</v>
      </c>
      <c r="M36" s="4">
        <f t="shared" si="15"/>
        <v>871036.26989999984</v>
      </c>
      <c r="N36" s="4">
        <f t="shared" si="15"/>
        <v>871036.26989999984</v>
      </c>
      <c r="O36" s="4">
        <f t="shared" si="15"/>
        <v>11084.76</v>
      </c>
      <c r="P36" s="4">
        <f t="shared" si="15"/>
        <v>11674551.859800002</v>
      </c>
      <c r="Q36" s="109">
        <f t="shared" si="15"/>
        <v>12534.650200000015</v>
      </c>
      <c r="R36" s="4">
        <f t="shared" si="15"/>
        <v>4830</v>
      </c>
      <c r="S36" s="4">
        <f t="shared" si="15"/>
        <v>7704.6502000000137</v>
      </c>
      <c r="T36" s="4">
        <f t="shared" si="15"/>
        <v>7704</v>
      </c>
    </row>
    <row r="39" spans="1:20" x14ac:dyDescent="0.25">
      <c r="L39" s="6" t="s">
        <v>380</v>
      </c>
      <c r="M39" s="6">
        <v>873543.35</v>
      </c>
      <c r="N39" s="6">
        <v>873543.35</v>
      </c>
      <c r="O39" s="6">
        <v>11085</v>
      </c>
      <c r="P39" s="6"/>
    </row>
    <row r="40" spans="1:20" x14ac:dyDescent="0.25">
      <c r="L40" s="6" t="s">
        <v>381</v>
      </c>
      <c r="M40" s="6">
        <v>871036.26989999984</v>
      </c>
      <c r="N40" s="6">
        <v>871036.26989999984</v>
      </c>
      <c r="O40" s="6">
        <v>11084.76</v>
      </c>
      <c r="P40" s="6"/>
    </row>
    <row r="41" spans="1:20" x14ac:dyDescent="0.25">
      <c r="L41" s="6"/>
      <c r="M41" s="6"/>
      <c r="N41" s="6"/>
      <c r="O41" s="6"/>
      <c r="P41" s="6"/>
    </row>
    <row r="42" spans="1:20" x14ac:dyDescent="0.25">
      <c r="L42" s="6" t="s">
        <v>382</v>
      </c>
      <c r="M42" s="6">
        <v>2507.0801000001375</v>
      </c>
      <c r="N42" s="6">
        <v>2507.0801000001375</v>
      </c>
      <c r="O42" s="6">
        <v>0.23999999999978172</v>
      </c>
      <c r="P42" s="4" t="s">
        <v>383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F1B9-E55E-4401-9B2F-84F2755479B6}">
  <dimension ref="A3:Q26"/>
  <sheetViews>
    <sheetView workbookViewId="0">
      <selection activeCell="N1" sqref="N1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2.140625" bestFit="1" customWidth="1"/>
    <col min="4" max="4" width="11.5703125" bestFit="1" customWidth="1"/>
    <col min="8" max="8" width="18.28515625" bestFit="1" customWidth="1"/>
    <col min="9" max="10" width="12" bestFit="1" customWidth="1"/>
    <col min="11" max="11" width="11.42578125" bestFit="1" customWidth="1"/>
  </cols>
  <sheetData>
    <row r="3" spans="1:17" x14ac:dyDescent="0.25">
      <c r="A3" s="49" t="s">
        <v>241</v>
      </c>
      <c r="B3" t="s">
        <v>249</v>
      </c>
      <c r="C3" t="s">
        <v>251</v>
      </c>
      <c r="D3" t="s">
        <v>253</v>
      </c>
    </row>
    <row r="4" spans="1:17" x14ac:dyDescent="0.25">
      <c r="A4" s="50" t="s">
        <v>212</v>
      </c>
      <c r="B4" s="12">
        <v>0</v>
      </c>
      <c r="C4" s="12">
        <v>0</v>
      </c>
      <c r="D4" s="12">
        <v>1004.76</v>
      </c>
      <c r="H4" t="s">
        <v>384</v>
      </c>
      <c r="N4" t="s">
        <v>391</v>
      </c>
    </row>
    <row r="5" spans="1:17" x14ac:dyDescent="0.25">
      <c r="A5" s="50" t="s">
        <v>211</v>
      </c>
      <c r="B5" s="12">
        <v>0</v>
      </c>
      <c r="C5" s="12">
        <v>0</v>
      </c>
      <c r="D5" s="12">
        <v>10080</v>
      </c>
      <c r="H5" t="s">
        <v>241</v>
      </c>
      <c r="I5" t="s">
        <v>249</v>
      </c>
      <c r="J5" t="s">
        <v>251</v>
      </c>
      <c r="K5" t="s">
        <v>253</v>
      </c>
      <c r="N5" t="s">
        <v>241</v>
      </c>
      <c r="O5" t="s">
        <v>385</v>
      </c>
      <c r="P5" t="s">
        <v>386</v>
      </c>
      <c r="Q5" t="s">
        <v>387</v>
      </c>
    </row>
    <row r="6" spans="1:17" x14ac:dyDescent="0.25">
      <c r="A6" s="50" t="s">
        <v>104</v>
      </c>
      <c r="B6" s="12">
        <v>1719.9</v>
      </c>
      <c r="C6" s="12">
        <v>1719.9</v>
      </c>
      <c r="D6" s="12">
        <v>0</v>
      </c>
      <c r="H6" t="s">
        <v>212</v>
      </c>
      <c r="I6">
        <v>0</v>
      </c>
      <c r="J6">
        <v>0</v>
      </c>
      <c r="K6">
        <v>1004.76</v>
      </c>
      <c r="N6" t="s">
        <v>212</v>
      </c>
      <c r="O6">
        <v>0</v>
      </c>
      <c r="P6">
        <v>0</v>
      </c>
      <c r="Q6">
        <v>1005</v>
      </c>
    </row>
    <row r="7" spans="1:17" x14ac:dyDescent="0.25">
      <c r="A7" s="50" t="s">
        <v>112</v>
      </c>
      <c r="B7" s="12">
        <v>35.965800000000002</v>
      </c>
      <c r="C7" s="12">
        <v>35.965800000000002</v>
      </c>
      <c r="D7" s="12">
        <v>0</v>
      </c>
      <c r="H7" t="s">
        <v>211</v>
      </c>
      <c r="I7">
        <v>0</v>
      </c>
      <c r="J7">
        <v>0</v>
      </c>
      <c r="K7">
        <v>10080</v>
      </c>
      <c r="N7" t="s">
        <v>211</v>
      </c>
      <c r="O7">
        <v>0</v>
      </c>
      <c r="P7">
        <v>0</v>
      </c>
      <c r="Q7">
        <v>10080</v>
      </c>
    </row>
    <row r="8" spans="1:17" x14ac:dyDescent="0.25">
      <c r="A8" s="50" t="s">
        <v>102</v>
      </c>
      <c r="B8" s="12">
        <v>329451.97500000003</v>
      </c>
      <c r="C8" s="12">
        <v>329451.97500000003</v>
      </c>
      <c r="D8" s="12">
        <v>0</v>
      </c>
      <c r="H8" t="s">
        <v>104</v>
      </c>
      <c r="I8">
        <v>1719.9</v>
      </c>
      <c r="J8">
        <v>1719.9</v>
      </c>
      <c r="K8">
        <v>0</v>
      </c>
      <c r="N8" t="s">
        <v>151</v>
      </c>
      <c r="O8">
        <v>1645.4299999999998</v>
      </c>
      <c r="P8">
        <v>1645.4299999999998</v>
      </c>
      <c r="Q8">
        <v>0</v>
      </c>
    </row>
    <row r="9" spans="1:17" x14ac:dyDescent="0.25">
      <c r="A9" s="50" t="s">
        <v>276</v>
      </c>
      <c r="B9" s="12">
        <v>26836.2</v>
      </c>
      <c r="C9" s="12">
        <v>26836.2</v>
      </c>
      <c r="D9" s="12">
        <v>0</v>
      </c>
      <c r="H9" t="s">
        <v>112</v>
      </c>
      <c r="I9">
        <v>35.965800000000002</v>
      </c>
      <c r="J9">
        <v>35.965800000000002</v>
      </c>
      <c r="K9">
        <v>0</v>
      </c>
      <c r="N9" t="s">
        <v>104</v>
      </c>
      <c r="O9">
        <v>1360.8</v>
      </c>
      <c r="P9">
        <v>1360.8</v>
      </c>
      <c r="Q9">
        <v>0</v>
      </c>
    </row>
    <row r="10" spans="1:17" x14ac:dyDescent="0.25">
      <c r="A10" s="50" t="s">
        <v>179</v>
      </c>
      <c r="B10" s="12">
        <v>116894.70000000001</v>
      </c>
      <c r="C10" s="12">
        <v>116894.70000000001</v>
      </c>
      <c r="D10" s="12">
        <v>0</v>
      </c>
      <c r="H10" t="s">
        <v>102</v>
      </c>
      <c r="I10">
        <v>329451.97500000003</v>
      </c>
      <c r="J10">
        <v>329451.97500000003</v>
      </c>
      <c r="K10">
        <v>0</v>
      </c>
      <c r="N10" t="s">
        <v>388</v>
      </c>
      <c r="O10">
        <v>168.89999999999998</v>
      </c>
      <c r="P10">
        <v>168.89999999999998</v>
      </c>
      <c r="Q10">
        <v>0</v>
      </c>
    </row>
    <row r="11" spans="1:17" x14ac:dyDescent="0.25">
      <c r="A11" s="50" t="s">
        <v>105</v>
      </c>
      <c r="B11" s="12">
        <v>6190.6424999999999</v>
      </c>
      <c r="C11" s="12">
        <v>6190.6424999999999</v>
      </c>
      <c r="D11" s="12">
        <v>0</v>
      </c>
      <c r="H11" t="s">
        <v>276</v>
      </c>
      <c r="I11">
        <v>26836.2</v>
      </c>
      <c r="J11">
        <v>26836.2</v>
      </c>
      <c r="K11">
        <v>0</v>
      </c>
      <c r="N11" t="s">
        <v>389</v>
      </c>
      <c r="O11">
        <v>23.17</v>
      </c>
      <c r="P11">
        <v>23.17</v>
      </c>
      <c r="Q11">
        <v>0</v>
      </c>
    </row>
    <row r="12" spans="1:17" x14ac:dyDescent="0.25">
      <c r="A12" s="50" t="s">
        <v>371</v>
      </c>
      <c r="B12" s="12">
        <v>40789.800000000003</v>
      </c>
      <c r="C12" s="12">
        <v>40789.800000000003</v>
      </c>
      <c r="D12" s="12">
        <v>0</v>
      </c>
      <c r="H12" t="s">
        <v>179</v>
      </c>
      <c r="I12">
        <v>116894.70000000001</v>
      </c>
      <c r="J12">
        <v>116894.70000000001</v>
      </c>
      <c r="K12">
        <v>0</v>
      </c>
      <c r="N12" t="s">
        <v>112</v>
      </c>
      <c r="O12">
        <v>35.97</v>
      </c>
      <c r="P12">
        <v>35.97</v>
      </c>
      <c r="Q12">
        <v>0</v>
      </c>
    </row>
    <row r="13" spans="1:17" x14ac:dyDescent="0.25">
      <c r="A13" s="50" t="s">
        <v>45</v>
      </c>
      <c r="B13" s="12">
        <v>36838.800000000003</v>
      </c>
      <c r="C13" s="12">
        <v>36838.800000000003</v>
      </c>
      <c r="D13" s="12">
        <v>0</v>
      </c>
      <c r="H13" t="s">
        <v>105</v>
      </c>
      <c r="I13">
        <v>6190.6424999999999</v>
      </c>
      <c r="J13">
        <v>6190.6424999999999</v>
      </c>
      <c r="K13">
        <v>0</v>
      </c>
      <c r="N13" t="s">
        <v>102</v>
      </c>
      <c r="O13">
        <v>329451.98</v>
      </c>
      <c r="P13">
        <v>329451.98</v>
      </c>
      <c r="Q13">
        <v>0</v>
      </c>
    </row>
    <row r="14" spans="1:17" x14ac:dyDescent="0.25">
      <c r="A14" s="50" t="s">
        <v>187</v>
      </c>
      <c r="B14" s="12">
        <v>634.88159999999993</v>
      </c>
      <c r="C14" s="12">
        <v>634.88159999999993</v>
      </c>
      <c r="D14" s="12">
        <v>0</v>
      </c>
      <c r="H14" t="s">
        <v>371</v>
      </c>
      <c r="I14">
        <v>40789.800000000003</v>
      </c>
      <c r="J14">
        <v>40789.800000000003</v>
      </c>
      <c r="K14">
        <v>0</v>
      </c>
      <c r="N14" t="s">
        <v>276</v>
      </c>
      <c r="O14">
        <v>26836.2</v>
      </c>
      <c r="P14">
        <v>26836.2</v>
      </c>
      <c r="Q14">
        <v>0</v>
      </c>
    </row>
    <row r="15" spans="1:17" x14ac:dyDescent="0.25">
      <c r="A15" s="50" t="s">
        <v>373</v>
      </c>
      <c r="B15" s="12">
        <v>77292</v>
      </c>
      <c r="C15" s="12">
        <v>77292</v>
      </c>
      <c r="D15" s="12">
        <v>0</v>
      </c>
      <c r="H15" t="s">
        <v>45</v>
      </c>
      <c r="I15">
        <v>36838.800000000003</v>
      </c>
      <c r="J15">
        <v>36838.800000000003</v>
      </c>
      <c r="K15">
        <v>0</v>
      </c>
      <c r="N15" t="s">
        <v>390</v>
      </c>
      <c r="O15">
        <v>936</v>
      </c>
      <c r="P15">
        <v>936</v>
      </c>
      <c r="Q15">
        <v>0</v>
      </c>
    </row>
    <row r="16" spans="1:17" x14ac:dyDescent="0.25">
      <c r="A16" s="50" t="s">
        <v>309</v>
      </c>
      <c r="B16" s="12">
        <v>40048.199999999997</v>
      </c>
      <c r="C16" s="12">
        <v>40048.199999999997</v>
      </c>
      <c r="D16" s="12">
        <v>0</v>
      </c>
      <c r="H16" t="s">
        <v>187</v>
      </c>
      <c r="I16">
        <v>634.88159999999993</v>
      </c>
      <c r="J16">
        <v>634.88159999999993</v>
      </c>
      <c r="K16">
        <v>0</v>
      </c>
      <c r="N16" t="s">
        <v>179</v>
      </c>
      <c r="O16">
        <v>116894.7</v>
      </c>
      <c r="P16">
        <v>116894.7</v>
      </c>
      <c r="Q16">
        <v>0</v>
      </c>
    </row>
    <row r="17" spans="1:17" x14ac:dyDescent="0.25">
      <c r="A17" s="50" t="s">
        <v>207</v>
      </c>
      <c r="B17" s="12">
        <v>71859.375</v>
      </c>
      <c r="C17" s="12">
        <v>71859.375</v>
      </c>
      <c r="D17" s="12">
        <v>0</v>
      </c>
      <c r="H17" t="s">
        <v>373</v>
      </c>
      <c r="I17">
        <v>77292</v>
      </c>
      <c r="J17">
        <v>77292</v>
      </c>
      <c r="K17">
        <v>0</v>
      </c>
      <c r="N17" t="s">
        <v>105</v>
      </c>
      <c r="O17">
        <v>6190.65</v>
      </c>
      <c r="P17">
        <v>6190.65</v>
      </c>
      <c r="Q17">
        <v>0</v>
      </c>
    </row>
    <row r="18" spans="1:17" x14ac:dyDescent="0.25">
      <c r="A18" s="50" t="s">
        <v>372</v>
      </c>
      <c r="B18" s="12">
        <v>6001.83</v>
      </c>
      <c r="C18" s="12">
        <v>6001.83</v>
      </c>
      <c r="D18" s="12">
        <v>0</v>
      </c>
      <c r="H18" t="s">
        <v>309</v>
      </c>
      <c r="I18">
        <v>40048.199999999997</v>
      </c>
      <c r="J18">
        <v>40048.199999999997</v>
      </c>
      <c r="K18">
        <v>0</v>
      </c>
      <c r="N18" t="s">
        <v>371</v>
      </c>
      <c r="O18">
        <v>40789.800000000003</v>
      </c>
      <c r="P18">
        <v>40789.800000000003</v>
      </c>
      <c r="Q18">
        <v>0</v>
      </c>
    </row>
    <row r="19" spans="1:17" x14ac:dyDescent="0.25">
      <c r="A19" s="50" t="s">
        <v>210</v>
      </c>
      <c r="B19" s="12">
        <v>315</v>
      </c>
      <c r="C19" s="12">
        <v>315</v>
      </c>
      <c r="D19" s="12">
        <v>0</v>
      </c>
      <c r="H19" t="s">
        <v>207</v>
      </c>
      <c r="I19">
        <v>71859.375</v>
      </c>
      <c r="J19">
        <v>71859.375</v>
      </c>
      <c r="K19">
        <v>0</v>
      </c>
      <c r="N19" t="s">
        <v>45</v>
      </c>
      <c r="O19">
        <v>36839</v>
      </c>
      <c r="P19">
        <v>36839</v>
      </c>
      <c r="Q19">
        <v>0</v>
      </c>
    </row>
    <row r="20" spans="1:17" x14ac:dyDescent="0.25">
      <c r="A20" s="50" t="s">
        <v>98</v>
      </c>
      <c r="B20" s="12">
        <v>116127</v>
      </c>
      <c r="C20" s="12">
        <v>116127</v>
      </c>
      <c r="D20" s="12">
        <v>0</v>
      </c>
      <c r="H20" t="s">
        <v>372</v>
      </c>
      <c r="I20">
        <v>6001.83</v>
      </c>
      <c r="J20">
        <v>6001.83</v>
      </c>
      <c r="K20">
        <v>0</v>
      </c>
      <c r="N20" t="s">
        <v>373</v>
      </c>
      <c r="O20">
        <v>77292</v>
      </c>
      <c r="P20">
        <v>77292</v>
      </c>
      <c r="Q20">
        <v>0</v>
      </c>
    </row>
    <row r="21" spans="1:17" x14ac:dyDescent="0.25">
      <c r="A21" s="50" t="s">
        <v>242</v>
      </c>
      <c r="B21" s="12">
        <v>871036.26989999996</v>
      </c>
      <c r="C21" s="12">
        <v>871036.26989999996</v>
      </c>
      <c r="D21" s="12">
        <v>11084.76</v>
      </c>
      <c r="H21" t="s">
        <v>210</v>
      </c>
      <c r="I21">
        <v>315</v>
      </c>
      <c r="J21">
        <v>315</v>
      </c>
      <c r="K21">
        <v>0</v>
      </c>
      <c r="N21" t="s">
        <v>289</v>
      </c>
      <c r="O21">
        <v>727.34</v>
      </c>
      <c r="P21">
        <v>727.34</v>
      </c>
      <c r="Q21">
        <v>0</v>
      </c>
    </row>
    <row r="22" spans="1:17" x14ac:dyDescent="0.25">
      <c r="H22" t="s">
        <v>98</v>
      </c>
      <c r="I22">
        <v>116127</v>
      </c>
      <c r="J22">
        <v>116127</v>
      </c>
      <c r="K22">
        <v>0</v>
      </c>
      <c r="N22" t="s">
        <v>309</v>
      </c>
      <c r="O22">
        <v>40048.199999999997</v>
      </c>
      <c r="P22">
        <v>40048.199999999997</v>
      </c>
      <c r="Q22">
        <v>0</v>
      </c>
    </row>
    <row r="23" spans="1:17" x14ac:dyDescent="0.25">
      <c r="H23" t="s">
        <v>242</v>
      </c>
      <c r="I23">
        <v>871036.26989999996</v>
      </c>
      <c r="J23">
        <v>871036.26989999996</v>
      </c>
      <c r="K23">
        <v>11084.76</v>
      </c>
      <c r="N23" t="s">
        <v>207</v>
      </c>
      <c r="O23">
        <v>71859.38</v>
      </c>
      <c r="P23">
        <v>71859.38</v>
      </c>
      <c r="Q23">
        <v>0</v>
      </c>
    </row>
    <row r="24" spans="1:17" x14ac:dyDescent="0.25">
      <c r="N24" t="s">
        <v>372</v>
      </c>
      <c r="O24">
        <v>6001.83</v>
      </c>
      <c r="P24">
        <v>6001.83</v>
      </c>
      <c r="Q24">
        <v>0</v>
      </c>
    </row>
    <row r="25" spans="1:17" x14ac:dyDescent="0.25">
      <c r="N25" t="s">
        <v>210</v>
      </c>
      <c r="O25">
        <v>315</v>
      </c>
      <c r="P25">
        <v>315</v>
      </c>
      <c r="Q25">
        <v>0</v>
      </c>
    </row>
    <row r="26" spans="1:17" x14ac:dyDescent="0.25">
      <c r="N26" t="s">
        <v>98</v>
      </c>
      <c r="O26">
        <v>116127</v>
      </c>
      <c r="P26">
        <v>116127</v>
      </c>
      <c r="Q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B667-E02F-42D5-922A-E9FD64A1D59B}">
  <dimension ref="A1:K26"/>
  <sheetViews>
    <sheetView workbookViewId="0">
      <selection activeCell="G24" sqref="G24"/>
    </sheetView>
  </sheetViews>
  <sheetFormatPr defaultRowHeight="15" x14ac:dyDescent="0.25"/>
  <cols>
    <col min="1" max="1" width="18.28515625" bestFit="1" customWidth="1"/>
    <col min="2" max="3" width="10.7109375" bestFit="1" customWidth="1"/>
    <col min="4" max="4" width="9.28515625" bestFit="1" customWidth="1"/>
    <col min="5" max="6" width="10.7109375" bestFit="1" customWidth="1"/>
    <col min="7" max="7" width="9.28515625" bestFit="1" customWidth="1"/>
  </cols>
  <sheetData>
    <row r="1" spans="1:11" x14ac:dyDescent="0.25">
      <c r="B1" t="s">
        <v>381</v>
      </c>
      <c r="E1" t="s">
        <v>391</v>
      </c>
    </row>
    <row r="2" spans="1:11" x14ac:dyDescent="0.25">
      <c r="B2">
        <v>2</v>
      </c>
      <c r="C2">
        <v>3</v>
      </c>
      <c r="D2">
        <v>4</v>
      </c>
      <c r="E2">
        <v>2</v>
      </c>
      <c r="F2">
        <v>3</v>
      </c>
      <c r="G2">
        <v>4</v>
      </c>
      <c r="H2" t="s">
        <v>392</v>
      </c>
    </row>
    <row r="3" spans="1:11" x14ac:dyDescent="0.25">
      <c r="A3" t="s">
        <v>212</v>
      </c>
      <c r="B3" s="12">
        <f>_xlfn.IFNA(VLOOKUP($A3,Sheet2!$H:$K,B$2,0),0)</f>
        <v>0</v>
      </c>
      <c r="C3" s="12">
        <f>_xlfn.IFNA(VLOOKUP($A3,Sheet2!$H:$K,C$2,0),0)</f>
        <v>0</v>
      </c>
      <c r="D3" s="12">
        <f>_xlfn.IFNA(VLOOKUP($A3,Sheet2!$H:$K,D$2,0),0)</f>
        <v>1004.76</v>
      </c>
      <c r="E3">
        <f>_xlfn.IFNA(VLOOKUP($A3,Sheet2!$N:$Q,Sheet3!E$2,0),0)</f>
        <v>0</v>
      </c>
      <c r="F3">
        <f>_xlfn.IFNA(VLOOKUP($A3,Sheet2!$N:$Q,Sheet3!F$2,0),0)</f>
        <v>0</v>
      </c>
      <c r="G3" s="12">
        <f>_xlfn.IFNA(VLOOKUP($A3,Sheet2!$N:$Q,Sheet3!G$2,0),0)</f>
        <v>1005</v>
      </c>
      <c r="H3" s="12">
        <f>B3-E3</f>
        <v>0</v>
      </c>
      <c r="I3" s="12">
        <f t="shared" ref="I3:J3" si="0">C3-F3</f>
        <v>0</v>
      </c>
      <c r="J3" s="12">
        <f t="shared" si="0"/>
        <v>-0.24000000000000909</v>
      </c>
    </row>
    <row r="4" spans="1:11" x14ac:dyDescent="0.25">
      <c r="A4" t="s">
        <v>211</v>
      </c>
      <c r="B4" s="12">
        <f>_xlfn.IFNA(VLOOKUP($A4,Sheet2!$H:$K,B$2,0),0)</f>
        <v>0</v>
      </c>
      <c r="C4" s="12">
        <f>_xlfn.IFNA(VLOOKUP($A4,Sheet2!$H:$K,C$2,0),0)</f>
        <v>0</v>
      </c>
      <c r="D4" s="12">
        <f>_xlfn.IFNA(VLOOKUP($A4,Sheet2!$H:$K,D$2,0),0)</f>
        <v>10080</v>
      </c>
      <c r="E4">
        <f>_xlfn.IFNA(VLOOKUP($A4,Sheet2!$N:$Q,Sheet3!E$2,0),0)</f>
        <v>0</v>
      </c>
      <c r="F4">
        <f>_xlfn.IFNA(VLOOKUP($A4,Sheet2!$N:$Q,Sheet3!F$2,0),0)</f>
        <v>0</v>
      </c>
      <c r="G4" s="12">
        <f>_xlfn.IFNA(VLOOKUP($A4,Sheet2!$N:$Q,Sheet3!G$2,0),0)</f>
        <v>10080</v>
      </c>
      <c r="H4" s="12">
        <f t="shared" ref="H4:H24" si="1">B4-E4</f>
        <v>0</v>
      </c>
      <c r="I4" s="12">
        <f t="shared" ref="I4:I24" si="2">C4-F4</f>
        <v>0</v>
      </c>
      <c r="J4" s="12">
        <f t="shared" ref="J4:J24" si="3">D4-G4</f>
        <v>0</v>
      </c>
    </row>
    <row r="5" spans="1:11" s="119" customFormat="1" x14ac:dyDescent="0.25">
      <c r="A5" s="119" t="s">
        <v>104</v>
      </c>
      <c r="B5" s="120">
        <f>_xlfn.IFNA(VLOOKUP($A5,Sheet2!$H:$K,B$2,0),0)</f>
        <v>1719.9</v>
      </c>
      <c r="C5" s="120">
        <f>_xlfn.IFNA(VLOOKUP($A5,Sheet2!$H:$K,C$2,0),0)</f>
        <v>1719.9</v>
      </c>
      <c r="D5" s="120">
        <f>_xlfn.IFNA(VLOOKUP($A5,Sheet2!$H:$K,D$2,0),0)</f>
        <v>0</v>
      </c>
      <c r="E5" s="119">
        <f>_xlfn.IFNA(VLOOKUP($A5,Sheet2!$N:$Q,Sheet3!E$2,0),0)</f>
        <v>1360.8</v>
      </c>
      <c r="F5" s="119">
        <f>_xlfn.IFNA(VLOOKUP($A5,Sheet2!$N:$Q,Sheet3!F$2,0),0)</f>
        <v>1360.8</v>
      </c>
      <c r="G5" s="120">
        <f>_xlfn.IFNA(VLOOKUP($A5,Sheet2!$N:$Q,Sheet3!G$2,0),0)</f>
        <v>0</v>
      </c>
      <c r="H5" s="120">
        <f t="shared" si="1"/>
        <v>359.10000000000014</v>
      </c>
      <c r="I5" s="120">
        <f t="shared" si="2"/>
        <v>359.10000000000014</v>
      </c>
      <c r="J5" s="120">
        <f t="shared" si="3"/>
        <v>0</v>
      </c>
      <c r="K5" s="119" t="s">
        <v>393</v>
      </c>
    </row>
    <row r="6" spans="1:11" x14ac:dyDescent="0.25">
      <c r="A6" t="s">
        <v>112</v>
      </c>
      <c r="B6" s="12">
        <f>_xlfn.IFNA(VLOOKUP($A6,Sheet2!$H:$K,B$2,0),0)</f>
        <v>35.965800000000002</v>
      </c>
      <c r="C6" s="12">
        <f>_xlfn.IFNA(VLOOKUP($A6,Sheet2!$H:$K,C$2,0),0)</f>
        <v>35.965800000000002</v>
      </c>
      <c r="D6" s="12">
        <f>_xlfn.IFNA(VLOOKUP($A6,Sheet2!$H:$K,D$2,0),0)</f>
        <v>0</v>
      </c>
      <c r="E6">
        <f>_xlfn.IFNA(VLOOKUP($A6,Sheet2!$N:$Q,Sheet3!E$2,0),0)</f>
        <v>35.97</v>
      </c>
      <c r="F6">
        <f>_xlfn.IFNA(VLOOKUP($A6,Sheet2!$N:$Q,Sheet3!F$2,0),0)</f>
        <v>35.97</v>
      </c>
      <c r="G6" s="12">
        <f>_xlfn.IFNA(VLOOKUP($A6,Sheet2!$N:$Q,Sheet3!G$2,0),0)</f>
        <v>0</v>
      </c>
      <c r="H6" s="12">
        <f t="shared" si="1"/>
        <v>-4.199999999997317E-3</v>
      </c>
      <c r="I6" s="12">
        <f t="shared" si="2"/>
        <v>-4.199999999997317E-3</v>
      </c>
      <c r="J6" s="12">
        <f t="shared" si="3"/>
        <v>0</v>
      </c>
    </row>
    <row r="7" spans="1:11" x14ac:dyDescent="0.25">
      <c r="A7" t="s">
        <v>102</v>
      </c>
      <c r="B7" s="12">
        <f>_xlfn.IFNA(VLOOKUP($A7,Sheet2!$H:$K,B$2,0),0)</f>
        <v>329451.97500000003</v>
      </c>
      <c r="C7" s="12">
        <f>_xlfn.IFNA(VLOOKUP($A7,Sheet2!$H:$K,C$2,0),0)</f>
        <v>329451.97500000003</v>
      </c>
      <c r="D7" s="12">
        <f>_xlfn.IFNA(VLOOKUP($A7,Sheet2!$H:$K,D$2,0),0)</f>
        <v>0</v>
      </c>
      <c r="E7">
        <f>_xlfn.IFNA(VLOOKUP($A7,Sheet2!$N:$Q,Sheet3!E$2,0),0)</f>
        <v>329451.98</v>
      </c>
      <c r="F7">
        <f>_xlfn.IFNA(VLOOKUP($A7,Sheet2!$N:$Q,Sheet3!F$2,0),0)</f>
        <v>329451.98</v>
      </c>
      <c r="G7" s="12">
        <f>_xlfn.IFNA(VLOOKUP($A7,Sheet2!$N:$Q,Sheet3!G$2,0),0)</f>
        <v>0</v>
      </c>
      <c r="H7" s="12">
        <f t="shared" si="1"/>
        <v>-4.999999946448952E-3</v>
      </c>
      <c r="I7" s="12">
        <f t="shared" si="2"/>
        <v>-4.999999946448952E-3</v>
      </c>
      <c r="J7" s="12">
        <f t="shared" si="3"/>
        <v>0</v>
      </c>
    </row>
    <row r="8" spans="1:11" x14ac:dyDescent="0.25">
      <c r="A8" t="s">
        <v>276</v>
      </c>
      <c r="B8" s="12">
        <f>_xlfn.IFNA(VLOOKUP($A8,Sheet2!$H:$K,B$2,0),0)</f>
        <v>26836.2</v>
      </c>
      <c r="C8" s="12">
        <f>_xlfn.IFNA(VLOOKUP($A8,Sheet2!$H:$K,C$2,0),0)</f>
        <v>26836.2</v>
      </c>
      <c r="D8" s="12">
        <f>_xlfn.IFNA(VLOOKUP($A8,Sheet2!$H:$K,D$2,0),0)</f>
        <v>0</v>
      </c>
      <c r="E8">
        <f>_xlfn.IFNA(VLOOKUP($A8,Sheet2!$N:$Q,Sheet3!E$2,0),0)</f>
        <v>26836.2</v>
      </c>
      <c r="F8">
        <f>_xlfn.IFNA(VLOOKUP($A8,Sheet2!$N:$Q,Sheet3!F$2,0),0)</f>
        <v>26836.2</v>
      </c>
      <c r="G8" s="12">
        <f>_xlfn.IFNA(VLOOKUP($A8,Sheet2!$N:$Q,Sheet3!G$2,0),0)</f>
        <v>0</v>
      </c>
      <c r="H8" s="12">
        <f t="shared" si="1"/>
        <v>0</v>
      </c>
      <c r="I8" s="12">
        <f t="shared" si="2"/>
        <v>0</v>
      </c>
      <c r="J8" s="12">
        <f t="shared" si="3"/>
        <v>0</v>
      </c>
    </row>
    <row r="9" spans="1:11" x14ac:dyDescent="0.25">
      <c r="A9" t="s">
        <v>179</v>
      </c>
      <c r="B9" s="12">
        <f>_xlfn.IFNA(VLOOKUP($A9,Sheet2!$H:$K,B$2,0),0)</f>
        <v>116894.70000000001</v>
      </c>
      <c r="C9" s="12">
        <f>_xlfn.IFNA(VLOOKUP($A9,Sheet2!$H:$K,C$2,0),0)</f>
        <v>116894.70000000001</v>
      </c>
      <c r="D9" s="12">
        <f>_xlfn.IFNA(VLOOKUP($A9,Sheet2!$H:$K,D$2,0),0)</f>
        <v>0</v>
      </c>
      <c r="E9">
        <f>_xlfn.IFNA(VLOOKUP($A9,Sheet2!$N:$Q,Sheet3!E$2,0),0)</f>
        <v>116894.7</v>
      </c>
      <c r="F9">
        <f>_xlfn.IFNA(VLOOKUP($A9,Sheet2!$N:$Q,Sheet3!F$2,0),0)</f>
        <v>116894.7</v>
      </c>
      <c r="G9" s="12">
        <f>_xlfn.IFNA(VLOOKUP($A9,Sheet2!$N:$Q,Sheet3!G$2,0),0)</f>
        <v>0</v>
      </c>
      <c r="H9" s="12">
        <f t="shared" si="1"/>
        <v>0</v>
      </c>
      <c r="I9" s="12">
        <f t="shared" si="2"/>
        <v>0</v>
      </c>
      <c r="J9" s="12">
        <f t="shared" si="3"/>
        <v>0</v>
      </c>
    </row>
    <row r="10" spans="1:11" x14ac:dyDescent="0.25">
      <c r="A10" t="s">
        <v>105</v>
      </c>
      <c r="B10" s="12">
        <f>_xlfn.IFNA(VLOOKUP($A10,Sheet2!$H:$K,B$2,0),0)</f>
        <v>6190.6424999999999</v>
      </c>
      <c r="C10" s="12">
        <f>_xlfn.IFNA(VLOOKUP($A10,Sheet2!$H:$K,C$2,0),0)</f>
        <v>6190.6424999999999</v>
      </c>
      <c r="D10" s="12">
        <f>_xlfn.IFNA(VLOOKUP($A10,Sheet2!$H:$K,D$2,0),0)</f>
        <v>0</v>
      </c>
      <c r="E10">
        <f>_xlfn.IFNA(VLOOKUP($A10,Sheet2!$N:$Q,Sheet3!E$2,0),0)</f>
        <v>6190.65</v>
      </c>
      <c r="F10">
        <f>_xlfn.IFNA(VLOOKUP($A10,Sheet2!$N:$Q,Sheet3!F$2,0),0)</f>
        <v>6190.65</v>
      </c>
      <c r="G10" s="12">
        <f>_xlfn.IFNA(VLOOKUP($A10,Sheet2!$N:$Q,Sheet3!G$2,0),0)</f>
        <v>0</v>
      </c>
      <c r="H10" s="12">
        <f t="shared" si="1"/>
        <v>-7.4999999997089617E-3</v>
      </c>
      <c r="I10" s="12">
        <f t="shared" si="2"/>
        <v>-7.4999999997089617E-3</v>
      </c>
      <c r="J10" s="12">
        <f t="shared" si="3"/>
        <v>0</v>
      </c>
    </row>
    <row r="11" spans="1:11" x14ac:dyDescent="0.25">
      <c r="A11" t="s">
        <v>371</v>
      </c>
      <c r="B11" s="12">
        <f>_xlfn.IFNA(VLOOKUP($A11,Sheet2!$H:$K,B$2,0),0)</f>
        <v>40789.800000000003</v>
      </c>
      <c r="C11" s="12">
        <f>_xlfn.IFNA(VLOOKUP($A11,Sheet2!$H:$K,C$2,0),0)</f>
        <v>40789.800000000003</v>
      </c>
      <c r="D11" s="12">
        <f>_xlfn.IFNA(VLOOKUP($A11,Sheet2!$H:$K,D$2,0),0)</f>
        <v>0</v>
      </c>
      <c r="E11">
        <f>_xlfn.IFNA(VLOOKUP($A11,Sheet2!$N:$Q,Sheet3!E$2,0),0)</f>
        <v>40789.800000000003</v>
      </c>
      <c r="F11">
        <f>_xlfn.IFNA(VLOOKUP($A11,Sheet2!$N:$Q,Sheet3!F$2,0),0)</f>
        <v>40789.800000000003</v>
      </c>
      <c r="G11" s="12">
        <f>_xlfn.IFNA(VLOOKUP($A11,Sheet2!$N:$Q,Sheet3!G$2,0),0)</f>
        <v>0</v>
      </c>
      <c r="H11" s="12">
        <f t="shared" si="1"/>
        <v>0</v>
      </c>
      <c r="I11" s="12">
        <f t="shared" si="2"/>
        <v>0</v>
      </c>
      <c r="J11" s="12">
        <f t="shared" si="3"/>
        <v>0</v>
      </c>
    </row>
    <row r="12" spans="1:11" x14ac:dyDescent="0.25">
      <c r="A12" t="s">
        <v>45</v>
      </c>
      <c r="B12" s="12">
        <f>_xlfn.IFNA(VLOOKUP($A12,Sheet2!$H:$K,B$2,0),0)</f>
        <v>36838.800000000003</v>
      </c>
      <c r="C12" s="12">
        <f>_xlfn.IFNA(VLOOKUP($A12,Sheet2!$H:$K,C$2,0),0)</f>
        <v>36838.800000000003</v>
      </c>
      <c r="D12" s="12">
        <f>_xlfn.IFNA(VLOOKUP($A12,Sheet2!$H:$K,D$2,0),0)</f>
        <v>0</v>
      </c>
      <c r="E12">
        <f>_xlfn.IFNA(VLOOKUP($A12,Sheet2!$N:$Q,Sheet3!E$2,0),0)</f>
        <v>36839</v>
      </c>
      <c r="F12">
        <f>_xlfn.IFNA(VLOOKUP($A12,Sheet2!$N:$Q,Sheet3!F$2,0),0)</f>
        <v>36839</v>
      </c>
      <c r="G12" s="12">
        <f>_xlfn.IFNA(VLOOKUP($A12,Sheet2!$N:$Q,Sheet3!G$2,0),0)</f>
        <v>0</v>
      </c>
      <c r="H12" s="12">
        <f t="shared" si="1"/>
        <v>-0.19999999999708962</v>
      </c>
      <c r="I12" s="12">
        <f t="shared" si="2"/>
        <v>-0.19999999999708962</v>
      </c>
      <c r="J12" s="12">
        <f t="shared" si="3"/>
        <v>0</v>
      </c>
    </row>
    <row r="13" spans="1:11" s="119" customFormat="1" x14ac:dyDescent="0.25">
      <c r="A13" s="119" t="s">
        <v>187</v>
      </c>
      <c r="B13" s="120">
        <f>_xlfn.IFNA(VLOOKUP($A13,Sheet2!$H:$K,B$2,0),0)</f>
        <v>634.88159999999993</v>
      </c>
      <c r="C13" s="120">
        <f>_xlfn.IFNA(VLOOKUP($A13,Sheet2!$H:$K,C$2,0),0)</f>
        <v>634.88159999999993</v>
      </c>
      <c r="D13" s="120">
        <f>_xlfn.IFNA(VLOOKUP($A13,Sheet2!$H:$K,D$2,0),0)</f>
        <v>0</v>
      </c>
      <c r="E13" s="119">
        <f>_xlfn.IFNA(VLOOKUP($A13,Sheet2!$N:$Q,Sheet3!E$2,0),0)</f>
        <v>0</v>
      </c>
      <c r="F13" s="119">
        <f>_xlfn.IFNA(VLOOKUP($A13,Sheet2!$N:$Q,Sheet3!F$2,0),0)</f>
        <v>0</v>
      </c>
      <c r="G13" s="120">
        <f>_xlfn.IFNA(VLOOKUP($A13,Sheet2!$N:$Q,Sheet3!G$2,0),0)</f>
        <v>0</v>
      </c>
      <c r="H13" s="120">
        <f t="shared" si="1"/>
        <v>634.88159999999993</v>
      </c>
      <c r="I13" s="120">
        <f t="shared" si="2"/>
        <v>634.88159999999993</v>
      </c>
      <c r="J13" s="120">
        <f t="shared" si="3"/>
        <v>0</v>
      </c>
      <c r="K13" s="119" t="s">
        <v>394</v>
      </c>
    </row>
    <row r="14" spans="1:11" x14ac:dyDescent="0.25">
      <c r="A14" t="s">
        <v>373</v>
      </c>
      <c r="B14" s="12">
        <f>_xlfn.IFNA(VLOOKUP($A14,Sheet2!$H:$K,B$2,0),0)</f>
        <v>77292</v>
      </c>
      <c r="C14" s="12">
        <f>_xlfn.IFNA(VLOOKUP($A14,Sheet2!$H:$K,C$2,0),0)</f>
        <v>77292</v>
      </c>
      <c r="D14" s="12">
        <f>_xlfn.IFNA(VLOOKUP($A14,Sheet2!$H:$K,D$2,0),0)</f>
        <v>0</v>
      </c>
      <c r="E14">
        <f>_xlfn.IFNA(VLOOKUP($A14,Sheet2!$N:$Q,Sheet3!E$2,0),0)</f>
        <v>77292</v>
      </c>
      <c r="F14">
        <f>_xlfn.IFNA(VLOOKUP($A14,Sheet2!$N:$Q,Sheet3!F$2,0),0)</f>
        <v>77292</v>
      </c>
      <c r="G14" s="12">
        <f>_xlfn.IFNA(VLOOKUP($A14,Sheet2!$N:$Q,Sheet3!G$2,0),0)</f>
        <v>0</v>
      </c>
      <c r="H14" s="12">
        <f t="shared" si="1"/>
        <v>0</v>
      </c>
      <c r="I14" s="12">
        <f t="shared" si="2"/>
        <v>0</v>
      </c>
      <c r="J14" s="12">
        <f t="shared" si="3"/>
        <v>0</v>
      </c>
    </row>
    <row r="15" spans="1:11" x14ac:dyDescent="0.25">
      <c r="A15" t="s">
        <v>309</v>
      </c>
      <c r="B15" s="12">
        <f>_xlfn.IFNA(VLOOKUP($A15,Sheet2!$H:$K,B$2,0),0)</f>
        <v>40048.199999999997</v>
      </c>
      <c r="C15" s="12">
        <f>_xlfn.IFNA(VLOOKUP($A15,Sheet2!$H:$K,C$2,0),0)</f>
        <v>40048.199999999997</v>
      </c>
      <c r="D15" s="12">
        <f>_xlfn.IFNA(VLOOKUP($A15,Sheet2!$H:$K,D$2,0),0)</f>
        <v>0</v>
      </c>
      <c r="E15">
        <f>_xlfn.IFNA(VLOOKUP($A15,Sheet2!$N:$Q,Sheet3!E$2,0),0)</f>
        <v>40048.199999999997</v>
      </c>
      <c r="F15">
        <f>_xlfn.IFNA(VLOOKUP($A15,Sheet2!$N:$Q,Sheet3!F$2,0),0)</f>
        <v>40048.199999999997</v>
      </c>
      <c r="G15" s="12">
        <f>_xlfn.IFNA(VLOOKUP($A15,Sheet2!$N:$Q,Sheet3!G$2,0),0)</f>
        <v>0</v>
      </c>
      <c r="H15" s="12">
        <f t="shared" si="1"/>
        <v>0</v>
      </c>
      <c r="I15" s="12">
        <f t="shared" si="2"/>
        <v>0</v>
      </c>
      <c r="J15" s="12">
        <f t="shared" si="3"/>
        <v>0</v>
      </c>
    </row>
    <row r="16" spans="1:11" x14ac:dyDescent="0.25">
      <c r="A16" t="s">
        <v>207</v>
      </c>
      <c r="B16" s="12">
        <f>_xlfn.IFNA(VLOOKUP($A16,Sheet2!$H:$K,B$2,0),0)</f>
        <v>71859.375</v>
      </c>
      <c r="C16" s="12">
        <f>_xlfn.IFNA(VLOOKUP($A16,Sheet2!$H:$K,C$2,0),0)</f>
        <v>71859.375</v>
      </c>
      <c r="D16" s="12">
        <f>_xlfn.IFNA(VLOOKUP($A16,Sheet2!$H:$K,D$2,0),0)</f>
        <v>0</v>
      </c>
      <c r="E16">
        <f>_xlfn.IFNA(VLOOKUP($A16,Sheet2!$N:$Q,Sheet3!E$2,0),0)</f>
        <v>71859.38</v>
      </c>
      <c r="F16">
        <f>_xlfn.IFNA(VLOOKUP($A16,Sheet2!$N:$Q,Sheet3!F$2,0),0)</f>
        <v>71859.38</v>
      </c>
      <c r="G16" s="12">
        <f>_xlfn.IFNA(VLOOKUP($A16,Sheet2!$N:$Q,Sheet3!G$2,0),0)</f>
        <v>0</v>
      </c>
      <c r="H16" s="12">
        <f t="shared" si="1"/>
        <v>-5.0000000046566129E-3</v>
      </c>
      <c r="I16" s="12">
        <f t="shared" si="2"/>
        <v>-5.0000000046566129E-3</v>
      </c>
      <c r="J16" s="12">
        <f t="shared" si="3"/>
        <v>0</v>
      </c>
    </row>
    <row r="17" spans="1:11" x14ac:dyDescent="0.25">
      <c r="A17" t="s">
        <v>372</v>
      </c>
      <c r="B17" s="12">
        <f>_xlfn.IFNA(VLOOKUP($A17,Sheet2!$H:$K,B$2,0),0)</f>
        <v>6001.83</v>
      </c>
      <c r="C17" s="12">
        <f>_xlfn.IFNA(VLOOKUP($A17,Sheet2!$H:$K,C$2,0),0)</f>
        <v>6001.83</v>
      </c>
      <c r="D17" s="12">
        <f>_xlfn.IFNA(VLOOKUP($A17,Sheet2!$H:$K,D$2,0),0)</f>
        <v>0</v>
      </c>
      <c r="E17">
        <f>_xlfn.IFNA(VLOOKUP($A17,Sheet2!$N:$Q,Sheet3!E$2,0),0)</f>
        <v>6001.83</v>
      </c>
      <c r="F17">
        <f>_xlfn.IFNA(VLOOKUP($A17,Sheet2!$N:$Q,Sheet3!F$2,0),0)</f>
        <v>6001.83</v>
      </c>
      <c r="G17" s="12">
        <f>_xlfn.IFNA(VLOOKUP($A17,Sheet2!$N:$Q,Sheet3!G$2,0),0)</f>
        <v>0</v>
      </c>
      <c r="H17" s="12">
        <f t="shared" si="1"/>
        <v>0</v>
      </c>
      <c r="I17" s="12">
        <f t="shared" si="2"/>
        <v>0</v>
      </c>
      <c r="J17" s="12">
        <f t="shared" si="3"/>
        <v>0</v>
      </c>
    </row>
    <row r="18" spans="1:11" x14ac:dyDescent="0.25">
      <c r="A18" t="s">
        <v>210</v>
      </c>
      <c r="B18" s="12">
        <f>_xlfn.IFNA(VLOOKUP($A18,Sheet2!$H:$K,B$2,0),0)</f>
        <v>315</v>
      </c>
      <c r="C18" s="12">
        <f>_xlfn.IFNA(VLOOKUP($A18,Sheet2!$H:$K,C$2,0),0)</f>
        <v>315</v>
      </c>
      <c r="D18" s="12">
        <f>_xlfn.IFNA(VLOOKUP($A18,Sheet2!$H:$K,D$2,0),0)</f>
        <v>0</v>
      </c>
      <c r="E18">
        <f>_xlfn.IFNA(VLOOKUP($A18,Sheet2!$N:$Q,Sheet3!E$2,0),0)</f>
        <v>315</v>
      </c>
      <c r="F18">
        <f>_xlfn.IFNA(VLOOKUP($A18,Sheet2!$N:$Q,Sheet3!F$2,0),0)</f>
        <v>315</v>
      </c>
      <c r="G18" s="12">
        <f>_xlfn.IFNA(VLOOKUP($A18,Sheet2!$N:$Q,Sheet3!G$2,0),0)</f>
        <v>0</v>
      </c>
      <c r="H18" s="12">
        <f t="shared" si="1"/>
        <v>0</v>
      </c>
      <c r="I18" s="12">
        <f t="shared" si="2"/>
        <v>0</v>
      </c>
      <c r="J18" s="12">
        <f t="shared" si="3"/>
        <v>0</v>
      </c>
    </row>
    <row r="19" spans="1:11" x14ac:dyDescent="0.25">
      <c r="A19" t="s">
        <v>98</v>
      </c>
      <c r="B19" s="12">
        <f>_xlfn.IFNA(VLOOKUP($A19,Sheet2!$H:$K,B$2,0),0)</f>
        <v>116127</v>
      </c>
      <c r="C19" s="12">
        <f>_xlfn.IFNA(VLOOKUP($A19,Sheet2!$H:$K,C$2,0),0)</f>
        <v>116127</v>
      </c>
      <c r="D19" s="12">
        <f>_xlfn.IFNA(VLOOKUP($A19,Sheet2!$H:$K,D$2,0),0)</f>
        <v>0</v>
      </c>
      <c r="E19">
        <f>_xlfn.IFNA(VLOOKUP($A19,Sheet2!$N:$Q,Sheet3!E$2,0),0)</f>
        <v>116127</v>
      </c>
      <c r="F19">
        <f>_xlfn.IFNA(VLOOKUP($A19,Sheet2!$N:$Q,Sheet3!F$2,0),0)</f>
        <v>116127</v>
      </c>
      <c r="G19" s="12">
        <f>_xlfn.IFNA(VLOOKUP($A19,Sheet2!$N:$Q,Sheet3!G$2,0),0)</f>
        <v>0</v>
      </c>
      <c r="H19" s="12">
        <f t="shared" si="1"/>
        <v>0</v>
      </c>
      <c r="I19" s="12">
        <f t="shared" si="2"/>
        <v>0</v>
      </c>
      <c r="J19" s="12">
        <f t="shared" si="3"/>
        <v>0</v>
      </c>
    </row>
    <row r="20" spans="1:11" x14ac:dyDescent="0.25">
      <c r="A20" t="s">
        <v>151</v>
      </c>
      <c r="B20" s="12">
        <f>_xlfn.IFNA(VLOOKUP($A20,Sheet2!$H:$K,B$2,0),0)</f>
        <v>0</v>
      </c>
      <c r="C20" s="12">
        <f>_xlfn.IFNA(VLOOKUP($A20,Sheet2!$H:$K,C$2,0),0)</f>
        <v>0</v>
      </c>
      <c r="D20" s="12">
        <f>_xlfn.IFNA(VLOOKUP($A20,Sheet2!$H:$K,D$2,0),0)</f>
        <v>0</v>
      </c>
      <c r="E20">
        <f>_xlfn.IFNA(VLOOKUP($A20,Sheet2!$N:$Q,Sheet3!E$2,0),0)</f>
        <v>1645.4299999999998</v>
      </c>
      <c r="F20">
        <f>_xlfn.IFNA(VLOOKUP($A20,Sheet2!$N:$Q,Sheet3!F$2,0),0)</f>
        <v>1645.4299999999998</v>
      </c>
      <c r="G20" s="12">
        <f>_xlfn.IFNA(VLOOKUP($A20,Sheet2!$N:$Q,Sheet3!G$2,0),0)</f>
        <v>0</v>
      </c>
      <c r="H20" s="12">
        <f t="shared" si="1"/>
        <v>-1645.4299999999998</v>
      </c>
      <c r="I20" s="12">
        <f t="shared" si="2"/>
        <v>-1645.4299999999998</v>
      </c>
      <c r="J20" s="12">
        <f t="shared" si="3"/>
        <v>0</v>
      </c>
      <c r="K20" t="s">
        <v>395</v>
      </c>
    </row>
    <row r="21" spans="1:11" x14ac:dyDescent="0.25">
      <c r="A21" t="s">
        <v>388</v>
      </c>
      <c r="B21" s="12">
        <f>_xlfn.IFNA(VLOOKUP($A21,Sheet2!$H:$K,B$2,0),0)</f>
        <v>0</v>
      </c>
      <c r="C21" s="12">
        <f>_xlfn.IFNA(VLOOKUP($A21,Sheet2!$H:$K,C$2,0),0)</f>
        <v>0</v>
      </c>
      <c r="D21" s="12">
        <f>_xlfn.IFNA(VLOOKUP($A21,Sheet2!$H:$K,D$2,0),0)</f>
        <v>0</v>
      </c>
      <c r="E21">
        <f>_xlfn.IFNA(VLOOKUP($A21,Sheet2!$N:$Q,Sheet3!E$2,0),0)</f>
        <v>168.89999999999998</v>
      </c>
      <c r="F21">
        <f>_xlfn.IFNA(VLOOKUP($A21,Sheet2!$N:$Q,Sheet3!F$2,0),0)</f>
        <v>168.89999999999998</v>
      </c>
      <c r="G21" s="12">
        <f>_xlfn.IFNA(VLOOKUP($A21,Sheet2!$N:$Q,Sheet3!G$2,0),0)</f>
        <v>0</v>
      </c>
      <c r="H21" s="12">
        <f t="shared" si="1"/>
        <v>-168.89999999999998</v>
      </c>
      <c r="I21" s="12">
        <f t="shared" si="2"/>
        <v>-168.89999999999998</v>
      </c>
      <c r="J21" s="12">
        <f t="shared" si="3"/>
        <v>0</v>
      </c>
      <c r="K21" t="s">
        <v>396</v>
      </c>
    </row>
    <row r="22" spans="1:11" x14ac:dyDescent="0.25">
      <c r="A22" t="s">
        <v>389</v>
      </c>
      <c r="B22" s="12">
        <f>_xlfn.IFNA(VLOOKUP($A22,Sheet2!$H:$K,B$2,0),0)</f>
        <v>0</v>
      </c>
      <c r="C22" s="12">
        <f>_xlfn.IFNA(VLOOKUP($A22,Sheet2!$H:$K,C$2,0),0)</f>
        <v>0</v>
      </c>
      <c r="D22" s="12">
        <f>_xlfn.IFNA(VLOOKUP($A22,Sheet2!$H:$K,D$2,0),0)</f>
        <v>0</v>
      </c>
      <c r="E22">
        <f>_xlfn.IFNA(VLOOKUP($A22,Sheet2!$N:$Q,Sheet3!E$2,0),0)</f>
        <v>23.17</v>
      </c>
      <c r="F22">
        <f>_xlfn.IFNA(VLOOKUP($A22,Sheet2!$N:$Q,Sheet3!F$2,0),0)</f>
        <v>23.17</v>
      </c>
      <c r="G22" s="12">
        <f>_xlfn.IFNA(VLOOKUP($A22,Sheet2!$N:$Q,Sheet3!G$2,0),0)</f>
        <v>0</v>
      </c>
      <c r="H22" s="12">
        <f t="shared" si="1"/>
        <v>-23.17</v>
      </c>
      <c r="I22" s="12">
        <f t="shared" si="2"/>
        <v>-23.17</v>
      </c>
      <c r="J22" s="12">
        <f t="shared" si="3"/>
        <v>0</v>
      </c>
      <c r="K22" s="121" t="s">
        <v>397</v>
      </c>
    </row>
    <row r="23" spans="1:11" x14ac:dyDescent="0.25">
      <c r="A23" t="s">
        <v>390</v>
      </c>
      <c r="B23" s="12">
        <f>_xlfn.IFNA(VLOOKUP($A23,Sheet2!$H:$K,B$2,0),0)</f>
        <v>0</v>
      </c>
      <c r="C23" s="12">
        <f>_xlfn.IFNA(VLOOKUP($A23,Sheet2!$H:$K,C$2,0),0)</f>
        <v>0</v>
      </c>
      <c r="D23" s="12">
        <f>_xlfn.IFNA(VLOOKUP($A23,Sheet2!$H:$K,D$2,0),0)</f>
        <v>0</v>
      </c>
      <c r="E23">
        <f>_xlfn.IFNA(VLOOKUP($A23,Sheet2!$N:$Q,Sheet3!E$2,0),0)</f>
        <v>936</v>
      </c>
      <c r="F23">
        <f>_xlfn.IFNA(VLOOKUP($A23,Sheet2!$N:$Q,Sheet3!F$2,0),0)</f>
        <v>936</v>
      </c>
      <c r="G23" s="12">
        <f>_xlfn.IFNA(VLOOKUP($A23,Sheet2!$N:$Q,Sheet3!G$2,0),0)</f>
        <v>0</v>
      </c>
      <c r="H23" s="12">
        <f t="shared" si="1"/>
        <v>-936</v>
      </c>
      <c r="I23" s="12">
        <f t="shared" si="2"/>
        <v>-936</v>
      </c>
      <c r="J23" s="12">
        <f t="shared" si="3"/>
        <v>0</v>
      </c>
      <c r="K23" s="121" t="s">
        <v>398</v>
      </c>
    </row>
    <row r="24" spans="1:11" x14ac:dyDescent="0.25">
      <c r="A24" t="s">
        <v>289</v>
      </c>
      <c r="B24" s="12">
        <f>_xlfn.IFNA(VLOOKUP($A24,Sheet2!$H:$K,B$2,0),0)</f>
        <v>0</v>
      </c>
      <c r="C24" s="12">
        <f>_xlfn.IFNA(VLOOKUP($A24,Sheet2!$H:$K,C$2,0),0)</f>
        <v>0</v>
      </c>
      <c r="D24" s="12">
        <f>_xlfn.IFNA(VLOOKUP($A24,Sheet2!$H:$K,D$2,0),0)</f>
        <v>0</v>
      </c>
      <c r="E24">
        <f>_xlfn.IFNA(VLOOKUP($A24,Sheet2!$N:$Q,Sheet3!E$2,0),0)</f>
        <v>727.34</v>
      </c>
      <c r="F24">
        <f>_xlfn.IFNA(VLOOKUP($A24,Sheet2!$N:$Q,Sheet3!F$2,0),0)</f>
        <v>727.34</v>
      </c>
      <c r="G24" s="12">
        <f>_xlfn.IFNA(VLOOKUP($A24,Sheet2!$N:$Q,Sheet3!G$2,0),0)</f>
        <v>0</v>
      </c>
      <c r="H24" s="12">
        <f t="shared" si="1"/>
        <v>-727.34</v>
      </c>
      <c r="I24" s="12">
        <f t="shared" si="2"/>
        <v>-727.34</v>
      </c>
      <c r="J24" s="12">
        <f t="shared" si="3"/>
        <v>0</v>
      </c>
      <c r="K24" s="121" t="s">
        <v>399</v>
      </c>
    </row>
    <row r="26" spans="1:11" x14ac:dyDescent="0.25">
      <c r="B26" s="12">
        <f>SUM(B2:B25)</f>
        <v>871038.26989999996</v>
      </c>
      <c r="C26" s="12">
        <f t="shared" ref="C26" si="4">SUM(C2:C25)</f>
        <v>871039.26989999996</v>
      </c>
      <c r="D26" s="12">
        <f t="shared" ref="D26" si="5">SUM(D2:D25)</f>
        <v>11088.76</v>
      </c>
      <c r="E26" s="12">
        <f>SUM(E2:E25)</f>
        <v>873545.35000000009</v>
      </c>
      <c r="F26" s="12">
        <f t="shared" ref="F26:G26" si="6">SUM(F2:F25)</f>
        <v>873546.35000000009</v>
      </c>
      <c r="G26" s="12">
        <f t="shared" si="6"/>
        <v>11089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8"/>
  <sheetViews>
    <sheetView workbookViewId="0">
      <selection activeCell="A5" sqref="A5:G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1.7109375" customWidth="1"/>
    <col min="4" max="4" width="21.140625" customWidth="1"/>
    <col min="5" max="5" width="12" customWidth="1"/>
    <col min="6" max="6" width="12.140625" customWidth="1"/>
    <col min="7" max="7" width="11.5703125" customWidth="1"/>
    <col min="8" max="8" width="15.42578125" customWidth="1"/>
    <col min="9" max="9" width="26.7109375" customWidth="1"/>
    <col min="10" max="10" width="26.28515625" customWidth="1"/>
    <col min="11" max="11" width="17" bestFit="1" customWidth="1"/>
    <col min="12" max="12" width="17.28515625" bestFit="1" customWidth="1"/>
    <col min="13" max="13" width="16.5703125" bestFit="1" customWidth="1"/>
  </cols>
  <sheetData>
    <row r="3" spans="1:13" x14ac:dyDescent="0.25">
      <c r="B3" s="49" t="s">
        <v>243</v>
      </c>
    </row>
    <row r="4" spans="1:13" x14ac:dyDescent="0.25">
      <c r="B4" t="s">
        <v>240</v>
      </c>
      <c r="H4" t="s">
        <v>245</v>
      </c>
      <c r="I4" t="s">
        <v>246</v>
      </c>
      <c r="J4" t="s">
        <v>254</v>
      </c>
      <c r="K4" t="s">
        <v>248</v>
      </c>
      <c r="L4" t="s">
        <v>250</v>
      </c>
      <c r="M4" t="s">
        <v>252</v>
      </c>
    </row>
    <row r="5" spans="1:13" x14ac:dyDescent="0.25">
      <c r="A5" s="49" t="s">
        <v>241</v>
      </c>
      <c r="B5" t="s">
        <v>244</v>
      </c>
      <c r="C5" t="s">
        <v>247</v>
      </c>
      <c r="D5" t="s">
        <v>255</v>
      </c>
      <c r="E5" t="s">
        <v>249</v>
      </c>
      <c r="F5" t="s">
        <v>251</v>
      </c>
      <c r="G5" t="s">
        <v>253</v>
      </c>
    </row>
    <row r="6" spans="1:13" x14ac:dyDescent="0.25">
      <c r="A6" s="50">
        <v>72044900</v>
      </c>
      <c r="B6" s="51">
        <v>113.16000000000001</v>
      </c>
      <c r="C6" s="12">
        <v>4665259</v>
      </c>
      <c r="D6" s="51">
        <v>3914465</v>
      </c>
      <c r="E6" s="12">
        <v>352301.85</v>
      </c>
      <c r="F6" s="12">
        <v>352301.85</v>
      </c>
      <c r="G6" s="12">
        <v>0</v>
      </c>
      <c r="H6" s="51">
        <v>113.16000000000001</v>
      </c>
      <c r="I6" s="51">
        <v>4665259</v>
      </c>
      <c r="J6" s="51">
        <v>3914465</v>
      </c>
      <c r="K6" s="51">
        <v>352301.85</v>
      </c>
      <c r="L6" s="51">
        <v>352301.85</v>
      </c>
      <c r="M6" s="51">
        <v>0</v>
      </c>
    </row>
    <row r="7" spans="1:13" x14ac:dyDescent="0.25">
      <c r="A7" s="50">
        <v>72142090</v>
      </c>
      <c r="B7" s="51">
        <v>169.40000000000003</v>
      </c>
      <c r="C7" s="12">
        <v>9898125</v>
      </c>
      <c r="D7" s="51">
        <v>8388237</v>
      </c>
      <c r="E7" s="12">
        <v>749893.40999999992</v>
      </c>
      <c r="F7" s="12">
        <v>749893.40999999992</v>
      </c>
      <c r="G7" s="12">
        <v>10095.84</v>
      </c>
      <c r="H7" s="51">
        <v>169.40000000000003</v>
      </c>
      <c r="I7" s="51">
        <v>9898125</v>
      </c>
      <c r="J7" s="51">
        <v>8388237</v>
      </c>
      <c r="K7" s="51">
        <v>749893.40999999992</v>
      </c>
      <c r="L7" s="51">
        <v>749893.40999999992</v>
      </c>
      <c r="M7" s="51">
        <v>10095.84</v>
      </c>
    </row>
    <row r="8" spans="1:13" x14ac:dyDescent="0.25">
      <c r="A8" s="50" t="s">
        <v>242</v>
      </c>
      <c r="B8" s="51">
        <v>282.56000000000006</v>
      </c>
      <c r="C8" s="12">
        <v>14563384</v>
      </c>
      <c r="D8" s="51">
        <v>12302702</v>
      </c>
      <c r="E8" s="12">
        <v>1102195.2599999998</v>
      </c>
      <c r="F8" s="12">
        <v>1102195.2599999998</v>
      </c>
      <c r="G8" s="12">
        <v>10095.84</v>
      </c>
      <c r="H8" s="51">
        <v>282.56000000000006</v>
      </c>
      <c r="I8" s="51">
        <v>14563384</v>
      </c>
      <c r="J8" s="51">
        <v>12302702</v>
      </c>
      <c r="K8" s="51">
        <v>1102195.2599999998</v>
      </c>
      <c r="L8" s="51">
        <v>1102195.2599999998</v>
      </c>
      <c r="M8" s="51">
        <v>10095.84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opLeftCell="D1" workbookViewId="0">
      <selection activeCell="A3" sqref="A3"/>
    </sheetView>
  </sheetViews>
  <sheetFormatPr defaultColWidth="10.28515625" defaultRowHeight="15" x14ac:dyDescent="0.25"/>
  <cols>
    <col min="1" max="1" width="10.85546875" bestFit="1" customWidth="1"/>
    <col min="2" max="2" width="10.42578125" bestFit="1" customWidth="1"/>
    <col min="3" max="3" width="21.5703125" bestFit="1" customWidth="1"/>
    <col min="4" max="4" width="21" bestFit="1" customWidth="1"/>
    <col min="5" max="5" width="11.85546875" bestFit="1" customWidth="1"/>
    <col min="6" max="6" width="12" bestFit="1" customWidth="1"/>
    <col min="7" max="7" width="11.42578125" bestFit="1" customWidth="1"/>
    <col min="8" max="8" width="10.42578125" bestFit="1" customWidth="1"/>
  </cols>
  <sheetData>
    <row r="1" spans="1:8" x14ac:dyDescent="0.25">
      <c r="A1" t="s">
        <v>241</v>
      </c>
      <c r="B1" t="s">
        <v>244</v>
      </c>
      <c r="C1" t="s">
        <v>247</v>
      </c>
      <c r="D1" t="s">
        <v>255</v>
      </c>
      <c r="E1" t="s">
        <v>249</v>
      </c>
      <c r="F1" t="s">
        <v>251</v>
      </c>
      <c r="G1" t="s">
        <v>253</v>
      </c>
      <c r="H1" t="s">
        <v>256</v>
      </c>
    </row>
    <row r="2" spans="1:8" x14ac:dyDescent="0.25">
      <c r="A2" s="47">
        <v>72044900</v>
      </c>
      <c r="B2">
        <v>113.16000000000001</v>
      </c>
      <c r="C2" s="12">
        <v>4665259</v>
      </c>
      <c r="D2" s="12">
        <v>3914465</v>
      </c>
      <c r="E2" s="12">
        <v>352301.85</v>
      </c>
      <c r="F2" s="12">
        <v>352301.85</v>
      </c>
      <c r="G2" s="12">
        <v>0</v>
      </c>
      <c r="H2" s="52">
        <v>0.18</v>
      </c>
    </row>
    <row r="3" spans="1:8" x14ac:dyDescent="0.25">
      <c r="A3" s="48">
        <v>72142090</v>
      </c>
      <c r="B3">
        <v>169.40000000000003</v>
      </c>
      <c r="C3" s="12">
        <v>9898125</v>
      </c>
      <c r="D3" s="12">
        <v>8388237</v>
      </c>
      <c r="E3" s="12">
        <v>749893.40999999992</v>
      </c>
      <c r="F3" s="12">
        <v>749893.40999999992</v>
      </c>
      <c r="G3" s="12">
        <v>10095.84</v>
      </c>
      <c r="H3" s="52">
        <v>0.18</v>
      </c>
    </row>
    <row r="5" spans="1:8" x14ac:dyDescent="0.25">
      <c r="C5" s="12">
        <f>SUM(C2:C4)</f>
        <v>14563384</v>
      </c>
      <c r="D5" s="12">
        <f>SUM(D2:D4)</f>
        <v>12302702</v>
      </c>
      <c r="E5" s="12">
        <f>SUM(E2:E4)</f>
        <v>1102195.2599999998</v>
      </c>
      <c r="F5" s="12">
        <f>SUM(F2:F4)</f>
        <v>1102195.2599999998</v>
      </c>
      <c r="G5" s="12">
        <f>SUM(G2:G4)</f>
        <v>10095.84</v>
      </c>
      <c r="H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267"/>
  <sheetViews>
    <sheetView zoomScaleNormal="100" workbookViewId="0">
      <pane ySplit="2" topLeftCell="A249" activePane="bottomLeft" state="frozen"/>
      <selection pane="bottomLeft" activeCell="A268" sqref="A268"/>
    </sheetView>
  </sheetViews>
  <sheetFormatPr defaultRowHeight="15" x14ac:dyDescent="0.25"/>
  <cols>
    <col min="1" max="1" width="14.42578125" style="50" bestFit="1" customWidth="1"/>
    <col min="2" max="2" width="11.7109375" style="83" bestFit="1" customWidth="1"/>
    <col min="3" max="3" width="13.5703125" style="16" bestFit="1" customWidth="1"/>
    <col min="4" max="4" width="17.5703125" style="16" bestFit="1" customWidth="1"/>
    <col min="5" max="5" width="36.28515625" style="16" bestFit="1" customWidth="1"/>
    <col min="6" max="6" width="19.85546875" bestFit="1" customWidth="1"/>
    <col min="7" max="7" width="16.28515625" style="15" bestFit="1" customWidth="1"/>
    <col min="8" max="9" width="12.7109375" style="15" bestFit="1" customWidth="1"/>
    <col min="10" max="12" width="13.7109375" style="15" bestFit="1" customWidth="1"/>
    <col min="13" max="13" width="14.28515625" style="15" bestFit="1" customWidth="1"/>
    <col min="14" max="14" width="11.7109375" style="15" bestFit="1" customWidth="1"/>
    <col min="15" max="15" width="9.5703125" style="15" bestFit="1" customWidth="1"/>
    <col min="16" max="16" width="13.42578125" style="15" bestFit="1" customWidth="1"/>
    <col min="17" max="17" width="13" style="15" bestFit="1" customWidth="1"/>
    <col min="18" max="18" width="12.140625" style="15" bestFit="1" customWidth="1"/>
    <col min="19" max="19" width="9.5703125" bestFit="1" customWidth="1"/>
  </cols>
  <sheetData>
    <row r="1" spans="1:22" s="24" customFormat="1" x14ac:dyDescent="0.25">
      <c r="A1" s="26"/>
      <c r="B1" s="78"/>
      <c r="C1" s="33"/>
      <c r="D1" s="33"/>
      <c r="E1" s="34"/>
      <c r="F1" s="34"/>
      <c r="G1" s="34">
        <v>0</v>
      </c>
      <c r="H1" s="34">
        <v>5</v>
      </c>
      <c r="I1" s="34">
        <v>12</v>
      </c>
      <c r="J1" s="34">
        <v>18</v>
      </c>
      <c r="K1" s="34">
        <v>28</v>
      </c>
      <c r="L1" s="34"/>
      <c r="M1" s="34"/>
      <c r="N1" s="34"/>
      <c r="O1" s="34"/>
      <c r="P1" s="34"/>
      <c r="Q1" s="34"/>
      <c r="R1" s="34"/>
    </row>
    <row r="2" spans="1:22" s="26" customFormat="1" x14ac:dyDescent="0.25">
      <c r="A2" s="31" t="s">
        <v>28</v>
      </c>
      <c r="B2" s="79" t="s">
        <v>26</v>
      </c>
      <c r="C2" s="25" t="s">
        <v>27</v>
      </c>
      <c r="D2" s="25" t="s">
        <v>0</v>
      </c>
      <c r="E2" s="25" t="s">
        <v>24</v>
      </c>
      <c r="F2" s="25" t="s">
        <v>82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25</v>
      </c>
      <c r="R2" s="25" t="s">
        <v>83</v>
      </c>
      <c r="S2" s="31" t="s">
        <v>84</v>
      </c>
      <c r="T2" s="31" t="s">
        <v>150</v>
      </c>
      <c r="U2" s="31" t="s">
        <v>149</v>
      </c>
      <c r="V2" s="31" t="s">
        <v>202</v>
      </c>
    </row>
    <row r="3" spans="1:22" x14ac:dyDescent="0.25">
      <c r="A3" s="76" t="s">
        <v>29</v>
      </c>
      <c r="B3" s="80">
        <v>1</v>
      </c>
      <c r="C3" s="57">
        <v>44287</v>
      </c>
      <c r="D3" s="58" t="s">
        <v>30</v>
      </c>
      <c r="E3" s="59" t="s">
        <v>56</v>
      </c>
      <c r="F3" s="10">
        <v>876475</v>
      </c>
      <c r="G3" s="46"/>
      <c r="H3" s="46"/>
      <c r="I3" s="46"/>
      <c r="J3" s="60">
        <v>742775</v>
      </c>
      <c r="K3" s="46"/>
      <c r="L3" s="46">
        <f t="shared" ref="L3:L50" si="0">+(H3*$H$1/100)+(I3*$I$1/100)+(J3*$J$1/100)+(K3*$K$1/100)</f>
        <v>133699.5</v>
      </c>
      <c r="M3" s="46">
        <f t="shared" ref="M3:M50" si="1">+IF(VALUE(LEFT(D3,2))=33,L3/2,0)</f>
        <v>66849.75</v>
      </c>
      <c r="N3" s="46">
        <f t="shared" ref="N3:N50" si="2">+M3</f>
        <v>66849.75</v>
      </c>
      <c r="O3" s="46">
        <f t="shared" ref="O3:O50" si="3">+IF(VALUE(LEFT(D3,2))=33,0,L3)</f>
        <v>0</v>
      </c>
      <c r="P3" s="46">
        <f t="shared" ref="P3:P50" si="4">SUM(G3:K3)+M3+N3+O3</f>
        <v>876474.5</v>
      </c>
      <c r="Q3" s="46">
        <f>F3-P3</f>
        <v>0.5</v>
      </c>
      <c r="R3" s="46">
        <v>0</v>
      </c>
      <c r="S3" s="10">
        <f>Q3-R3</f>
        <v>0.5</v>
      </c>
      <c r="T3" s="61"/>
      <c r="U3" s="61"/>
      <c r="V3" s="61"/>
    </row>
    <row r="4" spans="1:22" x14ac:dyDescent="0.25">
      <c r="A4" s="76" t="s">
        <v>29</v>
      </c>
      <c r="B4" s="80">
        <v>2</v>
      </c>
      <c r="C4" s="57">
        <v>44287</v>
      </c>
      <c r="D4" s="58" t="s">
        <v>31</v>
      </c>
      <c r="E4" s="62" t="s">
        <v>57</v>
      </c>
      <c r="F4" s="10">
        <v>133335</v>
      </c>
      <c r="G4" s="10"/>
      <c r="H4" s="10"/>
      <c r="I4" s="10"/>
      <c r="J4" s="10">
        <v>112995</v>
      </c>
      <c r="K4" s="10"/>
      <c r="L4" s="46">
        <f t="shared" si="0"/>
        <v>20339.099999999999</v>
      </c>
      <c r="M4" s="46">
        <f t="shared" si="1"/>
        <v>10169.549999999999</v>
      </c>
      <c r="N4" s="46">
        <f t="shared" si="2"/>
        <v>10169.549999999999</v>
      </c>
      <c r="O4" s="46">
        <f t="shared" si="3"/>
        <v>0</v>
      </c>
      <c r="P4" s="46">
        <f t="shared" si="4"/>
        <v>133334.1</v>
      </c>
      <c r="Q4" s="46">
        <f t="shared" ref="Q4:Q50" si="5">F4-P4</f>
        <v>0.89999999999417923</v>
      </c>
      <c r="R4" s="10">
        <v>0</v>
      </c>
      <c r="S4" s="10">
        <f t="shared" ref="S4:S50" si="6">Q4-R4</f>
        <v>0.89999999999417923</v>
      </c>
      <c r="T4" s="61"/>
      <c r="U4" s="61"/>
      <c r="V4" s="61"/>
    </row>
    <row r="5" spans="1:22" x14ac:dyDescent="0.25">
      <c r="A5" s="76" t="s">
        <v>29</v>
      </c>
      <c r="B5" s="80">
        <v>3</v>
      </c>
      <c r="C5" s="57">
        <v>44287</v>
      </c>
      <c r="D5" s="58" t="s">
        <v>32</v>
      </c>
      <c r="E5" s="62" t="s">
        <v>58</v>
      </c>
      <c r="F5" s="10">
        <v>185039</v>
      </c>
      <c r="G5" s="10"/>
      <c r="H5" s="10"/>
      <c r="I5" s="10"/>
      <c r="J5" s="10">
        <v>156813</v>
      </c>
      <c r="K5" s="10"/>
      <c r="L5" s="46">
        <f t="shared" si="0"/>
        <v>28226.34</v>
      </c>
      <c r="M5" s="46">
        <f t="shared" si="1"/>
        <v>14113.17</v>
      </c>
      <c r="N5" s="46">
        <f t="shared" si="2"/>
        <v>14113.17</v>
      </c>
      <c r="O5" s="46">
        <f t="shared" si="3"/>
        <v>0</v>
      </c>
      <c r="P5" s="46">
        <f t="shared" si="4"/>
        <v>185039.34000000003</v>
      </c>
      <c r="Q5" s="46">
        <f t="shared" si="5"/>
        <v>-0.34000000002561137</v>
      </c>
      <c r="R5" s="10">
        <v>0</v>
      </c>
      <c r="S5" s="10">
        <f t="shared" si="6"/>
        <v>-0.34000000002561137</v>
      </c>
      <c r="T5" s="61"/>
      <c r="U5" s="61"/>
      <c r="V5" s="61"/>
    </row>
    <row r="6" spans="1:22" x14ac:dyDescent="0.25">
      <c r="A6" s="76" t="s">
        <v>29</v>
      </c>
      <c r="B6" s="80">
        <v>4</v>
      </c>
      <c r="C6" s="57">
        <v>44288</v>
      </c>
      <c r="D6" s="58" t="s">
        <v>33</v>
      </c>
      <c r="E6" s="62" t="s">
        <v>59</v>
      </c>
      <c r="F6" s="10">
        <v>317302</v>
      </c>
      <c r="G6" s="10"/>
      <c r="H6" s="10"/>
      <c r="I6" s="10"/>
      <c r="J6" s="10">
        <v>268900</v>
      </c>
      <c r="K6" s="10"/>
      <c r="L6" s="46">
        <f t="shared" si="0"/>
        <v>48402</v>
      </c>
      <c r="M6" s="46">
        <f t="shared" si="1"/>
        <v>24201</v>
      </c>
      <c r="N6" s="46">
        <f t="shared" si="2"/>
        <v>24201</v>
      </c>
      <c r="O6" s="46">
        <f t="shared" si="3"/>
        <v>0</v>
      </c>
      <c r="P6" s="46">
        <f t="shared" si="4"/>
        <v>317302</v>
      </c>
      <c r="Q6" s="46">
        <f t="shared" si="5"/>
        <v>0</v>
      </c>
      <c r="R6" s="10">
        <v>0</v>
      </c>
      <c r="S6" s="10">
        <f t="shared" si="6"/>
        <v>0</v>
      </c>
      <c r="T6" s="61"/>
      <c r="U6" s="61"/>
      <c r="V6" s="61"/>
    </row>
    <row r="7" spans="1:22" x14ac:dyDescent="0.25">
      <c r="A7" s="76" t="s">
        <v>29</v>
      </c>
      <c r="B7" s="80">
        <v>5</v>
      </c>
      <c r="C7" s="57">
        <v>44288</v>
      </c>
      <c r="D7" s="58" t="s">
        <v>33</v>
      </c>
      <c r="E7" s="62" t="s">
        <v>59</v>
      </c>
      <c r="F7" s="10">
        <v>240012</v>
      </c>
      <c r="G7" s="10"/>
      <c r="H7" s="10"/>
      <c r="I7" s="10"/>
      <c r="J7" s="10">
        <v>203400</v>
      </c>
      <c r="K7" s="10"/>
      <c r="L7" s="46">
        <f t="shared" si="0"/>
        <v>36612</v>
      </c>
      <c r="M7" s="46">
        <f t="shared" si="1"/>
        <v>18306</v>
      </c>
      <c r="N7" s="46">
        <f t="shared" si="2"/>
        <v>18306</v>
      </c>
      <c r="O7" s="46">
        <f t="shared" si="3"/>
        <v>0</v>
      </c>
      <c r="P7" s="46">
        <f t="shared" si="4"/>
        <v>240012</v>
      </c>
      <c r="Q7" s="46">
        <f t="shared" si="5"/>
        <v>0</v>
      </c>
      <c r="R7" s="10">
        <v>0</v>
      </c>
      <c r="S7" s="10">
        <f t="shared" si="6"/>
        <v>0</v>
      </c>
      <c r="T7" s="61"/>
      <c r="U7" s="61"/>
      <c r="V7" s="61"/>
    </row>
    <row r="8" spans="1:22" x14ac:dyDescent="0.25">
      <c r="A8" s="76" t="s">
        <v>29</v>
      </c>
      <c r="B8" s="80">
        <v>6</v>
      </c>
      <c r="C8" s="57">
        <v>44288</v>
      </c>
      <c r="D8" s="58" t="s">
        <v>34</v>
      </c>
      <c r="E8" s="62" t="s">
        <v>60</v>
      </c>
      <c r="F8" s="10">
        <v>148632</v>
      </c>
      <c r="G8" s="10"/>
      <c r="H8" s="10"/>
      <c r="I8" s="10"/>
      <c r="J8" s="10">
        <v>125960</v>
      </c>
      <c r="K8" s="10"/>
      <c r="L8" s="46">
        <f t="shared" si="0"/>
        <v>22672.799999999999</v>
      </c>
      <c r="M8" s="46">
        <f t="shared" si="1"/>
        <v>11336.4</v>
      </c>
      <c r="N8" s="46">
        <f t="shared" si="2"/>
        <v>11336.4</v>
      </c>
      <c r="O8" s="46">
        <f t="shared" si="3"/>
        <v>0</v>
      </c>
      <c r="P8" s="46">
        <f t="shared" si="4"/>
        <v>148632.79999999999</v>
      </c>
      <c r="Q8" s="46">
        <f t="shared" si="5"/>
        <v>-0.79999999998835847</v>
      </c>
      <c r="R8" s="10">
        <v>0</v>
      </c>
      <c r="S8" s="10">
        <f t="shared" si="6"/>
        <v>-0.79999999998835847</v>
      </c>
      <c r="T8" s="61"/>
      <c r="U8" s="61"/>
      <c r="V8" s="61"/>
    </row>
    <row r="9" spans="1:22" x14ac:dyDescent="0.25">
      <c r="A9" s="76" t="s">
        <v>29</v>
      </c>
      <c r="B9" s="80">
        <v>7</v>
      </c>
      <c r="C9" s="57">
        <v>44289</v>
      </c>
      <c r="D9" s="58" t="s">
        <v>35</v>
      </c>
      <c r="E9" s="62" t="s">
        <v>61</v>
      </c>
      <c r="F9" s="10">
        <v>213554</v>
      </c>
      <c r="G9" s="10"/>
      <c r="H9" s="10"/>
      <c r="I9" s="10"/>
      <c r="J9" s="10">
        <v>180978</v>
      </c>
      <c r="K9" s="10"/>
      <c r="L9" s="46">
        <f t="shared" si="0"/>
        <v>32576.04</v>
      </c>
      <c r="M9" s="46">
        <f t="shared" si="1"/>
        <v>16288.02</v>
      </c>
      <c r="N9" s="46">
        <f t="shared" si="2"/>
        <v>16288.02</v>
      </c>
      <c r="O9" s="46">
        <f t="shared" si="3"/>
        <v>0</v>
      </c>
      <c r="P9" s="46">
        <f t="shared" si="4"/>
        <v>213554.03999999998</v>
      </c>
      <c r="Q9" s="46">
        <f t="shared" si="5"/>
        <v>-3.9999999979045242E-2</v>
      </c>
      <c r="R9" s="10">
        <v>0</v>
      </c>
      <c r="S9" s="10">
        <f t="shared" si="6"/>
        <v>-3.9999999979045242E-2</v>
      </c>
      <c r="T9" s="61"/>
      <c r="U9" s="61"/>
      <c r="V9" s="61"/>
    </row>
    <row r="10" spans="1:22" x14ac:dyDescent="0.25">
      <c r="A10" s="76" t="s">
        <v>29</v>
      </c>
      <c r="B10" s="80">
        <v>8</v>
      </c>
      <c r="C10" s="57">
        <v>44289</v>
      </c>
      <c r="D10" s="58" t="s">
        <v>36</v>
      </c>
      <c r="E10" s="62" t="s">
        <v>62</v>
      </c>
      <c r="F10" s="10">
        <v>625844</v>
      </c>
      <c r="G10" s="10"/>
      <c r="H10" s="10"/>
      <c r="I10" s="10"/>
      <c r="J10" s="10">
        <v>530376</v>
      </c>
      <c r="K10" s="10"/>
      <c r="L10" s="46">
        <f t="shared" si="0"/>
        <v>95467.68</v>
      </c>
      <c r="M10" s="46">
        <f t="shared" si="1"/>
        <v>47733.84</v>
      </c>
      <c r="N10" s="46">
        <f t="shared" si="2"/>
        <v>47733.84</v>
      </c>
      <c r="O10" s="46">
        <f t="shared" si="3"/>
        <v>0</v>
      </c>
      <c r="P10" s="46">
        <f t="shared" si="4"/>
        <v>625843.67999999993</v>
      </c>
      <c r="Q10" s="46">
        <f t="shared" si="5"/>
        <v>0.32000000006519258</v>
      </c>
      <c r="R10" s="10">
        <v>0</v>
      </c>
      <c r="S10" s="10">
        <f t="shared" si="6"/>
        <v>0.32000000006519258</v>
      </c>
      <c r="T10" s="61"/>
      <c r="U10" s="61"/>
      <c r="V10" s="61"/>
    </row>
    <row r="11" spans="1:22" x14ac:dyDescent="0.25">
      <c r="A11" s="76" t="s">
        <v>29</v>
      </c>
      <c r="B11" s="80">
        <v>9</v>
      </c>
      <c r="C11" s="57">
        <v>44289</v>
      </c>
      <c r="D11" s="58" t="s">
        <v>34</v>
      </c>
      <c r="E11" s="62" t="s">
        <v>60</v>
      </c>
      <c r="F11" s="10">
        <v>89290</v>
      </c>
      <c r="G11" s="10"/>
      <c r="H11" s="10"/>
      <c r="I11" s="10"/>
      <c r="J11" s="10">
        <v>75670</v>
      </c>
      <c r="K11" s="10"/>
      <c r="L11" s="46">
        <f t="shared" si="0"/>
        <v>13620.6</v>
      </c>
      <c r="M11" s="46">
        <f t="shared" si="1"/>
        <v>6810.3</v>
      </c>
      <c r="N11" s="46">
        <f t="shared" si="2"/>
        <v>6810.3</v>
      </c>
      <c r="O11" s="46">
        <f t="shared" si="3"/>
        <v>0</v>
      </c>
      <c r="P11" s="46">
        <f t="shared" si="4"/>
        <v>89290.6</v>
      </c>
      <c r="Q11" s="46">
        <f t="shared" si="5"/>
        <v>-0.60000000000582077</v>
      </c>
      <c r="R11" s="10">
        <v>0</v>
      </c>
      <c r="S11" s="10">
        <f t="shared" si="6"/>
        <v>-0.60000000000582077</v>
      </c>
      <c r="T11" s="61"/>
      <c r="U11" s="61"/>
      <c r="V11" s="61"/>
    </row>
    <row r="12" spans="1:22" x14ac:dyDescent="0.25">
      <c r="A12" s="76" t="s">
        <v>29</v>
      </c>
      <c r="B12" s="80">
        <v>10</v>
      </c>
      <c r="C12" s="57">
        <v>44289</v>
      </c>
      <c r="D12" s="58" t="s">
        <v>37</v>
      </c>
      <c r="E12" s="62" t="s">
        <v>63</v>
      </c>
      <c r="F12" s="10">
        <v>322786</v>
      </c>
      <c r="G12" s="10"/>
      <c r="H12" s="10"/>
      <c r="I12" s="10"/>
      <c r="J12" s="10">
        <v>273548</v>
      </c>
      <c r="K12" s="10"/>
      <c r="L12" s="46">
        <f t="shared" si="0"/>
        <v>49238.64</v>
      </c>
      <c r="M12" s="46">
        <f t="shared" si="1"/>
        <v>24619.32</v>
      </c>
      <c r="N12" s="46">
        <f t="shared" si="2"/>
        <v>24619.32</v>
      </c>
      <c r="O12" s="46">
        <f t="shared" si="3"/>
        <v>0</v>
      </c>
      <c r="P12" s="46">
        <f t="shared" si="4"/>
        <v>322786.64</v>
      </c>
      <c r="Q12" s="46">
        <f t="shared" si="5"/>
        <v>-0.64000000001396984</v>
      </c>
      <c r="R12" s="10">
        <v>0</v>
      </c>
      <c r="S12" s="10">
        <f t="shared" si="6"/>
        <v>-0.64000000001396984</v>
      </c>
      <c r="T12" s="61"/>
      <c r="U12" s="61"/>
      <c r="V12" s="61"/>
    </row>
    <row r="13" spans="1:22" x14ac:dyDescent="0.25">
      <c r="A13" s="76" t="s">
        <v>29</v>
      </c>
      <c r="B13" s="80">
        <v>11</v>
      </c>
      <c r="C13" s="57">
        <v>44289</v>
      </c>
      <c r="D13" s="58" t="s">
        <v>38</v>
      </c>
      <c r="E13" s="62" t="s">
        <v>64</v>
      </c>
      <c r="F13" s="10">
        <v>799262</v>
      </c>
      <c r="G13" s="10"/>
      <c r="H13" s="10"/>
      <c r="I13" s="10"/>
      <c r="J13" s="10">
        <v>677340</v>
      </c>
      <c r="K13" s="10"/>
      <c r="L13" s="46">
        <f t="shared" si="0"/>
        <v>121921.2</v>
      </c>
      <c r="M13" s="46">
        <f t="shared" si="1"/>
        <v>60960.6</v>
      </c>
      <c r="N13" s="46">
        <f t="shared" si="2"/>
        <v>60960.6</v>
      </c>
      <c r="O13" s="46">
        <f t="shared" si="3"/>
        <v>0</v>
      </c>
      <c r="P13" s="46">
        <f t="shared" si="4"/>
        <v>799261.2</v>
      </c>
      <c r="Q13" s="46">
        <f t="shared" si="5"/>
        <v>0.80000000004656613</v>
      </c>
      <c r="R13" s="10">
        <v>0</v>
      </c>
      <c r="S13" s="10">
        <f t="shared" si="6"/>
        <v>0.80000000004656613</v>
      </c>
      <c r="T13" s="61"/>
      <c r="U13" s="61"/>
      <c r="V13" s="61"/>
    </row>
    <row r="14" spans="1:22" x14ac:dyDescent="0.25">
      <c r="A14" s="76" t="s">
        <v>29</v>
      </c>
      <c r="B14" s="80">
        <v>12</v>
      </c>
      <c r="C14" s="57">
        <v>44289</v>
      </c>
      <c r="D14" s="58" t="s">
        <v>38</v>
      </c>
      <c r="E14" s="62" t="s">
        <v>64</v>
      </c>
      <c r="F14" s="10">
        <v>491832</v>
      </c>
      <c r="G14" s="10"/>
      <c r="H14" s="10"/>
      <c r="I14" s="10"/>
      <c r="J14" s="10">
        <v>416806</v>
      </c>
      <c r="K14" s="10"/>
      <c r="L14" s="46">
        <f t="shared" si="0"/>
        <v>75025.08</v>
      </c>
      <c r="M14" s="46">
        <f t="shared" si="1"/>
        <v>37512.54</v>
      </c>
      <c r="N14" s="46">
        <f t="shared" si="2"/>
        <v>37512.54</v>
      </c>
      <c r="O14" s="46">
        <f t="shared" si="3"/>
        <v>0</v>
      </c>
      <c r="P14" s="46">
        <f t="shared" si="4"/>
        <v>491831.07999999996</v>
      </c>
      <c r="Q14" s="46">
        <f t="shared" si="5"/>
        <v>0.92000000004190952</v>
      </c>
      <c r="R14" s="10">
        <v>0</v>
      </c>
      <c r="S14" s="10">
        <f t="shared" si="6"/>
        <v>0.92000000004190952</v>
      </c>
      <c r="T14" s="61"/>
      <c r="U14" s="61"/>
      <c r="V14" s="61"/>
    </row>
    <row r="15" spans="1:22" x14ac:dyDescent="0.25">
      <c r="A15" s="76" t="s">
        <v>29</v>
      </c>
      <c r="B15" s="80">
        <v>13</v>
      </c>
      <c r="C15" s="57">
        <v>44291</v>
      </c>
      <c r="D15" s="58" t="s">
        <v>39</v>
      </c>
      <c r="E15" s="62" t="s">
        <v>65</v>
      </c>
      <c r="F15" s="10">
        <v>397306</v>
      </c>
      <c r="G15" s="10"/>
      <c r="H15" s="10"/>
      <c r="I15" s="10"/>
      <c r="J15" s="10">
        <v>336700</v>
      </c>
      <c r="K15" s="10"/>
      <c r="L15" s="46">
        <f t="shared" si="0"/>
        <v>60606</v>
      </c>
      <c r="M15" s="46">
        <f t="shared" si="1"/>
        <v>30303</v>
      </c>
      <c r="N15" s="46">
        <f t="shared" si="2"/>
        <v>30303</v>
      </c>
      <c r="O15" s="46">
        <f t="shared" si="3"/>
        <v>0</v>
      </c>
      <c r="P15" s="46">
        <f t="shared" si="4"/>
        <v>397306</v>
      </c>
      <c r="Q15" s="46">
        <f t="shared" si="5"/>
        <v>0</v>
      </c>
      <c r="R15" s="10">
        <v>0</v>
      </c>
      <c r="S15" s="10">
        <f t="shared" si="6"/>
        <v>0</v>
      </c>
      <c r="T15" s="61"/>
      <c r="U15" s="61"/>
      <c r="V15" s="61"/>
    </row>
    <row r="16" spans="1:22" x14ac:dyDescent="0.25">
      <c r="A16" s="76" t="s">
        <v>29</v>
      </c>
      <c r="B16" s="80">
        <v>14</v>
      </c>
      <c r="C16" s="57">
        <v>44294</v>
      </c>
      <c r="D16" s="58" t="s">
        <v>39</v>
      </c>
      <c r="E16" s="62" t="s">
        <v>65</v>
      </c>
      <c r="F16" s="10">
        <v>144618</v>
      </c>
      <c r="G16" s="10"/>
      <c r="H16" s="10"/>
      <c r="I16" s="10"/>
      <c r="J16" s="10">
        <v>122558</v>
      </c>
      <c r="K16" s="10"/>
      <c r="L16" s="46">
        <f t="shared" si="0"/>
        <v>22060.44</v>
      </c>
      <c r="M16" s="46">
        <f t="shared" si="1"/>
        <v>11030.22</v>
      </c>
      <c r="N16" s="46">
        <f t="shared" si="2"/>
        <v>11030.22</v>
      </c>
      <c r="O16" s="46">
        <f t="shared" si="3"/>
        <v>0</v>
      </c>
      <c r="P16" s="46">
        <f t="shared" si="4"/>
        <v>144618.44</v>
      </c>
      <c r="Q16" s="46">
        <f t="shared" si="5"/>
        <v>-0.44000000000232831</v>
      </c>
      <c r="R16" s="10">
        <v>0</v>
      </c>
      <c r="S16" s="10">
        <f t="shared" si="6"/>
        <v>-0.44000000000232831</v>
      </c>
      <c r="T16" s="61"/>
      <c r="U16" s="61"/>
      <c r="V16" s="61"/>
    </row>
    <row r="17" spans="1:22" x14ac:dyDescent="0.25">
      <c r="A17" s="76" t="s">
        <v>29</v>
      </c>
      <c r="B17" s="80">
        <v>15</v>
      </c>
      <c r="C17" s="57">
        <v>44295</v>
      </c>
      <c r="D17" s="58" t="s">
        <v>33</v>
      </c>
      <c r="E17" s="62" t="s">
        <v>59</v>
      </c>
      <c r="F17" s="10">
        <v>334224</v>
      </c>
      <c r="G17" s="10"/>
      <c r="H17" s="10"/>
      <c r="I17" s="10"/>
      <c r="J17" s="10">
        <v>283240</v>
      </c>
      <c r="K17" s="10"/>
      <c r="L17" s="46">
        <f t="shared" si="0"/>
        <v>50983.199999999997</v>
      </c>
      <c r="M17" s="46">
        <f t="shared" si="1"/>
        <v>25491.599999999999</v>
      </c>
      <c r="N17" s="46">
        <f t="shared" si="2"/>
        <v>25491.599999999999</v>
      </c>
      <c r="O17" s="46">
        <f t="shared" si="3"/>
        <v>0</v>
      </c>
      <c r="P17" s="46">
        <f t="shared" si="4"/>
        <v>334223.19999999995</v>
      </c>
      <c r="Q17" s="46">
        <f t="shared" si="5"/>
        <v>0.80000000004656613</v>
      </c>
      <c r="R17" s="10">
        <v>0</v>
      </c>
      <c r="S17" s="10">
        <f t="shared" si="6"/>
        <v>0.80000000004656613</v>
      </c>
      <c r="T17" s="61"/>
      <c r="U17" s="61"/>
      <c r="V17" s="61"/>
    </row>
    <row r="18" spans="1:22" x14ac:dyDescent="0.25">
      <c r="A18" s="76" t="s">
        <v>29</v>
      </c>
      <c r="B18" s="80">
        <v>16</v>
      </c>
      <c r="C18" s="57">
        <v>44295</v>
      </c>
      <c r="D18" s="58" t="s">
        <v>40</v>
      </c>
      <c r="E18" s="62" t="s">
        <v>66</v>
      </c>
      <c r="F18" s="10">
        <v>146678</v>
      </c>
      <c r="G18" s="10"/>
      <c r="H18" s="10"/>
      <c r="I18" s="10"/>
      <c r="J18" s="10">
        <v>124304</v>
      </c>
      <c r="K18" s="10"/>
      <c r="L18" s="46">
        <f t="shared" si="0"/>
        <v>22374.720000000001</v>
      </c>
      <c r="M18" s="46">
        <f t="shared" si="1"/>
        <v>11187.36</v>
      </c>
      <c r="N18" s="46">
        <f t="shared" si="2"/>
        <v>11187.36</v>
      </c>
      <c r="O18" s="46">
        <f t="shared" si="3"/>
        <v>0</v>
      </c>
      <c r="P18" s="46">
        <f t="shared" si="4"/>
        <v>146678.71999999997</v>
      </c>
      <c r="Q18" s="46">
        <f t="shared" si="5"/>
        <v>-0.71999999997206032</v>
      </c>
      <c r="R18" s="10">
        <v>0</v>
      </c>
      <c r="S18" s="10">
        <f t="shared" si="6"/>
        <v>-0.71999999997206032</v>
      </c>
      <c r="T18" s="61"/>
      <c r="U18" s="61"/>
      <c r="V18" s="61"/>
    </row>
    <row r="19" spans="1:22" x14ac:dyDescent="0.25">
      <c r="A19" s="76" t="s">
        <v>29</v>
      </c>
      <c r="B19" s="80">
        <v>17</v>
      </c>
      <c r="C19" s="57">
        <v>44295</v>
      </c>
      <c r="D19" s="58" t="s">
        <v>41</v>
      </c>
      <c r="E19" s="62" t="s">
        <v>67</v>
      </c>
      <c r="F19" s="10">
        <v>525620</v>
      </c>
      <c r="G19" s="10"/>
      <c r="H19" s="10"/>
      <c r="I19" s="10"/>
      <c r="J19" s="10">
        <v>445440</v>
      </c>
      <c r="K19" s="10"/>
      <c r="L19" s="46">
        <f t="shared" si="0"/>
        <v>80179.199999999997</v>
      </c>
      <c r="M19" s="46">
        <f t="shared" si="1"/>
        <v>40089.599999999999</v>
      </c>
      <c r="N19" s="46">
        <f t="shared" si="2"/>
        <v>40089.599999999999</v>
      </c>
      <c r="O19" s="46">
        <f t="shared" si="3"/>
        <v>0</v>
      </c>
      <c r="P19" s="46">
        <f t="shared" si="4"/>
        <v>525619.19999999995</v>
      </c>
      <c r="Q19" s="46">
        <f t="shared" si="5"/>
        <v>0.80000000004656613</v>
      </c>
      <c r="R19" s="10">
        <v>0</v>
      </c>
      <c r="S19" s="10">
        <f t="shared" si="6"/>
        <v>0.80000000004656613</v>
      </c>
      <c r="T19" s="61"/>
      <c r="U19" s="61"/>
      <c r="V19" s="61"/>
    </row>
    <row r="20" spans="1:22" x14ac:dyDescent="0.25">
      <c r="A20" s="76" t="s">
        <v>29</v>
      </c>
      <c r="B20" s="80">
        <v>18</v>
      </c>
      <c r="C20" s="57">
        <v>44298</v>
      </c>
      <c r="D20" s="58" t="s">
        <v>33</v>
      </c>
      <c r="E20" s="62" t="s">
        <v>59</v>
      </c>
      <c r="F20" s="10">
        <v>353834</v>
      </c>
      <c r="G20" s="10"/>
      <c r="H20" s="10"/>
      <c r="I20" s="10"/>
      <c r="J20" s="10">
        <v>299860</v>
      </c>
      <c r="K20" s="10"/>
      <c r="L20" s="46">
        <f t="shared" si="0"/>
        <v>53974.8</v>
      </c>
      <c r="M20" s="46">
        <f t="shared" si="1"/>
        <v>26987.4</v>
      </c>
      <c r="N20" s="46">
        <f t="shared" si="2"/>
        <v>26987.4</v>
      </c>
      <c r="O20" s="46">
        <f t="shared" si="3"/>
        <v>0</v>
      </c>
      <c r="P20" s="46">
        <f t="shared" si="4"/>
        <v>353834.80000000005</v>
      </c>
      <c r="Q20" s="46">
        <f t="shared" si="5"/>
        <v>-0.80000000004656613</v>
      </c>
      <c r="R20" s="10">
        <v>0</v>
      </c>
      <c r="S20" s="10">
        <f t="shared" si="6"/>
        <v>-0.80000000004656613</v>
      </c>
      <c r="T20" s="61"/>
      <c r="U20" s="61"/>
      <c r="V20" s="61"/>
    </row>
    <row r="21" spans="1:22" x14ac:dyDescent="0.25">
      <c r="A21" s="76" t="s">
        <v>29</v>
      </c>
      <c r="B21" s="80">
        <v>19</v>
      </c>
      <c r="C21" s="57">
        <v>44298</v>
      </c>
      <c r="D21" s="58" t="s">
        <v>35</v>
      </c>
      <c r="E21" s="62" t="s">
        <v>61</v>
      </c>
      <c r="F21" s="10">
        <v>53242</v>
      </c>
      <c r="G21" s="10"/>
      <c r="H21" s="10"/>
      <c r="I21" s="10"/>
      <c r="J21" s="10">
        <v>45120</v>
      </c>
      <c r="K21" s="10"/>
      <c r="L21" s="46">
        <f t="shared" si="0"/>
        <v>8121.6</v>
      </c>
      <c r="M21" s="46">
        <f t="shared" si="1"/>
        <v>4060.8</v>
      </c>
      <c r="N21" s="46">
        <f t="shared" si="2"/>
        <v>4060.8</v>
      </c>
      <c r="O21" s="46">
        <f t="shared" si="3"/>
        <v>0</v>
      </c>
      <c r="P21" s="46">
        <f t="shared" si="4"/>
        <v>53241.600000000006</v>
      </c>
      <c r="Q21" s="46">
        <f t="shared" si="5"/>
        <v>0.39999999999417923</v>
      </c>
      <c r="R21" s="10">
        <v>0</v>
      </c>
      <c r="S21" s="10">
        <f t="shared" si="6"/>
        <v>0.39999999999417923</v>
      </c>
      <c r="T21" s="61"/>
      <c r="U21" s="61"/>
      <c r="V21" s="61"/>
    </row>
    <row r="22" spans="1:22" x14ac:dyDescent="0.25">
      <c r="A22" s="76" t="s">
        <v>29</v>
      </c>
      <c r="B22" s="80">
        <v>20</v>
      </c>
      <c r="C22" s="57">
        <v>44301</v>
      </c>
      <c r="D22" s="58" t="s">
        <v>35</v>
      </c>
      <c r="E22" s="62" t="s">
        <v>61</v>
      </c>
      <c r="F22" s="10">
        <v>280798</v>
      </c>
      <c r="G22" s="10"/>
      <c r="H22" s="10"/>
      <c r="I22" s="10"/>
      <c r="J22" s="10">
        <v>237964</v>
      </c>
      <c r="K22" s="10"/>
      <c r="L22" s="46">
        <f t="shared" si="0"/>
        <v>42833.52</v>
      </c>
      <c r="M22" s="46">
        <f t="shared" si="1"/>
        <v>21416.76</v>
      </c>
      <c r="N22" s="46">
        <f t="shared" si="2"/>
        <v>21416.76</v>
      </c>
      <c r="O22" s="46">
        <f t="shared" si="3"/>
        <v>0</v>
      </c>
      <c r="P22" s="46">
        <f t="shared" si="4"/>
        <v>280797.52</v>
      </c>
      <c r="Q22" s="46">
        <f t="shared" si="5"/>
        <v>0.47999999998137355</v>
      </c>
      <c r="R22" s="10">
        <v>0</v>
      </c>
      <c r="S22" s="10">
        <f t="shared" si="6"/>
        <v>0.47999999998137355</v>
      </c>
      <c r="T22" s="61"/>
      <c r="U22" s="61"/>
      <c r="V22" s="61"/>
    </row>
    <row r="23" spans="1:22" x14ac:dyDescent="0.25">
      <c r="A23" s="76" t="s">
        <v>29</v>
      </c>
      <c r="B23" s="80">
        <v>21</v>
      </c>
      <c r="C23" s="57">
        <v>44302</v>
      </c>
      <c r="D23" s="58" t="s">
        <v>42</v>
      </c>
      <c r="E23" s="62" t="s">
        <v>68</v>
      </c>
      <c r="F23" s="10">
        <v>269890</v>
      </c>
      <c r="G23" s="10"/>
      <c r="H23" s="10"/>
      <c r="I23" s="10"/>
      <c r="J23" s="10">
        <v>228720</v>
      </c>
      <c r="K23" s="10"/>
      <c r="L23" s="46">
        <f t="shared" si="0"/>
        <v>41169.599999999999</v>
      </c>
      <c r="M23" s="46">
        <f t="shared" si="1"/>
        <v>20584.8</v>
      </c>
      <c r="N23" s="46">
        <f t="shared" si="2"/>
        <v>20584.8</v>
      </c>
      <c r="O23" s="46">
        <f t="shared" si="3"/>
        <v>0</v>
      </c>
      <c r="P23" s="46">
        <f t="shared" si="4"/>
        <v>269889.59999999998</v>
      </c>
      <c r="Q23" s="46">
        <f t="shared" si="5"/>
        <v>0.40000000002328306</v>
      </c>
      <c r="R23" s="10">
        <v>0</v>
      </c>
      <c r="S23" s="10">
        <f t="shared" si="6"/>
        <v>0.40000000002328306</v>
      </c>
      <c r="T23" s="61"/>
      <c r="U23" s="61"/>
      <c r="V23" s="61"/>
    </row>
    <row r="24" spans="1:22" x14ac:dyDescent="0.25">
      <c r="A24" s="76" t="s">
        <v>29</v>
      </c>
      <c r="B24" s="80">
        <v>22</v>
      </c>
      <c r="C24" s="57">
        <v>44302</v>
      </c>
      <c r="D24" s="58" t="s">
        <v>41</v>
      </c>
      <c r="E24" s="62" t="s">
        <v>67</v>
      </c>
      <c r="F24" s="10">
        <v>308912</v>
      </c>
      <c r="G24" s="10"/>
      <c r="H24" s="10"/>
      <c r="I24" s="10"/>
      <c r="J24" s="10">
        <v>261790</v>
      </c>
      <c r="K24" s="10"/>
      <c r="L24" s="46">
        <f t="shared" si="0"/>
        <v>47122.2</v>
      </c>
      <c r="M24" s="46">
        <f t="shared" si="1"/>
        <v>23561.1</v>
      </c>
      <c r="N24" s="46">
        <f t="shared" si="2"/>
        <v>23561.1</v>
      </c>
      <c r="O24" s="46">
        <f t="shared" si="3"/>
        <v>0</v>
      </c>
      <c r="P24" s="46">
        <f t="shared" si="4"/>
        <v>308912.19999999995</v>
      </c>
      <c r="Q24" s="46">
        <f t="shared" si="5"/>
        <v>-0.19999999995343387</v>
      </c>
      <c r="R24" s="10">
        <v>0</v>
      </c>
      <c r="S24" s="10">
        <f t="shared" si="6"/>
        <v>-0.19999999995343387</v>
      </c>
      <c r="T24" s="61"/>
      <c r="U24" s="61"/>
      <c r="V24" s="61"/>
    </row>
    <row r="25" spans="1:22" x14ac:dyDescent="0.25">
      <c r="A25" s="76" t="s">
        <v>29</v>
      </c>
      <c r="B25" s="80">
        <v>23</v>
      </c>
      <c r="C25" s="57">
        <v>44302</v>
      </c>
      <c r="D25" s="58" t="s">
        <v>43</v>
      </c>
      <c r="E25" s="62" t="s">
        <v>69</v>
      </c>
      <c r="F25" s="10">
        <v>52399</v>
      </c>
      <c r="G25" s="10"/>
      <c r="H25" s="10"/>
      <c r="I25" s="10"/>
      <c r="J25" s="10">
        <v>44405</v>
      </c>
      <c r="K25" s="10"/>
      <c r="L25" s="46">
        <f t="shared" si="0"/>
        <v>7992.9</v>
      </c>
      <c r="M25" s="46">
        <f t="shared" si="1"/>
        <v>3996.45</v>
      </c>
      <c r="N25" s="46">
        <f t="shared" si="2"/>
        <v>3996.45</v>
      </c>
      <c r="O25" s="46">
        <f t="shared" si="3"/>
        <v>0</v>
      </c>
      <c r="P25" s="46">
        <f t="shared" si="4"/>
        <v>52397.899999999994</v>
      </c>
      <c r="Q25" s="46">
        <f t="shared" si="5"/>
        <v>1.1000000000058208</v>
      </c>
      <c r="R25" s="10">
        <v>0</v>
      </c>
      <c r="S25" s="10">
        <f t="shared" si="6"/>
        <v>1.1000000000058208</v>
      </c>
      <c r="T25" s="61"/>
      <c r="U25" s="61"/>
      <c r="V25" s="61"/>
    </row>
    <row r="26" spans="1:22" x14ac:dyDescent="0.25">
      <c r="A26" s="76" t="s">
        <v>29</v>
      </c>
      <c r="B26" s="80">
        <v>24</v>
      </c>
      <c r="C26" s="57">
        <v>44302</v>
      </c>
      <c r="D26" s="58" t="s">
        <v>42</v>
      </c>
      <c r="E26" s="62" t="s">
        <v>68</v>
      </c>
      <c r="F26" s="10">
        <v>109657</v>
      </c>
      <c r="G26" s="10"/>
      <c r="H26" s="10"/>
      <c r="I26" s="10"/>
      <c r="J26" s="10">
        <v>92929</v>
      </c>
      <c r="K26" s="10"/>
      <c r="L26" s="46">
        <f t="shared" si="0"/>
        <v>16727.22</v>
      </c>
      <c r="M26" s="46">
        <f t="shared" si="1"/>
        <v>8363.61</v>
      </c>
      <c r="N26" s="46">
        <f t="shared" si="2"/>
        <v>8363.61</v>
      </c>
      <c r="O26" s="46">
        <f t="shared" si="3"/>
        <v>0</v>
      </c>
      <c r="P26" s="46">
        <f t="shared" si="4"/>
        <v>109656.22</v>
      </c>
      <c r="Q26" s="46">
        <f t="shared" si="5"/>
        <v>0.77999999999883585</v>
      </c>
      <c r="R26" s="10">
        <v>0</v>
      </c>
      <c r="S26" s="10">
        <f t="shared" si="6"/>
        <v>0.77999999999883585</v>
      </c>
      <c r="T26" s="61"/>
      <c r="U26" s="61"/>
      <c r="V26" s="61"/>
    </row>
    <row r="27" spans="1:22" x14ac:dyDescent="0.25">
      <c r="A27" s="76" t="s">
        <v>29</v>
      </c>
      <c r="B27" s="80">
        <v>25</v>
      </c>
      <c r="C27" s="57">
        <v>44302</v>
      </c>
      <c r="D27" s="58" t="s">
        <v>44</v>
      </c>
      <c r="E27" s="62" t="s">
        <v>70</v>
      </c>
      <c r="F27" s="10">
        <v>238676</v>
      </c>
      <c r="G27" s="10"/>
      <c r="H27" s="10"/>
      <c r="I27" s="10"/>
      <c r="J27" s="10">
        <v>202268</v>
      </c>
      <c r="K27" s="10"/>
      <c r="L27" s="46">
        <f t="shared" si="0"/>
        <v>36408.239999999998</v>
      </c>
      <c r="M27" s="46">
        <f t="shared" si="1"/>
        <v>18204.12</v>
      </c>
      <c r="N27" s="46">
        <f t="shared" si="2"/>
        <v>18204.12</v>
      </c>
      <c r="O27" s="46">
        <f t="shared" si="3"/>
        <v>0</v>
      </c>
      <c r="P27" s="46">
        <f t="shared" si="4"/>
        <v>238676.24</v>
      </c>
      <c r="Q27" s="46">
        <f t="shared" si="5"/>
        <v>-0.23999999999068677</v>
      </c>
      <c r="R27" s="10">
        <v>0</v>
      </c>
      <c r="S27" s="10">
        <f t="shared" si="6"/>
        <v>-0.23999999999068677</v>
      </c>
      <c r="T27" s="61"/>
      <c r="U27" s="61"/>
      <c r="V27" s="61"/>
    </row>
    <row r="28" spans="1:22" x14ac:dyDescent="0.25">
      <c r="A28" s="76" t="s">
        <v>29</v>
      </c>
      <c r="B28" s="80">
        <v>26</v>
      </c>
      <c r="C28" s="57">
        <v>44302</v>
      </c>
      <c r="D28" s="58" t="s">
        <v>45</v>
      </c>
      <c r="E28" s="62" t="s">
        <v>71</v>
      </c>
      <c r="F28" s="10">
        <v>539262</v>
      </c>
      <c r="G28" s="10"/>
      <c r="H28" s="10"/>
      <c r="I28" s="10"/>
      <c r="J28" s="10">
        <v>453600</v>
      </c>
      <c r="K28" s="10"/>
      <c r="L28" s="46">
        <f t="shared" si="0"/>
        <v>81648</v>
      </c>
      <c r="M28" s="46">
        <f t="shared" si="1"/>
        <v>40824</v>
      </c>
      <c r="N28" s="46">
        <f t="shared" si="2"/>
        <v>40824</v>
      </c>
      <c r="O28" s="46">
        <f t="shared" si="3"/>
        <v>0</v>
      </c>
      <c r="P28" s="46">
        <f t="shared" si="4"/>
        <v>535248</v>
      </c>
      <c r="Q28" s="46">
        <f t="shared" si="5"/>
        <v>4014</v>
      </c>
      <c r="R28" s="10">
        <v>4014</v>
      </c>
      <c r="S28" s="10">
        <f t="shared" si="6"/>
        <v>0</v>
      </c>
      <c r="T28" s="61"/>
      <c r="U28" s="61"/>
      <c r="V28" s="61"/>
    </row>
    <row r="29" spans="1:22" x14ac:dyDescent="0.25">
      <c r="A29" s="76" t="s">
        <v>29</v>
      </c>
      <c r="B29" s="80">
        <v>27</v>
      </c>
      <c r="C29" s="57">
        <v>44303</v>
      </c>
      <c r="D29" s="58" t="s">
        <v>46</v>
      </c>
      <c r="E29" s="62" t="s">
        <v>72</v>
      </c>
      <c r="F29" s="10">
        <v>721743</v>
      </c>
      <c r="G29" s="10"/>
      <c r="H29" s="10"/>
      <c r="I29" s="10"/>
      <c r="J29" s="10">
        <v>611647</v>
      </c>
      <c r="K29" s="10"/>
      <c r="L29" s="46">
        <f t="shared" si="0"/>
        <v>110096.46</v>
      </c>
      <c r="M29" s="46">
        <f t="shared" si="1"/>
        <v>55048.23</v>
      </c>
      <c r="N29" s="46">
        <f t="shared" si="2"/>
        <v>55048.23</v>
      </c>
      <c r="O29" s="46">
        <f t="shared" si="3"/>
        <v>0</v>
      </c>
      <c r="P29" s="46">
        <f t="shared" si="4"/>
        <v>721743.46</v>
      </c>
      <c r="Q29" s="46">
        <f t="shared" si="5"/>
        <v>-0.4599999999627471</v>
      </c>
      <c r="R29" s="10">
        <v>0</v>
      </c>
      <c r="S29" s="10">
        <f t="shared" si="6"/>
        <v>-0.4599999999627471</v>
      </c>
      <c r="T29" s="61"/>
      <c r="U29" s="61"/>
      <c r="V29" s="61"/>
    </row>
    <row r="30" spans="1:22" x14ac:dyDescent="0.25">
      <c r="A30" s="76" t="s">
        <v>29</v>
      </c>
      <c r="B30" s="80">
        <v>28</v>
      </c>
      <c r="C30" s="57">
        <v>44305</v>
      </c>
      <c r="D30" s="58" t="s">
        <v>34</v>
      </c>
      <c r="E30" s="62" t="s">
        <v>60</v>
      </c>
      <c r="F30" s="10">
        <v>152362</v>
      </c>
      <c r="G30" s="10"/>
      <c r="H30" s="10"/>
      <c r="I30" s="10"/>
      <c r="J30" s="10">
        <v>129120</v>
      </c>
      <c r="K30" s="10"/>
      <c r="L30" s="46">
        <f t="shared" si="0"/>
        <v>23241.599999999999</v>
      </c>
      <c r="M30" s="46">
        <f t="shared" si="1"/>
        <v>11620.8</v>
      </c>
      <c r="N30" s="46">
        <f t="shared" si="2"/>
        <v>11620.8</v>
      </c>
      <c r="O30" s="46">
        <f t="shared" si="3"/>
        <v>0</v>
      </c>
      <c r="P30" s="46">
        <f t="shared" si="4"/>
        <v>152361.59999999998</v>
      </c>
      <c r="Q30" s="46">
        <f t="shared" si="5"/>
        <v>0.40000000002328306</v>
      </c>
      <c r="R30" s="10">
        <v>0</v>
      </c>
      <c r="S30" s="10">
        <f t="shared" si="6"/>
        <v>0.40000000002328306</v>
      </c>
      <c r="T30" s="61"/>
      <c r="U30" s="61"/>
      <c r="V30" s="61"/>
    </row>
    <row r="31" spans="1:22" x14ac:dyDescent="0.25">
      <c r="A31" s="76" t="s">
        <v>29</v>
      </c>
      <c r="B31" s="80">
        <v>29</v>
      </c>
      <c r="C31" s="57">
        <v>44305</v>
      </c>
      <c r="D31" s="58" t="s">
        <v>40</v>
      </c>
      <c r="E31" s="62" t="s">
        <v>66</v>
      </c>
      <c r="F31" s="10">
        <v>174103</v>
      </c>
      <c r="G31" s="10"/>
      <c r="H31" s="10"/>
      <c r="I31" s="10"/>
      <c r="J31" s="10">
        <v>147545</v>
      </c>
      <c r="K31" s="10"/>
      <c r="L31" s="46">
        <f t="shared" si="0"/>
        <v>26558.1</v>
      </c>
      <c r="M31" s="46">
        <f t="shared" si="1"/>
        <v>13279.05</v>
      </c>
      <c r="N31" s="46">
        <f t="shared" si="2"/>
        <v>13279.05</v>
      </c>
      <c r="O31" s="46">
        <f t="shared" si="3"/>
        <v>0</v>
      </c>
      <c r="P31" s="46">
        <f t="shared" si="4"/>
        <v>174103.09999999998</v>
      </c>
      <c r="Q31" s="46">
        <f t="shared" si="5"/>
        <v>-9.9999999976716936E-2</v>
      </c>
      <c r="R31" s="10">
        <v>0</v>
      </c>
      <c r="S31" s="10">
        <f t="shared" si="6"/>
        <v>-9.9999999976716936E-2</v>
      </c>
      <c r="T31" s="61"/>
      <c r="U31" s="61"/>
      <c r="V31" s="61"/>
    </row>
    <row r="32" spans="1:22" x14ac:dyDescent="0.25">
      <c r="A32" s="76" t="s">
        <v>29</v>
      </c>
      <c r="B32" s="80">
        <v>30</v>
      </c>
      <c r="C32" s="57">
        <v>44306</v>
      </c>
      <c r="D32" s="58" t="s">
        <v>41</v>
      </c>
      <c r="E32" s="62" t="s">
        <v>67</v>
      </c>
      <c r="F32" s="10">
        <v>692624</v>
      </c>
      <c r="G32" s="10"/>
      <c r="H32" s="10"/>
      <c r="I32" s="10"/>
      <c r="J32" s="10">
        <v>586970</v>
      </c>
      <c r="K32" s="10"/>
      <c r="L32" s="46">
        <f t="shared" si="0"/>
        <v>105654.6</v>
      </c>
      <c r="M32" s="46">
        <f t="shared" si="1"/>
        <v>52827.3</v>
      </c>
      <c r="N32" s="46">
        <f t="shared" si="2"/>
        <v>52827.3</v>
      </c>
      <c r="O32" s="46">
        <f t="shared" si="3"/>
        <v>0</v>
      </c>
      <c r="P32" s="46">
        <f t="shared" si="4"/>
        <v>692624.60000000009</v>
      </c>
      <c r="Q32" s="46">
        <f t="shared" si="5"/>
        <v>-0.60000000009313226</v>
      </c>
      <c r="R32" s="10">
        <v>0</v>
      </c>
      <c r="S32" s="10">
        <f t="shared" si="6"/>
        <v>-0.60000000009313226</v>
      </c>
      <c r="T32" s="61"/>
      <c r="U32" s="61"/>
      <c r="V32" s="61"/>
    </row>
    <row r="33" spans="1:22" x14ac:dyDescent="0.25">
      <c r="A33" s="76" t="s">
        <v>29</v>
      </c>
      <c r="B33" s="80">
        <v>31</v>
      </c>
      <c r="C33" s="57">
        <v>44308</v>
      </c>
      <c r="D33" s="58" t="s">
        <v>33</v>
      </c>
      <c r="E33" s="62" t="s">
        <v>59</v>
      </c>
      <c r="F33" s="10">
        <v>301603</v>
      </c>
      <c r="G33" s="10"/>
      <c r="H33" s="10"/>
      <c r="I33" s="10"/>
      <c r="J33" s="10">
        <v>255595</v>
      </c>
      <c r="K33" s="10"/>
      <c r="L33" s="46">
        <f t="shared" si="0"/>
        <v>46007.1</v>
      </c>
      <c r="M33" s="46">
        <f t="shared" si="1"/>
        <v>23003.55</v>
      </c>
      <c r="N33" s="46">
        <f t="shared" si="2"/>
        <v>23003.55</v>
      </c>
      <c r="O33" s="46">
        <f t="shared" si="3"/>
        <v>0</v>
      </c>
      <c r="P33" s="46">
        <f t="shared" si="4"/>
        <v>301602.09999999998</v>
      </c>
      <c r="Q33" s="46">
        <f t="shared" si="5"/>
        <v>0.90000000002328306</v>
      </c>
      <c r="R33" s="10">
        <v>0</v>
      </c>
      <c r="S33" s="10">
        <f t="shared" si="6"/>
        <v>0.90000000002328306</v>
      </c>
      <c r="T33" s="61"/>
      <c r="U33" s="61"/>
      <c r="V33" s="61"/>
    </row>
    <row r="34" spans="1:22" x14ac:dyDescent="0.25">
      <c r="A34" s="76" t="s">
        <v>29</v>
      </c>
      <c r="B34" s="80">
        <v>32</v>
      </c>
      <c r="C34" s="57">
        <v>44308</v>
      </c>
      <c r="D34" s="58" t="s">
        <v>47</v>
      </c>
      <c r="E34" s="62" t="s">
        <v>73</v>
      </c>
      <c r="F34" s="10">
        <v>165956</v>
      </c>
      <c r="G34" s="10"/>
      <c r="H34" s="10"/>
      <c r="I34" s="10"/>
      <c r="J34" s="10">
        <v>140640</v>
      </c>
      <c r="K34" s="10"/>
      <c r="L34" s="46">
        <f t="shared" si="0"/>
        <v>25315.200000000001</v>
      </c>
      <c r="M34" s="46">
        <f t="shared" si="1"/>
        <v>12657.6</v>
      </c>
      <c r="N34" s="46">
        <f t="shared" si="2"/>
        <v>12657.6</v>
      </c>
      <c r="O34" s="46">
        <f t="shared" si="3"/>
        <v>0</v>
      </c>
      <c r="P34" s="46">
        <f t="shared" si="4"/>
        <v>165955.20000000001</v>
      </c>
      <c r="Q34" s="46">
        <f t="shared" si="5"/>
        <v>0.79999999998835847</v>
      </c>
      <c r="R34" s="10">
        <v>0</v>
      </c>
      <c r="S34" s="10">
        <f t="shared" si="6"/>
        <v>0.79999999998835847</v>
      </c>
      <c r="T34" s="61"/>
      <c r="U34" s="61"/>
      <c r="V34" s="61"/>
    </row>
    <row r="35" spans="1:22" x14ac:dyDescent="0.25">
      <c r="A35" s="76" t="s">
        <v>29</v>
      </c>
      <c r="B35" s="80">
        <v>33</v>
      </c>
      <c r="C35" s="57">
        <v>44308</v>
      </c>
      <c r="D35" s="58" t="s">
        <v>33</v>
      </c>
      <c r="E35" s="62" t="s">
        <v>59</v>
      </c>
      <c r="F35" s="10">
        <v>286008</v>
      </c>
      <c r="G35" s="10"/>
      <c r="H35" s="10"/>
      <c r="I35" s="10"/>
      <c r="J35" s="10">
        <v>242380</v>
      </c>
      <c r="K35" s="10"/>
      <c r="L35" s="46">
        <f t="shared" si="0"/>
        <v>43628.4</v>
      </c>
      <c r="M35" s="46">
        <f t="shared" si="1"/>
        <v>21814.2</v>
      </c>
      <c r="N35" s="46">
        <f t="shared" si="2"/>
        <v>21814.2</v>
      </c>
      <c r="O35" s="46">
        <f t="shared" si="3"/>
        <v>0</v>
      </c>
      <c r="P35" s="46">
        <f t="shared" si="4"/>
        <v>286008.40000000002</v>
      </c>
      <c r="Q35" s="46">
        <f t="shared" si="5"/>
        <v>-0.40000000002328306</v>
      </c>
      <c r="R35" s="10">
        <v>0</v>
      </c>
      <c r="S35" s="10">
        <f t="shared" si="6"/>
        <v>-0.40000000002328306</v>
      </c>
      <c r="T35" s="61"/>
      <c r="U35" s="61"/>
      <c r="V35" s="61"/>
    </row>
    <row r="36" spans="1:22" x14ac:dyDescent="0.25">
      <c r="A36" s="76" t="s">
        <v>29</v>
      </c>
      <c r="B36" s="80">
        <v>34</v>
      </c>
      <c r="C36" s="57">
        <v>44309</v>
      </c>
      <c r="D36" s="58" t="s">
        <v>35</v>
      </c>
      <c r="E36" s="62" t="s">
        <v>61</v>
      </c>
      <c r="F36" s="10">
        <v>276252</v>
      </c>
      <c r="G36" s="10"/>
      <c r="H36" s="10"/>
      <c r="I36" s="10"/>
      <c r="J36" s="10">
        <v>234112</v>
      </c>
      <c r="K36" s="10"/>
      <c r="L36" s="46">
        <f t="shared" si="0"/>
        <v>42140.160000000003</v>
      </c>
      <c r="M36" s="46">
        <f t="shared" si="1"/>
        <v>21070.080000000002</v>
      </c>
      <c r="N36" s="46">
        <f t="shared" si="2"/>
        <v>21070.080000000002</v>
      </c>
      <c r="O36" s="46">
        <f t="shared" si="3"/>
        <v>0</v>
      </c>
      <c r="P36" s="46">
        <f t="shared" si="4"/>
        <v>276252.16000000003</v>
      </c>
      <c r="Q36" s="46">
        <f t="shared" si="5"/>
        <v>-0.16000000003259629</v>
      </c>
      <c r="R36" s="10">
        <v>0</v>
      </c>
      <c r="S36" s="10">
        <f t="shared" si="6"/>
        <v>-0.16000000003259629</v>
      </c>
      <c r="T36" s="61"/>
      <c r="U36" s="61"/>
      <c r="V36" s="61"/>
    </row>
    <row r="37" spans="1:22" x14ac:dyDescent="0.25">
      <c r="A37" s="76" t="s">
        <v>29</v>
      </c>
      <c r="B37" s="80">
        <v>35</v>
      </c>
      <c r="C37" s="57">
        <v>44309</v>
      </c>
      <c r="D37" s="58" t="s">
        <v>31</v>
      </c>
      <c r="E37" s="62" t="s">
        <v>57</v>
      </c>
      <c r="F37" s="10">
        <v>147654</v>
      </c>
      <c r="G37" s="10"/>
      <c r="H37" s="10"/>
      <c r="I37" s="10"/>
      <c r="J37" s="10">
        <v>125130</v>
      </c>
      <c r="K37" s="10"/>
      <c r="L37" s="46">
        <f t="shared" si="0"/>
        <v>22523.4</v>
      </c>
      <c r="M37" s="46">
        <f t="shared" si="1"/>
        <v>11261.7</v>
      </c>
      <c r="N37" s="46">
        <f t="shared" si="2"/>
        <v>11261.7</v>
      </c>
      <c r="O37" s="46">
        <f t="shared" si="3"/>
        <v>0</v>
      </c>
      <c r="P37" s="46">
        <f t="shared" si="4"/>
        <v>147653.40000000002</v>
      </c>
      <c r="Q37" s="46">
        <f t="shared" si="5"/>
        <v>0.59999999997671694</v>
      </c>
      <c r="R37" s="10">
        <v>0</v>
      </c>
      <c r="S37" s="10">
        <f t="shared" si="6"/>
        <v>0.59999999997671694</v>
      </c>
      <c r="T37" s="61"/>
      <c r="U37" s="61"/>
      <c r="V37" s="61"/>
    </row>
    <row r="38" spans="1:22" x14ac:dyDescent="0.25">
      <c r="A38" s="76" t="s">
        <v>29</v>
      </c>
      <c r="B38" s="80">
        <v>36</v>
      </c>
      <c r="C38" s="57">
        <v>44309</v>
      </c>
      <c r="D38" s="58" t="s">
        <v>38</v>
      </c>
      <c r="E38" s="62" t="s">
        <v>64</v>
      </c>
      <c r="F38" s="10">
        <v>1084056</v>
      </c>
      <c r="G38" s="10"/>
      <c r="H38" s="10"/>
      <c r="I38" s="10"/>
      <c r="J38" s="10">
        <v>918692</v>
      </c>
      <c r="K38" s="10"/>
      <c r="L38" s="46">
        <f t="shared" si="0"/>
        <v>165364.56</v>
      </c>
      <c r="M38" s="46">
        <f t="shared" si="1"/>
        <v>82682.28</v>
      </c>
      <c r="N38" s="46">
        <f t="shared" si="2"/>
        <v>82682.28</v>
      </c>
      <c r="O38" s="46">
        <f t="shared" si="3"/>
        <v>0</v>
      </c>
      <c r="P38" s="46">
        <f t="shared" si="4"/>
        <v>1084056.56</v>
      </c>
      <c r="Q38" s="46">
        <f t="shared" si="5"/>
        <v>-0.56000000005587935</v>
      </c>
      <c r="R38" s="10">
        <v>0</v>
      </c>
      <c r="S38" s="10">
        <f t="shared" si="6"/>
        <v>-0.56000000005587935</v>
      </c>
      <c r="T38" s="61"/>
      <c r="U38" s="61"/>
      <c r="V38" s="61"/>
    </row>
    <row r="39" spans="1:22" x14ac:dyDescent="0.25">
      <c r="A39" s="76" t="s">
        <v>29</v>
      </c>
      <c r="B39" s="80">
        <v>37</v>
      </c>
      <c r="C39" s="57">
        <v>44310</v>
      </c>
      <c r="D39" s="58" t="s">
        <v>48</v>
      </c>
      <c r="E39" s="62" t="s">
        <v>74</v>
      </c>
      <c r="F39" s="10">
        <v>200270</v>
      </c>
      <c r="G39" s="10"/>
      <c r="H39" s="10"/>
      <c r="I39" s="10"/>
      <c r="J39" s="10">
        <v>169720</v>
      </c>
      <c r="K39" s="10"/>
      <c r="L39" s="46">
        <f t="shared" si="0"/>
        <v>30549.599999999999</v>
      </c>
      <c r="M39" s="46">
        <f t="shared" si="1"/>
        <v>15274.8</v>
      </c>
      <c r="N39" s="46">
        <f t="shared" si="2"/>
        <v>15274.8</v>
      </c>
      <c r="O39" s="46">
        <f t="shared" si="3"/>
        <v>0</v>
      </c>
      <c r="P39" s="46">
        <f t="shared" si="4"/>
        <v>200269.59999999998</v>
      </c>
      <c r="Q39" s="46">
        <f t="shared" si="5"/>
        <v>0.40000000002328306</v>
      </c>
      <c r="R39" s="10">
        <v>0</v>
      </c>
      <c r="S39" s="10">
        <f t="shared" si="6"/>
        <v>0.40000000002328306</v>
      </c>
      <c r="T39" s="61"/>
      <c r="U39" s="61"/>
      <c r="V39" s="61"/>
    </row>
    <row r="40" spans="1:22" x14ac:dyDescent="0.25">
      <c r="A40" s="76" t="s">
        <v>29</v>
      </c>
      <c r="B40" s="80">
        <v>38</v>
      </c>
      <c r="C40" s="57">
        <v>44310</v>
      </c>
      <c r="D40" s="58" t="s">
        <v>49</v>
      </c>
      <c r="E40" s="62" t="s">
        <v>75</v>
      </c>
      <c r="F40" s="10">
        <v>97170</v>
      </c>
      <c r="G40" s="10"/>
      <c r="H40" s="10"/>
      <c r="I40" s="10"/>
      <c r="J40" s="10">
        <v>82348</v>
      </c>
      <c r="K40" s="10"/>
      <c r="L40" s="46">
        <f t="shared" si="0"/>
        <v>14822.64</v>
      </c>
      <c r="M40" s="46">
        <f t="shared" si="1"/>
        <v>7411.32</v>
      </c>
      <c r="N40" s="46">
        <f t="shared" si="2"/>
        <v>7411.32</v>
      </c>
      <c r="O40" s="46">
        <f t="shared" si="3"/>
        <v>0</v>
      </c>
      <c r="P40" s="46">
        <f t="shared" si="4"/>
        <v>97170.640000000014</v>
      </c>
      <c r="Q40" s="46">
        <f t="shared" si="5"/>
        <v>-0.64000000001396984</v>
      </c>
      <c r="R40" s="10">
        <v>0</v>
      </c>
      <c r="S40" s="10">
        <f t="shared" si="6"/>
        <v>-0.64000000001396984</v>
      </c>
      <c r="T40" s="61"/>
      <c r="U40" s="61"/>
      <c r="V40" s="61"/>
    </row>
    <row r="41" spans="1:22" x14ac:dyDescent="0.25">
      <c r="A41" s="76" t="s">
        <v>29</v>
      </c>
      <c r="B41" s="80">
        <v>39</v>
      </c>
      <c r="C41" s="57">
        <v>44310</v>
      </c>
      <c r="D41" s="58" t="s">
        <v>50</v>
      </c>
      <c r="E41" s="62" t="s">
        <v>76</v>
      </c>
      <c r="F41" s="10">
        <v>361689</v>
      </c>
      <c r="G41" s="10"/>
      <c r="H41" s="10"/>
      <c r="I41" s="10"/>
      <c r="J41" s="10">
        <v>304235</v>
      </c>
      <c r="K41" s="10"/>
      <c r="L41" s="46">
        <f t="shared" si="0"/>
        <v>54762.3</v>
      </c>
      <c r="M41" s="46">
        <f t="shared" si="1"/>
        <v>27381.15</v>
      </c>
      <c r="N41" s="46">
        <f t="shared" si="2"/>
        <v>27381.15</v>
      </c>
      <c r="O41" s="46">
        <f t="shared" si="3"/>
        <v>0</v>
      </c>
      <c r="P41" s="46">
        <f t="shared" si="4"/>
        <v>358997.30000000005</v>
      </c>
      <c r="Q41" s="46">
        <f t="shared" si="5"/>
        <v>2691.6999999999534</v>
      </c>
      <c r="R41" s="10">
        <v>2692</v>
      </c>
      <c r="S41" s="10">
        <f t="shared" si="6"/>
        <v>-0.30000000004656613</v>
      </c>
      <c r="T41" s="61"/>
      <c r="U41" s="61"/>
      <c r="V41" s="61"/>
    </row>
    <row r="42" spans="1:22" x14ac:dyDescent="0.25">
      <c r="A42" s="76" t="s">
        <v>29</v>
      </c>
      <c r="B42" s="80">
        <v>40</v>
      </c>
      <c r="C42" s="57">
        <v>44313</v>
      </c>
      <c r="D42" s="58" t="s">
        <v>47</v>
      </c>
      <c r="E42" s="62" t="s">
        <v>73</v>
      </c>
      <c r="F42" s="10">
        <v>596740</v>
      </c>
      <c r="G42" s="10"/>
      <c r="H42" s="10"/>
      <c r="I42" s="10"/>
      <c r="J42" s="10">
        <v>505712</v>
      </c>
      <c r="K42" s="10"/>
      <c r="L42" s="46">
        <f t="shared" si="0"/>
        <v>91028.160000000003</v>
      </c>
      <c r="M42" s="46">
        <f t="shared" si="1"/>
        <v>45514.080000000002</v>
      </c>
      <c r="N42" s="46">
        <f t="shared" si="2"/>
        <v>45514.080000000002</v>
      </c>
      <c r="O42" s="46">
        <f t="shared" si="3"/>
        <v>0</v>
      </c>
      <c r="P42" s="46">
        <f t="shared" si="4"/>
        <v>596740.15999999992</v>
      </c>
      <c r="Q42" s="46">
        <f t="shared" si="5"/>
        <v>-0.15999999991618097</v>
      </c>
      <c r="R42" s="10">
        <v>0</v>
      </c>
      <c r="S42" s="10">
        <f t="shared" si="6"/>
        <v>-0.15999999991618097</v>
      </c>
      <c r="T42" s="61"/>
      <c r="U42" s="61"/>
      <c r="V42" s="61"/>
    </row>
    <row r="43" spans="1:22" x14ac:dyDescent="0.25">
      <c r="A43" s="76" t="s">
        <v>29</v>
      </c>
      <c r="B43" s="80">
        <v>41</v>
      </c>
      <c r="C43" s="57">
        <v>44313</v>
      </c>
      <c r="D43" s="58" t="s">
        <v>51</v>
      </c>
      <c r="E43" s="62" t="s">
        <v>77</v>
      </c>
      <c r="F43" s="10">
        <v>735595</v>
      </c>
      <c r="G43" s="10"/>
      <c r="H43" s="10"/>
      <c r="I43" s="10"/>
      <c r="J43" s="10">
        <v>618745</v>
      </c>
      <c r="K43" s="10"/>
      <c r="L43" s="46">
        <f t="shared" si="0"/>
        <v>111374.1</v>
      </c>
      <c r="M43" s="46">
        <f t="shared" si="1"/>
        <v>55687.05</v>
      </c>
      <c r="N43" s="46">
        <f t="shared" si="2"/>
        <v>55687.05</v>
      </c>
      <c r="O43" s="46">
        <f t="shared" si="3"/>
        <v>0</v>
      </c>
      <c r="P43" s="46">
        <f t="shared" si="4"/>
        <v>730119.10000000009</v>
      </c>
      <c r="Q43" s="46">
        <f t="shared" si="5"/>
        <v>5475.8999999999069</v>
      </c>
      <c r="R43" s="10">
        <v>5476</v>
      </c>
      <c r="S43" s="10">
        <f t="shared" si="6"/>
        <v>-0.10000000009313226</v>
      </c>
      <c r="T43" s="61"/>
      <c r="U43" s="61"/>
      <c r="V43" s="61"/>
    </row>
    <row r="44" spans="1:22" x14ac:dyDescent="0.25">
      <c r="A44" s="76" t="s">
        <v>29</v>
      </c>
      <c r="B44" s="80">
        <v>42</v>
      </c>
      <c r="C44" s="57">
        <v>44314</v>
      </c>
      <c r="D44" s="58" t="s">
        <v>41</v>
      </c>
      <c r="E44" s="62" t="s">
        <v>67</v>
      </c>
      <c r="F44" s="10">
        <v>238218</v>
      </c>
      <c r="G44" s="10"/>
      <c r="H44" s="10"/>
      <c r="I44" s="10"/>
      <c r="J44" s="10">
        <v>201880</v>
      </c>
      <c r="K44" s="10"/>
      <c r="L44" s="46">
        <f t="shared" si="0"/>
        <v>36338.400000000001</v>
      </c>
      <c r="M44" s="46">
        <f t="shared" si="1"/>
        <v>18169.2</v>
      </c>
      <c r="N44" s="46">
        <f t="shared" si="2"/>
        <v>18169.2</v>
      </c>
      <c r="O44" s="46">
        <f t="shared" si="3"/>
        <v>0</v>
      </c>
      <c r="P44" s="46">
        <f t="shared" si="4"/>
        <v>238218.40000000002</v>
      </c>
      <c r="Q44" s="46">
        <f t="shared" si="5"/>
        <v>-0.40000000002328306</v>
      </c>
      <c r="R44" s="10">
        <v>0</v>
      </c>
      <c r="S44" s="10">
        <f t="shared" si="6"/>
        <v>-0.40000000002328306</v>
      </c>
      <c r="T44" s="61"/>
      <c r="U44" s="61"/>
      <c r="V44" s="61"/>
    </row>
    <row r="45" spans="1:22" x14ac:dyDescent="0.25">
      <c r="A45" s="76" t="s">
        <v>29</v>
      </c>
      <c r="B45" s="80">
        <v>43</v>
      </c>
      <c r="C45" s="57">
        <v>44315</v>
      </c>
      <c r="D45" s="58" t="s">
        <v>52</v>
      </c>
      <c r="E45" s="62" t="s">
        <v>78</v>
      </c>
      <c r="F45" s="10">
        <v>610961</v>
      </c>
      <c r="G45" s="10"/>
      <c r="H45" s="10"/>
      <c r="I45" s="10"/>
      <c r="J45" s="10">
        <v>517763</v>
      </c>
      <c r="K45" s="10"/>
      <c r="L45" s="46">
        <f t="shared" si="0"/>
        <v>93197.34</v>
      </c>
      <c r="M45" s="46">
        <f t="shared" si="1"/>
        <v>46598.67</v>
      </c>
      <c r="N45" s="46">
        <f t="shared" si="2"/>
        <v>46598.67</v>
      </c>
      <c r="O45" s="46">
        <f t="shared" si="3"/>
        <v>0</v>
      </c>
      <c r="P45" s="46">
        <f t="shared" si="4"/>
        <v>610960.34000000008</v>
      </c>
      <c r="Q45" s="46">
        <f t="shared" si="5"/>
        <v>0.65999999991618097</v>
      </c>
      <c r="R45" s="10">
        <v>0</v>
      </c>
      <c r="S45" s="10">
        <f t="shared" si="6"/>
        <v>0.65999999991618097</v>
      </c>
      <c r="T45" s="61"/>
      <c r="U45" s="61"/>
      <c r="V45" s="61"/>
    </row>
    <row r="46" spans="1:22" x14ac:dyDescent="0.25">
      <c r="A46" s="76" t="s">
        <v>29</v>
      </c>
      <c r="B46" s="80">
        <v>44</v>
      </c>
      <c r="C46" s="57">
        <v>44315</v>
      </c>
      <c r="D46" s="58" t="s">
        <v>40</v>
      </c>
      <c r="E46" s="62" t="s">
        <v>66</v>
      </c>
      <c r="F46" s="10">
        <v>205782</v>
      </c>
      <c r="G46" s="10"/>
      <c r="H46" s="10"/>
      <c r="I46" s="10"/>
      <c r="J46" s="10">
        <v>174392</v>
      </c>
      <c r="K46" s="10"/>
      <c r="L46" s="46">
        <f t="shared" si="0"/>
        <v>31390.560000000001</v>
      </c>
      <c r="M46" s="46">
        <f t="shared" si="1"/>
        <v>15695.28</v>
      </c>
      <c r="N46" s="46">
        <f t="shared" si="2"/>
        <v>15695.28</v>
      </c>
      <c r="O46" s="46">
        <f t="shared" si="3"/>
        <v>0</v>
      </c>
      <c r="P46" s="46">
        <f t="shared" si="4"/>
        <v>205782.56</v>
      </c>
      <c r="Q46" s="46">
        <f t="shared" si="5"/>
        <v>-0.55999999999767169</v>
      </c>
      <c r="R46" s="10">
        <v>0</v>
      </c>
      <c r="S46" s="10">
        <f t="shared" si="6"/>
        <v>-0.55999999999767169</v>
      </c>
      <c r="T46" s="61"/>
      <c r="U46" s="61"/>
      <c r="V46" s="61"/>
    </row>
    <row r="47" spans="1:22" x14ac:dyDescent="0.25">
      <c r="A47" s="76" t="s">
        <v>29</v>
      </c>
      <c r="B47" s="80">
        <v>45</v>
      </c>
      <c r="C47" s="57">
        <v>44315</v>
      </c>
      <c r="D47" s="58" t="s">
        <v>35</v>
      </c>
      <c r="E47" s="62" t="s">
        <v>61</v>
      </c>
      <c r="F47" s="10">
        <v>173956</v>
      </c>
      <c r="G47" s="10"/>
      <c r="H47" s="10"/>
      <c r="I47" s="10"/>
      <c r="J47" s="10">
        <v>147420</v>
      </c>
      <c r="K47" s="10"/>
      <c r="L47" s="46">
        <f t="shared" si="0"/>
        <v>26535.599999999999</v>
      </c>
      <c r="M47" s="46">
        <f t="shared" si="1"/>
        <v>13267.8</v>
      </c>
      <c r="N47" s="46">
        <f t="shared" si="2"/>
        <v>13267.8</v>
      </c>
      <c r="O47" s="46">
        <f t="shared" si="3"/>
        <v>0</v>
      </c>
      <c r="P47" s="46">
        <f t="shared" si="4"/>
        <v>173955.59999999998</v>
      </c>
      <c r="Q47" s="46">
        <f t="shared" si="5"/>
        <v>0.40000000002328306</v>
      </c>
      <c r="R47" s="10">
        <v>0</v>
      </c>
      <c r="S47" s="10">
        <f t="shared" si="6"/>
        <v>0.40000000002328306</v>
      </c>
      <c r="T47" s="61"/>
      <c r="U47" s="61"/>
      <c r="V47" s="61"/>
    </row>
    <row r="48" spans="1:22" x14ac:dyDescent="0.25">
      <c r="A48" s="76" t="s">
        <v>29</v>
      </c>
      <c r="B48" s="80">
        <v>46</v>
      </c>
      <c r="C48" s="57">
        <v>44315</v>
      </c>
      <c r="D48" s="58" t="s">
        <v>53</v>
      </c>
      <c r="E48" s="62" t="s">
        <v>79</v>
      </c>
      <c r="F48" s="10">
        <v>547600</v>
      </c>
      <c r="G48" s="10"/>
      <c r="H48" s="10"/>
      <c r="I48" s="10"/>
      <c r="J48" s="10">
        <v>464068</v>
      </c>
      <c r="K48" s="10"/>
      <c r="L48" s="46">
        <f t="shared" si="0"/>
        <v>83532.240000000005</v>
      </c>
      <c r="M48" s="46">
        <f t="shared" si="1"/>
        <v>41766.120000000003</v>
      </c>
      <c r="N48" s="46">
        <f t="shared" si="2"/>
        <v>41766.120000000003</v>
      </c>
      <c r="O48" s="46">
        <f t="shared" si="3"/>
        <v>0</v>
      </c>
      <c r="P48" s="46">
        <f t="shared" si="4"/>
        <v>547600.24</v>
      </c>
      <c r="Q48" s="46">
        <f t="shared" si="5"/>
        <v>-0.23999999999068677</v>
      </c>
      <c r="R48" s="10">
        <v>0</v>
      </c>
      <c r="S48" s="10">
        <f t="shared" si="6"/>
        <v>-0.23999999999068677</v>
      </c>
      <c r="T48" s="61"/>
      <c r="U48" s="61"/>
      <c r="V48" s="61"/>
    </row>
    <row r="49" spans="1:22" x14ac:dyDescent="0.25">
      <c r="A49" s="76" t="s">
        <v>29</v>
      </c>
      <c r="B49" s="80">
        <v>47</v>
      </c>
      <c r="C49" s="57">
        <v>44315</v>
      </c>
      <c r="D49" s="58" t="s">
        <v>54</v>
      </c>
      <c r="E49" s="62" t="s">
        <v>80</v>
      </c>
      <c r="F49" s="10">
        <v>110920</v>
      </c>
      <c r="G49" s="10"/>
      <c r="H49" s="10"/>
      <c r="I49" s="10"/>
      <c r="J49" s="10">
        <v>94000</v>
      </c>
      <c r="K49" s="10"/>
      <c r="L49" s="46">
        <f t="shared" si="0"/>
        <v>16920</v>
      </c>
      <c r="M49" s="46">
        <f t="shared" si="1"/>
        <v>8460</v>
      </c>
      <c r="N49" s="46">
        <f t="shared" si="2"/>
        <v>8460</v>
      </c>
      <c r="O49" s="46">
        <f t="shared" si="3"/>
        <v>0</v>
      </c>
      <c r="P49" s="46">
        <f t="shared" si="4"/>
        <v>110920</v>
      </c>
      <c r="Q49" s="46">
        <f t="shared" si="5"/>
        <v>0</v>
      </c>
      <c r="R49" s="10">
        <v>0</v>
      </c>
      <c r="S49" s="10">
        <f t="shared" si="6"/>
        <v>0</v>
      </c>
      <c r="T49" s="61"/>
      <c r="U49" s="61"/>
      <c r="V49" s="61"/>
    </row>
    <row r="50" spans="1:22" x14ac:dyDescent="0.25">
      <c r="A50" s="76" t="s">
        <v>29</v>
      </c>
      <c r="B50" s="80">
        <v>48</v>
      </c>
      <c r="C50" s="57">
        <v>44316</v>
      </c>
      <c r="D50" s="58" t="s">
        <v>55</v>
      </c>
      <c r="E50" s="62" t="s">
        <v>81</v>
      </c>
      <c r="F50" s="10">
        <v>534982</v>
      </c>
      <c r="G50" s="10"/>
      <c r="H50" s="10"/>
      <c r="I50" s="10"/>
      <c r="J50" s="10">
        <v>450000</v>
      </c>
      <c r="K50" s="10"/>
      <c r="L50" s="46">
        <f t="shared" si="0"/>
        <v>81000</v>
      </c>
      <c r="M50" s="46">
        <f t="shared" si="1"/>
        <v>40500</v>
      </c>
      <c r="N50" s="46">
        <f t="shared" si="2"/>
        <v>40500</v>
      </c>
      <c r="O50" s="46">
        <f t="shared" si="3"/>
        <v>0</v>
      </c>
      <c r="P50" s="46">
        <f t="shared" si="4"/>
        <v>531000</v>
      </c>
      <c r="Q50" s="46">
        <f t="shared" si="5"/>
        <v>3982</v>
      </c>
      <c r="R50" s="10">
        <v>3982</v>
      </c>
      <c r="S50" s="10">
        <f t="shared" si="6"/>
        <v>0</v>
      </c>
      <c r="T50" s="61"/>
      <c r="U50" s="61"/>
      <c r="V50" s="61"/>
    </row>
    <row r="51" spans="1:22" x14ac:dyDescent="0.25">
      <c r="A51" s="77" t="s">
        <v>127</v>
      </c>
      <c r="B51" s="81">
        <v>49</v>
      </c>
      <c r="C51" s="57">
        <v>44319</v>
      </c>
      <c r="D51" s="58" t="s">
        <v>128</v>
      </c>
      <c r="E51" s="58" t="s">
        <v>130</v>
      </c>
      <c r="F51" s="10">
        <v>372620</v>
      </c>
      <c r="G51" s="10"/>
      <c r="H51" s="10"/>
      <c r="I51" s="10"/>
      <c r="J51" s="10">
        <v>315780</v>
      </c>
      <c r="K51" s="10"/>
      <c r="L51" s="10">
        <v>56840.4</v>
      </c>
      <c r="M51" s="10">
        <v>28420.2</v>
      </c>
      <c r="N51" s="10">
        <v>28420.2</v>
      </c>
      <c r="O51" s="10">
        <v>0</v>
      </c>
      <c r="P51" s="10">
        <v>372620.4</v>
      </c>
      <c r="Q51" s="10">
        <v>-0.40000000002328306</v>
      </c>
      <c r="R51" s="10">
        <v>0</v>
      </c>
      <c r="S51" s="10">
        <v>-0.40000000002328306</v>
      </c>
      <c r="T51" s="61"/>
      <c r="U51" s="61"/>
      <c r="V51" s="61"/>
    </row>
    <row r="52" spans="1:22" x14ac:dyDescent="0.25">
      <c r="A52" s="77" t="s">
        <v>127</v>
      </c>
      <c r="B52" s="81">
        <v>50</v>
      </c>
      <c r="C52" s="57">
        <v>44319</v>
      </c>
      <c r="D52" s="58" t="s">
        <v>129</v>
      </c>
      <c r="E52" s="58" t="s">
        <v>131</v>
      </c>
      <c r="F52" s="4">
        <v>431639</v>
      </c>
      <c r="G52" s="4"/>
      <c r="H52" s="4"/>
      <c r="I52" s="4"/>
      <c r="J52" s="4">
        <v>365795</v>
      </c>
      <c r="K52" s="4"/>
      <c r="L52" s="4">
        <v>65843.100000000006</v>
      </c>
      <c r="M52" s="4">
        <v>32921.550000000003</v>
      </c>
      <c r="N52" s="4">
        <v>32921.550000000003</v>
      </c>
      <c r="O52" s="4">
        <v>0</v>
      </c>
      <c r="P52" s="4">
        <v>431638.1</v>
      </c>
      <c r="Q52" s="4">
        <v>0.90000000002328306</v>
      </c>
      <c r="R52" s="4">
        <v>0</v>
      </c>
      <c r="S52" s="4">
        <v>0.90000000002328306</v>
      </c>
      <c r="T52" s="61"/>
      <c r="U52" s="61"/>
      <c r="V52" s="61"/>
    </row>
    <row r="53" spans="1:22" x14ac:dyDescent="0.25">
      <c r="A53" s="77" t="s">
        <v>127</v>
      </c>
      <c r="B53" s="81">
        <v>51</v>
      </c>
      <c r="C53" s="57">
        <v>44324</v>
      </c>
      <c r="D53" s="58" t="s">
        <v>40</v>
      </c>
      <c r="E53" s="58" t="s">
        <v>66</v>
      </c>
      <c r="F53" s="10">
        <v>200116</v>
      </c>
      <c r="G53" s="10"/>
      <c r="H53" s="10"/>
      <c r="I53" s="10"/>
      <c r="J53" s="10">
        <v>169590</v>
      </c>
      <c r="K53" s="10"/>
      <c r="L53" s="10">
        <v>30526.2</v>
      </c>
      <c r="M53" s="10">
        <v>15263.1</v>
      </c>
      <c r="N53" s="10">
        <v>15263.1</v>
      </c>
      <c r="O53" s="10">
        <v>0</v>
      </c>
      <c r="P53" s="10">
        <v>200116.2</v>
      </c>
      <c r="Q53" s="10">
        <v>-0.20000000001164153</v>
      </c>
      <c r="R53" s="10">
        <v>0</v>
      </c>
      <c r="S53" s="10">
        <v>-0.20000000001164153</v>
      </c>
      <c r="T53" s="61"/>
      <c r="U53" s="61"/>
      <c r="V53" s="61"/>
    </row>
    <row r="54" spans="1:22" x14ac:dyDescent="0.25">
      <c r="A54" s="77" t="s">
        <v>127</v>
      </c>
      <c r="B54" s="81">
        <v>52</v>
      </c>
      <c r="C54" s="57">
        <v>44325</v>
      </c>
      <c r="D54" s="58" t="s">
        <v>42</v>
      </c>
      <c r="E54" s="58" t="s">
        <v>68</v>
      </c>
      <c r="F54" s="10">
        <v>204917</v>
      </c>
      <c r="G54" s="10"/>
      <c r="H54" s="10"/>
      <c r="I54" s="10"/>
      <c r="J54" s="10">
        <v>173659</v>
      </c>
      <c r="K54" s="10"/>
      <c r="L54" s="10">
        <v>31258.62</v>
      </c>
      <c r="M54" s="10">
        <v>15629.31</v>
      </c>
      <c r="N54" s="10">
        <v>15629.31</v>
      </c>
      <c r="O54" s="10">
        <v>0</v>
      </c>
      <c r="P54" s="10">
        <v>204917.62</v>
      </c>
      <c r="Q54" s="10">
        <v>-0.61999999999534339</v>
      </c>
      <c r="R54" s="10">
        <v>0</v>
      </c>
      <c r="S54" s="10">
        <v>-0.61999999999534339</v>
      </c>
      <c r="T54" s="61"/>
      <c r="U54" s="61"/>
      <c r="V54" s="61"/>
    </row>
    <row r="55" spans="1:22" x14ac:dyDescent="0.25">
      <c r="A55" s="76" t="s">
        <v>138</v>
      </c>
      <c r="B55" s="82">
        <v>53</v>
      </c>
      <c r="C55" s="57">
        <v>44354</v>
      </c>
      <c r="D55" s="67" t="s">
        <v>144</v>
      </c>
      <c r="E55" s="8" t="s">
        <v>139</v>
      </c>
      <c r="F55" s="10">
        <v>371664</v>
      </c>
      <c r="G55" s="46"/>
      <c r="H55" s="46"/>
      <c r="I55" s="46"/>
      <c r="J55" s="60">
        <v>311850</v>
      </c>
      <c r="K55" s="46"/>
      <c r="L55" s="46">
        <f t="shared" ref="L55:L118" si="7">+(H55*$H$1/100)+(I55*$I$1/100)+(J55*$J$1/100)+(K55*$K$1/100)</f>
        <v>56133</v>
      </c>
      <c r="M55" s="46">
        <f t="shared" ref="M55:M118" si="8">+IF(VALUE(LEFT(D55,2))=33,L55/2,0)</f>
        <v>28066.5</v>
      </c>
      <c r="N55" s="46">
        <f t="shared" ref="N55:N118" si="9">+M55</f>
        <v>28066.5</v>
      </c>
      <c r="O55" s="46">
        <f t="shared" ref="O55:O118" si="10">+IF(VALUE(LEFT(D55,2))=33,0,L55)</f>
        <v>0</v>
      </c>
      <c r="P55" s="46">
        <f t="shared" ref="P55:P118" si="11">SUM(G55:K55)+M55+N55+O55</f>
        <v>367983</v>
      </c>
      <c r="Q55" s="63">
        <f>F55-P55</f>
        <v>3681</v>
      </c>
      <c r="R55" s="64">
        <v>3680</v>
      </c>
      <c r="S55" s="65">
        <f>Q55-R55</f>
        <v>1</v>
      </c>
      <c r="T55" s="8">
        <v>7204</v>
      </c>
      <c r="U55" s="68">
        <v>9.4499999999999993</v>
      </c>
    </row>
    <row r="56" spans="1:22" x14ac:dyDescent="0.25">
      <c r="A56" s="76" t="s">
        <v>138</v>
      </c>
      <c r="B56" s="80">
        <v>54</v>
      </c>
      <c r="C56" s="57">
        <v>44354</v>
      </c>
      <c r="D56" s="8" t="s">
        <v>34</v>
      </c>
      <c r="E56" s="8" t="s">
        <v>60</v>
      </c>
      <c r="F56" s="10">
        <v>136962</v>
      </c>
      <c r="G56" s="8"/>
      <c r="H56" s="8"/>
      <c r="I56" s="8"/>
      <c r="J56" s="8">
        <v>116070</v>
      </c>
      <c r="K56" s="8"/>
      <c r="L56" s="46">
        <f t="shared" si="7"/>
        <v>20892.599999999999</v>
      </c>
      <c r="M56" s="46">
        <f t="shared" si="8"/>
        <v>10446.299999999999</v>
      </c>
      <c r="N56" s="46">
        <f t="shared" si="9"/>
        <v>10446.299999999999</v>
      </c>
      <c r="O56" s="46">
        <f t="shared" si="10"/>
        <v>0</v>
      </c>
      <c r="P56" s="46">
        <f t="shared" si="11"/>
        <v>136962.6</v>
      </c>
      <c r="Q56" s="63">
        <f t="shared" ref="Q56:Q65" si="12">F56-P56</f>
        <v>-0.60000000000582077</v>
      </c>
      <c r="R56" s="8"/>
      <c r="S56" s="65">
        <f t="shared" ref="S56:S65" si="13">Q56-R56</f>
        <v>-0.60000000000582077</v>
      </c>
      <c r="T56" s="8">
        <v>720711</v>
      </c>
      <c r="U56" s="68">
        <v>2.19</v>
      </c>
    </row>
    <row r="57" spans="1:22" x14ac:dyDescent="0.25">
      <c r="A57" s="76" t="s">
        <v>138</v>
      </c>
      <c r="B57" s="80">
        <v>55</v>
      </c>
      <c r="C57" s="57">
        <v>44355</v>
      </c>
      <c r="D57" s="8" t="s">
        <v>145</v>
      </c>
      <c r="E57" s="8" t="s">
        <v>140</v>
      </c>
      <c r="F57" s="10">
        <v>84930</v>
      </c>
      <c r="G57" s="8"/>
      <c r="H57" s="8"/>
      <c r="I57" s="8"/>
      <c r="J57" s="8">
        <v>71974</v>
      </c>
      <c r="K57" s="8"/>
      <c r="L57" s="46">
        <f t="shared" si="7"/>
        <v>12955.32</v>
      </c>
      <c r="M57" s="46">
        <f t="shared" si="8"/>
        <v>6477.66</v>
      </c>
      <c r="N57" s="46">
        <f t="shared" si="9"/>
        <v>6477.66</v>
      </c>
      <c r="O57" s="46">
        <f t="shared" si="10"/>
        <v>0</v>
      </c>
      <c r="P57" s="46">
        <f t="shared" si="11"/>
        <v>84929.32</v>
      </c>
      <c r="Q57" s="63">
        <f t="shared" si="12"/>
        <v>0.67999999999301508</v>
      </c>
      <c r="R57" s="8"/>
      <c r="S57" s="65">
        <f t="shared" si="13"/>
        <v>0.67999999999301508</v>
      </c>
      <c r="T57" s="8">
        <v>720711</v>
      </c>
      <c r="U57" s="68">
        <v>1.46</v>
      </c>
    </row>
    <row r="58" spans="1:22" x14ac:dyDescent="0.25">
      <c r="A58" s="76" t="s">
        <v>138</v>
      </c>
      <c r="B58" s="80">
        <v>56</v>
      </c>
      <c r="C58" s="57">
        <v>44355</v>
      </c>
      <c r="D58" s="8" t="s">
        <v>144</v>
      </c>
      <c r="E58" s="8" t="s">
        <v>139</v>
      </c>
      <c r="F58" s="10">
        <v>372450</v>
      </c>
      <c r="G58" s="8"/>
      <c r="H58" s="8"/>
      <c r="I58" s="8"/>
      <c r="J58" s="8">
        <v>312510</v>
      </c>
      <c r="K58" s="8"/>
      <c r="L58" s="46">
        <f t="shared" si="7"/>
        <v>56251.8</v>
      </c>
      <c r="M58" s="46">
        <f t="shared" si="8"/>
        <v>28125.9</v>
      </c>
      <c r="N58" s="46">
        <f t="shared" si="9"/>
        <v>28125.9</v>
      </c>
      <c r="O58" s="46">
        <f t="shared" si="10"/>
        <v>0</v>
      </c>
      <c r="P58" s="46">
        <f t="shared" si="11"/>
        <v>368761.80000000005</v>
      </c>
      <c r="Q58" s="63">
        <f t="shared" si="12"/>
        <v>3688.1999999999534</v>
      </c>
      <c r="R58" s="8">
        <v>3688</v>
      </c>
      <c r="S58" s="65">
        <f t="shared" si="13"/>
        <v>0.19999999995343387</v>
      </c>
      <c r="T58" s="8">
        <v>720711</v>
      </c>
      <c r="U58" s="68">
        <v>9.4700000000000006</v>
      </c>
    </row>
    <row r="59" spans="1:22" x14ac:dyDescent="0.25">
      <c r="A59" s="76" t="s">
        <v>138</v>
      </c>
      <c r="B59" s="80">
        <v>57</v>
      </c>
      <c r="C59" s="57">
        <v>44356</v>
      </c>
      <c r="D59" s="8" t="s">
        <v>34</v>
      </c>
      <c r="E59" s="8" t="s">
        <v>60</v>
      </c>
      <c r="F59" s="10">
        <v>138214</v>
      </c>
      <c r="G59" s="8"/>
      <c r="H59" s="8"/>
      <c r="I59" s="8"/>
      <c r="J59" s="8">
        <v>117130</v>
      </c>
      <c r="K59" s="8"/>
      <c r="L59" s="46">
        <f t="shared" si="7"/>
        <v>21083.4</v>
      </c>
      <c r="M59" s="46">
        <f t="shared" si="8"/>
        <v>10541.7</v>
      </c>
      <c r="N59" s="46">
        <f t="shared" si="9"/>
        <v>10541.7</v>
      </c>
      <c r="O59" s="46">
        <f t="shared" si="10"/>
        <v>0</v>
      </c>
      <c r="P59" s="46">
        <f t="shared" si="11"/>
        <v>138213.4</v>
      </c>
      <c r="Q59" s="63">
        <f t="shared" si="12"/>
        <v>0.60000000000582077</v>
      </c>
      <c r="R59" s="8"/>
      <c r="S59" s="65">
        <f t="shared" si="13"/>
        <v>0.60000000000582077</v>
      </c>
      <c r="T59" s="8">
        <v>720711</v>
      </c>
      <c r="U59" s="68">
        <v>2.21</v>
      </c>
    </row>
    <row r="60" spans="1:22" x14ac:dyDescent="0.25">
      <c r="A60" s="76" t="s">
        <v>138</v>
      </c>
      <c r="B60" s="80">
        <v>58</v>
      </c>
      <c r="C60" s="57">
        <v>44357</v>
      </c>
      <c r="D60" s="8" t="s">
        <v>146</v>
      </c>
      <c r="E60" s="8" t="s">
        <v>141</v>
      </c>
      <c r="F60" s="10">
        <v>234267</v>
      </c>
      <c r="G60" s="8"/>
      <c r="H60" s="8"/>
      <c r="I60" s="8"/>
      <c r="J60" s="8">
        <v>198531</v>
      </c>
      <c r="K60" s="8"/>
      <c r="L60" s="46">
        <f t="shared" si="7"/>
        <v>35735.58</v>
      </c>
      <c r="M60" s="46">
        <f t="shared" si="8"/>
        <v>17867.79</v>
      </c>
      <c r="N60" s="46">
        <f t="shared" si="9"/>
        <v>17867.79</v>
      </c>
      <c r="O60" s="46">
        <f t="shared" si="10"/>
        <v>0</v>
      </c>
      <c r="P60" s="46">
        <f t="shared" si="11"/>
        <v>234266.58000000002</v>
      </c>
      <c r="Q60" s="63">
        <f t="shared" si="12"/>
        <v>0.41999999998370185</v>
      </c>
      <c r="R60" s="8"/>
      <c r="S60" s="65">
        <f t="shared" si="13"/>
        <v>0.41999999998370185</v>
      </c>
      <c r="T60" s="8">
        <v>720711</v>
      </c>
      <c r="U60" s="68">
        <v>3.87</v>
      </c>
    </row>
    <row r="61" spans="1:22" x14ac:dyDescent="0.25">
      <c r="A61" s="76" t="s">
        <v>138</v>
      </c>
      <c r="B61" s="80">
        <v>59</v>
      </c>
      <c r="C61" s="57">
        <v>44359</v>
      </c>
      <c r="D61" s="8" t="s">
        <v>42</v>
      </c>
      <c r="E61" s="8" t="s">
        <v>68</v>
      </c>
      <c r="F61" s="10">
        <v>146239</v>
      </c>
      <c r="G61" s="8"/>
      <c r="H61" s="8"/>
      <c r="I61" s="8"/>
      <c r="J61" s="8">
        <v>123931</v>
      </c>
      <c r="K61" s="8"/>
      <c r="L61" s="46">
        <f t="shared" si="7"/>
        <v>22307.58</v>
      </c>
      <c r="M61" s="46">
        <f t="shared" si="8"/>
        <v>11153.79</v>
      </c>
      <c r="N61" s="46">
        <f t="shared" si="9"/>
        <v>11153.79</v>
      </c>
      <c r="O61" s="46">
        <f t="shared" si="10"/>
        <v>0</v>
      </c>
      <c r="P61" s="46">
        <f t="shared" si="11"/>
        <v>146238.58000000002</v>
      </c>
      <c r="Q61" s="63">
        <f t="shared" si="12"/>
        <v>0.41999999998370185</v>
      </c>
      <c r="R61" s="8"/>
      <c r="S61" s="65">
        <f t="shared" si="13"/>
        <v>0.41999999998370185</v>
      </c>
      <c r="T61" s="8">
        <v>720711</v>
      </c>
      <c r="U61" s="68">
        <v>2.31</v>
      </c>
    </row>
    <row r="62" spans="1:22" x14ac:dyDescent="0.25">
      <c r="A62" s="76" t="s">
        <v>138</v>
      </c>
      <c r="B62" s="80">
        <v>60</v>
      </c>
      <c r="C62" s="57">
        <v>44363</v>
      </c>
      <c r="D62" s="8" t="s">
        <v>147</v>
      </c>
      <c r="E62" s="8" t="s">
        <v>142</v>
      </c>
      <c r="F62" s="10">
        <v>60656</v>
      </c>
      <c r="G62" s="8"/>
      <c r="H62" s="8"/>
      <c r="I62" s="8"/>
      <c r="J62" s="8">
        <v>51404</v>
      </c>
      <c r="K62" s="8"/>
      <c r="L62" s="46">
        <f t="shared" si="7"/>
        <v>9252.7199999999993</v>
      </c>
      <c r="M62" s="46">
        <f t="shared" si="8"/>
        <v>4626.3599999999997</v>
      </c>
      <c r="N62" s="46">
        <f t="shared" si="9"/>
        <v>4626.3599999999997</v>
      </c>
      <c r="O62" s="46">
        <f t="shared" si="10"/>
        <v>0</v>
      </c>
      <c r="P62" s="46">
        <f t="shared" si="11"/>
        <v>60656.72</v>
      </c>
      <c r="Q62" s="63">
        <f t="shared" si="12"/>
        <v>-0.72000000000116415</v>
      </c>
      <c r="R62" s="8"/>
      <c r="S62" s="65">
        <f t="shared" si="13"/>
        <v>-0.72000000000116415</v>
      </c>
      <c r="T62" s="8">
        <v>720711</v>
      </c>
      <c r="U62" s="68">
        <v>1.08</v>
      </c>
    </row>
    <row r="63" spans="1:22" x14ac:dyDescent="0.25">
      <c r="A63" s="76" t="s">
        <v>138</v>
      </c>
      <c r="B63" s="80">
        <v>61</v>
      </c>
      <c r="C63" s="57">
        <v>44364</v>
      </c>
      <c r="D63" s="8" t="s">
        <v>38</v>
      </c>
      <c r="E63" s="8" t="s">
        <v>64</v>
      </c>
      <c r="F63" s="10">
        <v>220729</v>
      </c>
      <c r="G63" s="8"/>
      <c r="H63" s="8"/>
      <c r="I63" s="8"/>
      <c r="J63" s="8">
        <v>187059</v>
      </c>
      <c r="K63" s="8"/>
      <c r="L63" s="46">
        <f t="shared" si="7"/>
        <v>33670.620000000003</v>
      </c>
      <c r="M63" s="46">
        <f t="shared" si="8"/>
        <v>16835.310000000001</v>
      </c>
      <c r="N63" s="46">
        <f t="shared" si="9"/>
        <v>16835.310000000001</v>
      </c>
      <c r="O63" s="46">
        <f t="shared" si="10"/>
        <v>0</v>
      </c>
      <c r="P63" s="46">
        <f t="shared" si="11"/>
        <v>220729.62</v>
      </c>
      <c r="Q63" s="63">
        <f t="shared" si="12"/>
        <v>-0.61999999999534339</v>
      </c>
      <c r="R63" s="8"/>
      <c r="S63" s="65">
        <f t="shared" si="13"/>
        <v>-0.61999999999534339</v>
      </c>
      <c r="T63" s="8">
        <v>720711</v>
      </c>
      <c r="U63" s="68">
        <v>3.73</v>
      </c>
    </row>
    <row r="64" spans="1:22" x14ac:dyDescent="0.25">
      <c r="A64" s="76" t="s">
        <v>138</v>
      </c>
      <c r="B64" s="80">
        <v>62</v>
      </c>
      <c r="C64" s="57">
        <v>44364</v>
      </c>
      <c r="D64" s="8" t="s">
        <v>147</v>
      </c>
      <c r="E64" s="8" t="s">
        <v>142</v>
      </c>
      <c r="F64" s="10">
        <v>119746</v>
      </c>
      <c r="G64" s="8"/>
      <c r="H64" s="8"/>
      <c r="I64" s="8"/>
      <c r="J64" s="8">
        <v>101480</v>
      </c>
      <c r="K64" s="8"/>
      <c r="L64" s="46">
        <f t="shared" si="7"/>
        <v>18266.400000000001</v>
      </c>
      <c r="M64" s="46">
        <f t="shared" si="8"/>
        <v>9133.2000000000007</v>
      </c>
      <c r="N64" s="46">
        <f t="shared" si="9"/>
        <v>9133.2000000000007</v>
      </c>
      <c r="O64" s="46">
        <f t="shared" si="10"/>
        <v>0</v>
      </c>
      <c r="P64" s="46">
        <f t="shared" si="11"/>
        <v>119746.4</v>
      </c>
      <c r="Q64" s="63">
        <f t="shared" si="12"/>
        <v>-0.39999999999417923</v>
      </c>
      <c r="R64" s="8"/>
      <c r="S64" s="65">
        <f t="shared" si="13"/>
        <v>-0.39999999999417923</v>
      </c>
      <c r="T64" s="8">
        <v>720711</v>
      </c>
      <c r="U64" s="68">
        <v>2.11</v>
      </c>
    </row>
    <row r="65" spans="1:22" x14ac:dyDescent="0.25">
      <c r="A65" s="76" t="s">
        <v>138</v>
      </c>
      <c r="B65" s="80">
        <v>63</v>
      </c>
      <c r="C65" s="57">
        <v>44372</v>
      </c>
      <c r="D65" s="8" t="s">
        <v>148</v>
      </c>
      <c r="E65" s="8" t="s">
        <v>143</v>
      </c>
      <c r="F65" s="10">
        <v>135456</v>
      </c>
      <c r="G65" s="8"/>
      <c r="H65" s="8"/>
      <c r="I65" s="8"/>
      <c r="J65" s="8">
        <v>114794</v>
      </c>
      <c r="K65" s="8"/>
      <c r="L65" s="46">
        <f t="shared" si="7"/>
        <v>20662.919999999998</v>
      </c>
      <c r="M65" s="46">
        <f t="shared" si="8"/>
        <v>10331.459999999999</v>
      </c>
      <c r="N65" s="46">
        <f t="shared" si="9"/>
        <v>10331.459999999999</v>
      </c>
      <c r="O65" s="46">
        <f t="shared" si="10"/>
        <v>0</v>
      </c>
      <c r="P65" s="46">
        <f t="shared" si="11"/>
        <v>135456.91999999998</v>
      </c>
      <c r="Q65" s="63">
        <f t="shared" si="12"/>
        <v>-0.91999999998370185</v>
      </c>
      <c r="R65" s="8"/>
      <c r="S65" s="65">
        <f t="shared" si="13"/>
        <v>-0.91999999998370185</v>
      </c>
      <c r="T65" s="8">
        <v>720711</v>
      </c>
      <c r="U65" s="68">
        <v>2.27</v>
      </c>
    </row>
    <row r="66" spans="1:22" x14ac:dyDescent="0.25">
      <c r="A66" s="76" t="s">
        <v>157</v>
      </c>
      <c r="B66" s="82">
        <v>64</v>
      </c>
      <c r="C66" s="57">
        <v>44380</v>
      </c>
      <c r="D66" s="67" t="s">
        <v>158</v>
      </c>
      <c r="E66" s="8" t="s">
        <v>166</v>
      </c>
      <c r="F66" s="10">
        <v>300930</v>
      </c>
      <c r="G66" s="46"/>
      <c r="H66" s="46"/>
      <c r="I66" s="46"/>
      <c r="J66" s="60">
        <v>255026</v>
      </c>
      <c r="K66" s="46"/>
      <c r="L66" s="46">
        <f t="shared" si="7"/>
        <v>45904.68</v>
      </c>
      <c r="M66" s="46">
        <f t="shared" si="8"/>
        <v>22952.34</v>
      </c>
      <c r="N66" s="46">
        <f t="shared" si="9"/>
        <v>22952.34</v>
      </c>
      <c r="O66" s="46">
        <f t="shared" si="10"/>
        <v>0</v>
      </c>
      <c r="P66" s="46">
        <f t="shared" si="11"/>
        <v>300930.68000000005</v>
      </c>
      <c r="Q66" s="46">
        <f>F66-P66</f>
        <v>-0.68000000005122274</v>
      </c>
      <c r="R66" s="69"/>
      <c r="S66" s="10">
        <f>Q66-R66</f>
        <v>-0.68000000005122274</v>
      </c>
      <c r="T66" s="56">
        <v>72142090</v>
      </c>
      <c r="V66" s="61"/>
    </row>
    <row r="67" spans="1:22" x14ac:dyDescent="0.25">
      <c r="A67" s="76" t="s">
        <v>157</v>
      </c>
      <c r="B67" s="80">
        <v>65</v>
      </c>
      <c r="C67" s="57">
        <v>44383</v>
      </c>
      <c r="D67" s="8" t="s">
        <v>42</v>
      </c>
      <c r="E67" s="8" t="s">
        <v>68</v>
      </c>
      <c r="F67" s="10">
        <v>233602</v>
      </c>
      <c r="G67" s="8"/>
      <c r="H67" s="8"/>
      <c r="I67" s="8"/>
      <c r="J67" s="10">
        <v>197968</v>
      </c>
      <c r="K67" s="8"/>
      <c r="L67" s="46">
        <f t="shared" si="7"/>
        <v>35634.239999999998</v>
      </c>
      <c r="M67" s="46">
        <f t="shared" si="8"/>
        <v>17817.12</v>
      </c>
      <c r="N67" s="46">
        <f t="shared" si="9"/>
        <v>17817.12</v>
      </c>
      <c r="O67" s="46">
        <f t="shared" si="10"/>
        <v>0</v>
      </c>
      <c r="P67" s="46">
        <f t="shared" si="11"/>
        <v>233602.24</v>
      </c>
      <c r="Q67" s="46">
        <f t="shared" ref="Q67:Q99" si="14">F67-P67</f>
        <v>-0.23999999999068677</v>
      </c>
      <c r="R67" s="69"/>
      <c r="S67" s="10">
        <f t="shared" ref="S67:S99" si="15">Q67-R67</f>
        <v>-0.23999999999068677</v>
      </c>
      <c r="T67" s="56">
        <v>72142090</v>
      </c>
      <c r="V67" s="61"/>
    </row>
    <row r="68" spans="1:22" x14ac:dyDescent="0.25">
      <c r="A68" s="76" t="s">
        <v>157</v>
      </c>
      <c r="B68" s="80">
        <v>66</v>
      </c>
      <c r="C68" s="57">
        <v>44383</v>
      </c>
      <c r="D68" s="8" t="s">
        <v>42</v>
      </c>
      <c r="E68" s="8" t="s">
        <v>68</v>
      </c>
      <c r="F68" s="10">
        <v>197442</v>
      </c>
      <c r="G68" s="8"/>
      <c r="H68" s="8"/>
      <c r="I68" s="8"/>
      <c r="J68" s="10">
        <v>167324</v>
      </c>
      <c r="K68" s="8"/>
      <c r="L68" s="46">
        <f t="shared" si="7"/>
        <v>30118.32</v>
      </c>
      <c r="M68" s="46">
        <f t="shared" si="8"/>
        <v>15059.16</v>
      </c>
      <c r="N68" s="46">
        <f t="shared" si="9"/>
        <v>15059.16</v>
      </c>
      <c r="O68" s="46">
        <f t="shared" si="10"/>
        <v>0</v>
      </c>
      <c r="P68" s="46">
        <f t="shared" si="11"/>
        <v>197442.32</v>
      </c>
      <c r="Q68" s="46">
        <f t="shared" si="14"/>
        <v>-0.32000000000698492</v>
      </c>
      <c r="R68" s="69"/>
      <c r="S68" s="10">
        <f t="shared" si="15"/>
        <v>-0.32000000000698492</v>
      </c>
      <c r="T68" s="56">
        <v>72142090</v>
      </c>
      <c r="V68" s="61"/>
    </row>
    <row r="69" spans="1:22" x14ac:dyDescent="0.25">
      <c r="A69" s="76" t="s">
        <v>157</v>
      </c>
      <c r="B69" s="80">
        <v>67</v>
      </c>
      <c r="C69" s="57">
        <v>44384</v>
      </c>
      <c r="D69" s="8" t="s">
        <v>34</v>
      </c>
      <c r="E69" s="8" t="s">
        <v>60</v>
      </c>
      <c r="F69" s="10">
        <v>143842</v>
      </c>
      <c r="G69" s="8"/>
      <c r="H69" s="8"/>
      <c r="I69" s="8"/>
      <c r="J69" s="10">
        <v>121900</v>
      </c>
      <c r="K69" s="8"/>
      <c r="L69" s="46">
        <f t="shared" si="7"/>
        <v>21942</v>
      </c>
      <c r="M69" s="46">
        <f t="shared" si="8"/>
        <v>10971</v>
      </c>
      <c r="N69" s="46">
        <f t="shared" si="9"/>
        <v>10971</v>
      </c>
      <c r="O69" s="46">
        <f t="shared" si="10"/>
        <v>0</v>
      </c>
      <c r="P69" s="46">
        <f t="shared" si="11"/>
        <v>143842</v>
      </c>
      <c r="Q69" s="46">
        <f t="shared" si="14"/>
        <v>0</v>
      </c>
      <c r="R69" s="69"/>
      <c r="S69" s="10">
        <f t="shared" si="15"/>
        <v>0</v>
      </c>
      <c r="T69" s="56">
        <v>72142090</v>
      </c>
      <c r="V69" s="61"/>
    </row>
    <row r="70" spans="1:22" x14ac:dyDescent="0.25">
      <c r="A70" s="76" t="s">
        <v>157</v>
      </c>
      <c r="B70" s="80">
        <v>68</v>
      </c>
      <c r="C70" s="57">
        <v>44385</v>
      </c>
      <c r="D70" s="8" t="s">
        <v>47</v>
      </c>
      <c r="E70" s="8" t="s">
        <v>73</v>
      </c>
      <c r="F70" s="10">
        <v>172398</v>
      </c>
      <c r="G70" s="8"/>
      <c r="H70" s="8"/>
      <c r="I70" s="8"/>
      <c r="J70" s="10">
        <v>146100</v>
      </c>
      <c r="K70" s="8"/>
      <c r="L70" s="46">
        <f t="shared" si="7"/>
        <v>26298</v>
      </c>
      <c r="M70" s="46">
        <f t="shared" si="8"/>
        <v>13149</v>
      </c>
      <c r="N70" s="46">
        <f t="shared" si="9"/>
        <v>13149</v>
      </c>
      <c r="O70" s="46">
        <f t="shared" si="10"/>
        <v>0</v>
      </c>
      <c r="P70" s="46">
        <f t="shared" si="11"/>
        <v>172398</v>
      </c>
      <c r="Q70" s="46">
        <f t="shared" si="14"/>
        <v>0</v>
      </c>
      <c r="R70" s="69"/>
      <c r="S70" s="10">
        <f t="shared" si="15"/>
        <v>0</v>
      </c>
      <c r="T70" s="56">
        <v>72142090</v>
      </c>
      <c r="V70" s="61"/>
    </row>
    <row r="71" spans="1:22" x14ac:dyDescent="0.25">
      <c r="A71" s="76" t="s">
        <v>157</v>
      </c>
      <c r="B71" s="80">
        <v>69</v>
      </c>
      <c r="C71" s="57">
        <v>44385</v>
      </c>
      <c r="D71" s="8" t="s">
        <v>158</v>
      </c>
      <c r="E71" s="8" t="s">
        <v>166</v>
      </c>
      <c r="F71" s="10">
        <v>231446</v>
      </c>
      <c r="G71" s="8"/>
      <c r="H71" s="8"/>
      <c r="I71" s="8"/>
      <c r="J71" s="10">
        <v>196140</v>
      </c>
      <c r="K71" s="8"/>
      <c r="L71" s="46">
        <f t="shared" si="7"/>
        <v>35305.199999999997</v>
      </c>
      <c r="M71" s="46">
        <f t="shared" si="8"/>
        <v>17652.599999999999</v>
      </c>
      <c r="N71" s="46">
        <f t="shared" si="9"/>
        <v>17652.599999999999</v>
      </c>
      <c r="O71" s="46">
        <f t="shared" si="10"/>
        <v>0</v>
      </c>
      <c r="P71" s="46">
        <f t="shared" si="11"/>
        <v>231445.2</v>
      </c>
      <c r="Q71" s="46">
        <f t="shared" si="14"/>
        <v>0.79999999998835847</v>
      </c>
      <c r="R71" s="69"/>
      <c r="S71" s="10">
        <f t="shared" si="15"/>
        <v>0.79999999998835847</v>
      </c>
      <c r="T71" s="56">
        <v>72142090</v>
      </c>
      <c r="V71" s="61"/>
    </row>
    <row r="72" spans="1:22" x14ac:dyDescent="0.25">
      <c r="A72" s="76" t="s">
        <v>157</v>
      </c>
      <c r="B72" s="80">
        <v>70</v>
      </c>
      <c r="C72" s="57">
        <v>44386</v>
      </c>
      <c r="D72" s="8" t="s">
        <v>159</v>
      </c>
      <c r="E72" s="8" t="s">
        <v>167</v>
      </c>
      <c r="F72" s="10">
        <v>80370</v>
      </c>
      <c r="G72" s="8"/>
      <c r="H72" s="8"/>
      <c r="I72" s="8"/>
      <c r="J72" s="10">
        <v>68110</v>
      </c>
      <c r="K72" s="8"/>
      <c r="L72" s="46">
        <f t="shared" si="7"/>
        <v>12259.8</v>
      </c>
      <c r="M72" s="46">
        <f t="shared" si="8"/>
        <v>6129.9</v>
      </c>
      <c r="N72" s="46">
        <f t="shared" si="9"/>
        <v>6129.9</v>
      </c>
      <c r="O72" s="46">
        <f t="shared" si="10"/>
        <v>0</v>
      </c>
      <c r="P72" s="46">
        <f t="shared" si="11"/>
        <v>80369.799999999988</v>
      </c>
      <c r="Q72" s="46">
        <f t="shared" si="14"/>
        <v>0.20000000001164153</v>
      </c>
      <c r="R72" s="69"/>
      <c r="S72" s="10">
        <f t="shared" si="15"/>
        <v>0.20000000001164153</v>
      </c>
      <c r="T72" s="56">
        <v>72142090</v>
      </c>
      <c r="V72" s="61"/>
    </row>
    <row r="73" spans="1:22" x14ac:dyDescent="0.25">
      <c r="A73" s="76" t="s">
        <v>157</v>
      </c>
      <c r="B73" s="80">
        <v>71</v>
      </c>
      <c r="C73" s="57">
        <v>44387</v>
      </c>
      <c r="D73" s="8" t="s">
        <v>160</v>
      </c>
      <c r="E73" s="8" t="s">
        <v>168</v>
      </c>
      <c r="F73" s="10">
        <v>244747</v>
      </c>
      <c r="G73" s="8"/>
      <c r="H73" s="8"/>
      <c r="I73" s="8"/>
      <c r="J73" s="10">
        <v>207413</v>
      </c>
      <c r="K73" s="8"/>
      <c r="L73" s="46">
        <f t="shared" si="7"/>
        <v>37334.339999999997</v>
      </c>
      <c r="M73" s="46">
        <f t="shared" si="8"/>
        <v>18667.169999999998</v>
      </c>
      <c r="N73" s="46">
        <f t="shared" si="9"/>
        <v>18667.169999999998</v>
      </c>
      <c r="O73" s="46">
        <f t="shared" si="10"/>
        <v>0</v>
      </c>
      <c r="P73" s="46">
        <f t="shared" si="11"/>
        <v>244747.33999999997</v>
      </c>
      <c r="Q73" s="46">
        <f t="shared" si="14"/>
        <v>-0.33999999996740371</v>
      </c>
      <c r="R73" s="69"/>
      <c r="S73" s="10">
        <f t="shared" si="15"/>
        <v>-0.33999999996740371</v>
      </c>
      <c r="T73" s="56">
        <v>72142090</v>
      </c>
      <c r="V73" s="61"/>
    </row>
    <row r="74" spans="1:22" x14ac:dyDescent="0.25">
      <c r="A74" s="76" t="s">
        <v>157</v>
      </c>
      <c r="B74" s="80">
        <v>72</v>
      </c>
      <c r="C74" s="57">
        <v>44387</v>
      </c>
      <c r="D74" s="8" t="s">
        <v>42</v>
      </c>
      <c r="E74" s="8" t="s">
        <v>68</v>
      </c>
      <c r="F74" s="10">
        <v>217776</v>
      </c>
      <c r="G74" s="8"/>
      <c r="H74" s="8"/>
      <c r="I74" s="8"/>
      <c r="J74" s="10">
        <v>184556</v>
      </c>
      <c r="K74" s="8"/>
      <c r="L74" s="46">
        <f t="shared" si="7"/>
        <v>33220.080000000002</v>
      </c>
      <c r="M74" s="46">
        <f t="shared" si="8"/>
        <v>16610.04</v>
      </c>
      <c r="N74" s="46">
        <f t="shared" si="9"/>
        <v>16610.04</v>
      </c>
      <c r="O74" s="46">
        <f t="shared" si="10"/>
        <v>0</v>
      </c>
      <c r="P74" s="46">
        <f t="shared" si="11"/>
        <v>217776.08000000002</v>
      </c>
      <c r="Q74" s="46">
        <f t="shared" si="14"/>
        <v>-8.0000000016298145E-2</v>
      </c>
      <c r="R74" s="69"/>
      <c r="S74" s="10">
        <f t="shared" si="15"/>
        <v>-8.0000000016298145E-2</v>
      </c>
      <c r="T74" s="56">
        <v>72142090</v>
      </c>
      <c r="V74" s="61"/>
    </row>
    <row r="75" spans="1:22" x14ac:dyDescent="0.25">
      <c r="A75" s="76" t="s">
        <v>157</v>
      </c>
      <c r="B75" s="80">
        <v>73</v>
      </c>
      <c r="C75" s="57">
        <v>44389</v>
      </c>
      <c r="D75" s="8" t="s">
        <v>48</v>
      </c>
      <c r="E75" s="8" t="s">
        <v>74</v>
      </c>
      <c r="F75" s="10">
        <v>204939</v>
      </c>
      <c r="G75" s="8"/>
      <c r="H75" s="8"/>
      <c r="I75" s="8"/>
      <c r="J75" s="10">
        <v>173677</v>
      </c>
      <c r="K75" s="8"/>
      <c r="L75" s="46">
        <f t="shared" si="7"/>
        <v>31261.86</v>
      </c>
      <c r="M75" s="46">
        <f t="shared" si="8"/>
        <v>15630.93</v>
      </c>
      <c r="N75" s="46">
        <f t="shared" si="9"/>
        <v>15630.93</v>
      </c>
      <c r="O75" s="46">
        <f t="shared" si="10"/>
        <v>0</v>
      </c>
      <c r="P75" s="46">
        <f t="shared" si="11"/>
        <v>204938.86</v>
      </c>
      <c r="Q75" s="46">
        <f t="shared" si="14"/>
        <v>0.14000000001396984</v>
      </c>
      <c r="R75" s="69"/>
      <c r="S75" s="10">
        <f t="shared" si="15"/>
        <v>0.14000000001396984</v>
      </c>
      <c r="T75" s="56">
        <v>72142090</v>
      </c>
      <c r="V75" s="61"/>
    </row>
    <row r="76" spans="1:22" x14ac:dyDescent="0.25">
      <c r="A76" s="76" t="s">
        <v>157</v>
      </c>
      <c r="B76" s="80">
        <v>74</v>
      </c>
      <c r="C76" s="57">
        <v>44389</v>
      </c>
      <c r="D76" s="8" t="s">
        <v>161</v>
      </c>
      <c r="E76" s="8" t="s">
        <v>169</v>
      </c>
      <c r="F76" s="10">
        <v>323098</v>
      </c>
      <c r="G76" s="8"/>
      <c r="H76" s="8"/>
      <c r="I76" s="8"/>
      <c r="J76" s="10">
        <v>273812</v>
      </c>
      <c r="K76" s="8"/>
      <c r="L76" s="46">
        <f t="shared" si="7"/>
        <v>49286.16</v>
      </c>
      <c r="M76" s="46">
        <f t="shared" si="8"/>
        <v>24643.08</v>
      </c>
      <c r="N76" s="46">
        <f t="shared" si="9"/>
        <v>24643.08</v>
      </c>
      <c r="O76" s="46">
        <f t="shared" si="10"/>
        <v>0</v>
      </c>
      <c r="P76" s="46">
        <f t="shared" si="11"/>
        <v>323098.16000000003</v>
      </c>
      <c r="Q76" s="46">
        <f t="shared" si="14"/>
        <v>-0.16000000003259629</v>
      </c>
      <c r="R76" s="69"/>
      <c r="S76" s="10">
        <f t="shared" si="15"/>
        <v>-0.16000000003259629</v>
      </c>
      <c r="T76" s="56">
        <v>72142090</v>
      </c>
      <c r="V76" s="61"/>
    </row>
    <row r="77" spans="1:22" x14ac:dyDescent="0.25">
      <c r="A77" s="76" t="s">
        <v>157</v>
      </c>
      <c r="B77" s="80">
        <v>75</v>
      </c>
      <c r="C77" s="57">
        <v>44390</v>
      </c>
      <c r="D77" s="8" t="s">
        <v>52</v>
      </c>
      <c r="E77" s="8" t="s">
        <v>78</v>
      </c>
      <c r="F77" s="10">
        <v>606418</v>
      </c>
      <c r="G77" s="8"/>
      <c r="H77" s="8"/>
      <c r="I77" s="8"/>
      <c r="J77" s="10">
        <v>513914</v>
      </c>
      <c r="K77" s="8"/>
      <c r="L77" s="46">
        <f t="shared" si="7"/>
        <v>92504.52</v>
      </c>
      <c r="M77" s="46">
        <f t="shared" si="8"/>
        <v>46252.26</v>
      </c>
      <c r="N77" s="46">
        <f t="shared" si="9"/>
        <v>46252.26</v>
      </c>
      <c r="O77" s="46">
        <f t="shared" si="10"/>
        <v>0</v>
      </c>
      <c r="P77" s="46">
        <f t="shared" si="11"/>
        <v>606418.52</v>
      </c>
      <c r="Q77" s="46">
        <f t="shared" si="14"/>
        <v>-0.52000000001862645</v>
      </c>
      <c r="R77" s="69"/>
      <c r="S77" s="10">
        <f t="shared" si="15"/>
        <v>-0.52000000001862645</v>
      </c>
      <c r="T77" s="56">
        <v>72142090</v>
      </c>
      <c r="V77" s="61"/>
    </row>
    <row r="78" spans="1:22" x14ac:dyDescent="0.25">
      <c r="A78" s="76" t="s">
        <v>157</v>
      </c>
      <c r="B78" s="80">
        <v>76</v>
      </c>
      <c r="C78" s="57">
        <v>44391</v>
      </c>
      <c r="D78" s="8" t="s">
        <v>47</v>
      </c>
      <c r="E78" s="8" t="s">
        <v>73</v>
      </c>
      <c r="F78" s="10">
        <v>186190</v>
      </c>
      <c r="G78" s="8"/>
      <c r="H78" s="8"/>
      <c r="I78" s="8"/>
      <c r="J78" s="10">
        <v>157788</v>
      </c>
      <c r="K78" s="8"/>
      <c r="L78" s="46">
        <f t="shared" si="7"/>
        <v>28401.84</v>
      </c>
      <c r="M78" s="46">
        <f t="shared" si="8"/>
        <v>14200.92</v>
      </c>
      <c r="N78" s="46">
        <f t="shared" si="9"/>
        <v>14200.92</v>
      </c>
      <c r="O78" s="46">
        <f t="shared" si="10"/>
        <v>0</v>
      </c>
      <c r="P78" s="46">
        <f t="shared" si="11"/>
        <v>186189.84000000003</v>
      </c>
      <c r="Q78" s="46">
        <f t="shared" si="14"/>
        <v>0.15999999997438863</v>
      </c>
      <c r="R78" s="69"/>
      <c r="S78" s="10">
        <f t="shared" si="15"/>
        <v>0.15999999997438863</v>
      </c>
      <c r="T78" s="56">
        <v>72142090</v>
      </c>
      <c r="V78" s="61"/>
    </row>
    <row r="79" spans="1:22" x14ac:dyDescent="0.25">
      <c r="A79" s="76" t="s">
        <v>157</v>
      </c>
      <c r="B79" s="80">
        <v>77</v>
      </c>
      <c r="C79" s="57">
        <v>44391</v>
      </c>
      <c r="D79" s="8" t="s">
        <v>39</v>
      </c>
      <c r="E79" s="8" t="s">
        <v>65</v>
      </c>
      <c r="F79" s="10">
        <v>292557</v>
      </c>
      <c r="G79" s="8"/>
      <c r="H79" s="8"/>
      <c r="I79" s="8"/>
      <c r="J79" s="10">
        <v>247929</v>
      </c>
      <c r="K79" s="8"/>
      <c r="L79" s="46">
        <f t="shared" si="7"/>
        <v>44627.22</v>
      </c>
      <c r="M79" s="46">
        <f t="shared" si="8"/>
        <v>22313.61</v>
      </c>
      <c r="N79" s="46">
        <f t="shared" si="9"/>
        <v>22313.61</v>
      </c>
      <c r="O79" s="46">
        <f t="shared" si="10"/>
        <v>0</v>
      </c>
      <c r="P79" s="46">
        <f t="shared" si="11"/>
        <v>292556.21999999997</v>
      </c>
      <c r="Q79" s="46">
        <f t="shared" si="14"/>
        <v>0.78000000002793968</v>
      </c>
      <c r="R79" s="69"/>
      <c r="S79" s="10">
        <f t="shared" si="15"/>
        <v>0.78000000002793968</v>
      </c>
      <c r="T79" s="56">
        <v>72142090</v>
      </c>
      <c r="V79" s="61"/>
    </row>
    <row r="80" spans="1:22" x14ac:dyDescent="0.25">
      <c r="A80" s="76" t="s">
        <v>157</v>
      </c>
      <c r="B80" s="80">
        <v>78</v>
      </c>
      <c r="C80" s="57">
        <v>44391</v>
      </c>
      <c r="D80" s="8" t="s">
        <v>35</v>
      </c>
      <c r="E80" s="8" t="s">
        <v>61</v>
      </c>
      <c r="F80" s="10">
        <v>246335</v>
      </c>
      <c r="G80" s="8"/>
      <c r="H80" s="8"/>
      <c r="I80" s="8"/>
      <c r="J80" s="10">
        <v>208759</v>
      </c>
      <c r="K80" s="8"/>
      <c r="L80" s="46">
        <f t="shared" si="7"/>
        <v>37576.620000000003</v>
      </c>
      <c r="M80" s="46">
        <f t="shared" si="8"/>
        <v>18788.310000000001</v>
      </c>
      <c r="N80" s="46">
        <f t="shared" si="9"/>
        <v>18788.310000000001</v>
      </c>
      <c r="O80" s="46">
        <f t="shared" si="10"/>
        <v>0</v>
      </c>
      <c r="P80" s="46">
        <f t="shared" si="11"/>
        <v>246335.62</v>
      </c>
      <c r="Q80" s="46">
        <f t="shared" si="14"/>
        <v>-0.61999999999534339</v>
      </c>
      <c r="R80" s="69"/>
      <c r="S80" s="10">
        <f t="shared" si="15"/>
        <v>-0.61999999999534339</v>
      </c>
      <c r="T80" s="56">
        <v>72142090</v>
      </c>
      <c r="V80" s="61"/>
    </row>
    <row r="81" spans="1:22" x14ac:dyDescent="0.25">
      <c r="A81" s="76" t="s">
        <v>157</v>
      </c>
      <c r="B81" s="80">
        <v>79</v>
      </c>
      <c r="C81" s="57">
        <v>44392</v>
      </c>
      <c r="D81" s="8" t="s">
        <v>40</v>
      </c>
      <c r="E81" s="8" t="s">
        <v>66</v>
      </c>
      <c r="F81" s="10">
        <v>143647</v>
      </c>
      <c r="G81" s="8"/>
      <c r="H81" s="8"/>
      <c r="I81" s="8"/>
      <c r="J81" s="10">
        <v>121735</v>
      </c>
      <c r="K81" s="8"/>
      <c r="L81" s="46">
        <f t="shared" si="7"/>
        <v>21912.3</v>
      </c>
      <c r="M81" s="46">
        <f t="shared" si="8"/>
        <v>10956.15</v>
      </c>
      <c r="N81" s="46">
        <f t="shared" si="9"/>
        <v>10956.15</v>
      </c>
      <c r="O81" s="46">
        <f t="shared" si="10"/>
        <v>0</v>
      </c>
      <c r="P81" s="46">
        <f t="shared" si="11"/>
        <v>143647.29999999999</v>
      </c>
      <c r="Q81" s="46">
        <f t="shared" si="14"/>
        <v>-0.29999999998835847</v>
      </c>
      <c r="R81" s="69"/>
      <c r="S81" s="10">
        <f t="shared" si="15"/>
        <v>-0.29999999998835847</v>
      </c>
      <c r="T81" s="56">
        <v>72142090</v>
      </c>
      <c r="V81" s="61"/>
    </row>
    <row r="82" spans="1:22" x14ac:dyDescent="0.25">
      <c r="A82" s="76" t="s">
        <v>157</v>
      </c>
      <c r="B82" s="80">
        <v>80</v>
      </c>
      <c r="C82" s="57">
        <v>44394</v>
      </c>
      <c r="D82" s="8" t="s">
        <v>38</v>
      </c>
      <c r="E82" s="8" t="s">
        <v>64</v>
      </c>
      <c r="F82" s="10">
        <v>73317</v>
      </c>
      <c r="G82" s="8"/>
      <c r="H82" s="8"/>
      <c r="I82" s="8"/>
      <c r="J82" s="10">
        <v>62133</v>
      </c>
      <c r="K82" s="8"/>
      <c r="L82" s="46">
        <f t="shared" si="7"/>
        <v>11183.94</v>
      </c>
      <c r="M82" s="46">
        <f t="shared" si="8"/>
        <v>5591.97</v>
      </c>
      <c r="N82" s="46">
        <f t="shared" si="9"/>
        <v>5591.97</v>
      </c>
      <c r="O82" s="46">
        <f t="shared" si="10"/>
        <v>0</v>
      </c>
      <c r="P82" s="46">
        <f t="shared" si="11"/>
        <v>73316.94</v>
      </c>
      <c r="Q82" s="46">
        <f t="shared" si="14"/>
        <v>5.9999999997671694E-2</v>
      </c>
      <c r="R82" s="69"/>
      <c r="S82" s="10">
        <f t="shared" si="15"/>
        <v>5.9999999997671694E-2</v>
      </c>
      <c r="T82" s="56">
        <v>72142090</v>
      </c>
      <c r="V82" s="61"/>
    </row>
    <row r="83" spans="1:22" x14ac:dyDescent="0.25">
      <c r="A83" s="76" t="s">
        <v>157</v>
      </c>
      <c r="B83" s="80">
        <v>81</v>
      </c>
      <c r="C83" s="57">
        <v>44397</v>
      </c>
      <c r="D83" s="8" t="s">
        <v>38</v>
      </c>
      <c r="E83" s="8" t="s">
        <v>64</v>
      </c>
      <c r="F83" s="10">
        <v>432657</v>
      </c>
      <c r="G83" s="8"/>
      <c r="H83" s="8"/>
      <c r="I83" s="8"/>
      <c r="J83" s="10">
        <v>366659</v>
      </c>
      <c r="K83" s="8"/>
      <c r="L83" s="46">
        <f t="shared" si="7"/>
        <v>65998.62</v>
      </c>
      <c r="M83" s="46">
        <f t="shared" si="8"/>
        <v>32999.31</v>
      </c>
      <c r="N83" s="46">
        <f t="shared" si="9"/>
        <v>32999.31</v>
      </c>
      <c r="O83" s="46">
        <f t="shared" si="10"/>
        <v>0</v>
      </c>
      <c r="P83" s="46">
        <f t="shared" si="11"/>
        <v>432657.62</v>
      </c>
      <c r="Q83" s="46">
        <f t="shared" si="14"/>
        <v>-0.61999999999534339</v>
      </c>
      <c r="R83" s="69"/>
      <c r="S83" s="10">
        <f t="shared" si="15"/>
        <v>-0.61999999999534339</v>
      </c>
      <c r="T83" s="56">
        <v>72142090</v>
      </c>
      <c r="V83" s="61"/>
    </row>
    <row r="84" spans="1:22" x14ac:dyDescent="0.25">
      <c r="A84" s="76" t="s">
        <v>157</v>
      </c>
      <c r="B84" s="80">
        <v>82</v>
      </c>
      <c r="C84" s="57">
        <v>44397</v>
      </c>
      <c r="D84" s="8" t="s">
        <v>34</v>
      </c>
      <c r="E84" s="8" t="s">
        <v>60</v>
      </c>
      <c r="F84" s="10">
        <v>146821</v>
      </c>
      <c r="G84" s="8"/>
      <c r="H84" s="8"/>
      <c r="I84" s="8"/>
      <c r="J84" s="10">
        <v>124425</v>
      </c>
      <c r="K84" s="8"/>
      <c r="L84" s="46">
        <f t="shared" si="7"/>
        <v>22396.5</v>
      </c>
      <c r="M84" s="46">
        <f t="shared" si="8"/>
        <v>11198.25</v>
      </c>
      <c r="N84" s="46">
        <f t="shared" si="9"/>
        <v>11198.25</v>
      </c>
      <c r="O84" s="46">
        <f t="shared" si="10"/>
        <v>0</v>
      </c>
      <c r="P84" s="46">
        <f t="shared" si="11"/>
        <v>146821.5</v>
      </c>
      <c r="Q84" s="46">
        <f t="shared" si="14"/>
        <v>-0.5</v>
      </c>
      <c r="R84" s="69"/>
      <c r="S84" s="10">
        <f t="shared" si="15"/>
        <v>-0.5</v>
      </c>
      <c r="T84" s="56">
        <v>72142090</v>
      </c>
      <c r="V84" s="61"/>
    </row>
    <row r="85" spans="1:22" x14ac:dyDescent="0.25">
      <c r="A85" s="76" t="s">
        <v>157</v>
      </c>
      <c r="B85" s="80">
        <v>83</v>
      </c>
      <c r="C85" s="57">
        <v>44398</v>
      </c>
      <c r="D85" s="8" t="s">
        <v>37</v>
      </c>
      <c r="E85" s="8" t="s">
        <v>63</v>
      </c>
      <c r="F85" s="10">
        <v>305107</v>
      </c>
      <c r="G85" s="8"/>
      <c r="H85" s="8"/>
      <c r="I85" s="8"/>
      <c r="J85" s="10">
        <v>258565</v>
      </c>
      <c r="K85" s="8"/>
      <c r="L85" s="46">
        <f t="shared" si="7"/>
        <v>46541.7</v>
      </c>
      <c r="M85" s="46">
        <f t="shared" si="8"/>
        <v>23270.85</v>
      </c>
      <c r="N85" s="46">
        <f t="shared" si="9"/>
        <v>23270.85</v>
      </c>
      <c r="O85" s="46">
        <f t="shared" si="10"/>
        <v>0</v>
      </c>
      <c r="P85" s="46">
        <f t="shared" si="11"/>
        <v>305106.69999999995</v>
      </c>
      <c r="Q85" s="46">
        <f t="shared" si="14"/>
        <v>0.30000000004656613</v>
      </c>
      <c r="R85" s="69"/>
      <c r="S85" s="10">
        <f t="shared" si="15"/>
        <v>0.30000000004656613</v>
      </c>
      <c r="T85" s="56">
        <v>72142090</v>
      </c>
      <c r="V85" s="61"/>
    </row>
    <row r="86" spans="1:22" x14ac:dyDescent="0.25">
      <c r="A86" s="76" t="s">
        <v>157</v>
      </c>
      <c r="B86" s="80">
        <v>84</v>
      </c>
      <c r="C86" s="57">
        <v>44398</v>
      </c>
      <c r="D86" s="8" t="s">
        <v>162</v>
      </c>
      <c r="E86" s="8" t="s">
        <v>170</v>
      </c>
      <c r="F86" s="10">
        <v>1168869</v>
      </c>
      <c r="G86" s="8"/>
      <c r="H86" s="8"/>
      <c r="I86" s="8"/>
      <c r="J86" s="10">
        <v>980760</v>
      </c>
      <c r="K86" s="8"/>
      <c r="L86" s="46">
        <f t="shared" si="7"/>
        <v>176536.8</v>
      </c>
      <c r="M86" s="46">
        <f t="shared" si="8"/>
        <v>88268.4</v>
      </c>
      <c r="N86" s="46">
        <f t="shared" si="9"/>
        <v>88268.4</v>
      </c>
      <c r="O86" s="46">
        <f t="shared" si="10"/>
        <v>0</v>
      </c>
      <c r="P86" s="46">
        <f t="shared" si="11"/>
        <v>1157296.7999999998</v>
      </c>
      <c r="Q86" s="46">
        <f t="shared" si="14"/>
        <v>11572.200000000186</v>
      </c>
      <c r="R86" s="69">
        <v>11573</v>
      </c>
      <c r="S86" s="10">
        <f t="shared" si="15"/>
        <v>-0.79999999981373549</v>
      </c>
      <c r="T86" s="56">
        <v>72044900</v>
      </c>
      <c r="V86" s="61"/>
    </row>
    <row r="87" spans="1:22" x14ac:dyDescent="0.25">
      <c r="A87" s="76" t="s">
        <v>157</v>
      </c>
      <c r="B87" s="80">
        <v>85</v>
      </c>
      <c r="C87" s="57">
        <v>44399</v>
      </c>
      <c r="D87" s="8" t="s">
        <v>146</v>
      </c>
      <c r="E87" s="8" t="s">
        <v>141</v>
      </c>
      <c r="F87" s="10">
        <v>98436</v>
      </c>
      <c r="G87" s="8"/>
      <c r="H87" s="8"/>
      <c r="I87" s="8"/>
      <c r="J87" s="10">
        <v>83420</v>
      </c>
      <c r="K87" s="8"/>
      <c r="L87" s="46">
        <f t="shared" si="7"/>
        <v>15015.6</v>
      </c>
      <c r="M87" s="46">
        <f t="shared" si="8"/>
        <v>7507.8</v>
      </c>
      <c r="N87" s="46">
        <f t="shared" si="9"/>
        <v>7507.8</v>
      </c>
      <c r="O87" s="46">
        <f t="shared" si="10"/>
        <v>0</v>
      </c>
      <c r="P87" s="46">
        <f t="shared" si="11"/>
        <v>98435.6</v>
      </c>
      <c r="Q87" s="46">
        <f t="shared" si="14"/>
        <v>0.39999999999417923</v>
      </c>
      <c r="R87" s="69"/>
      <c r="S87" s="10">
        <f t="shared" si="15"/>
        <v>0.39999999999417923</v>
      </c>
      <c r="T87" s="56">
        <v>72142090</v>
      </c>
      <c r="V87" s="61"/>
    </row>
    <row r="88" spans="1:22" x14ac:dyDescent="0.25">
      <c r="A88" s="76" t="s">
        <v>157</v>
      </c>
      <c r="B88" s="80">
        <v>86</v>
      </c>
      <c r="C88" s="57">
        <v>44401</v>
      </c>
      <c r="D88" s="8" t="s">
        <v>47</v>
      </c>
      <c r="E88" s="8" t="s">
        <v>73</v>
      </c>
      <c r="F88" s="10">
        <v>170085</v>
      </c>
      <c r="G88" s="8"/>
      <c r="H88" s="8"/>
      <c r="I88" s="8"/>
      <c r="J88" s="10">
        <v>144139</v>
      </c>
      <c r="K88" s="8"/>
      <c r="L88" s="46">
        <f t="shared" si="7"/>
        <v>25945.02</v>
      </c>
      <c r="M88" s="46">
        <f t="shared" si="8"/>
        <v>12972.51</v>
      </c>
      <c r="N88" s="46">
        <f t="shared" si="9"/>
        <v>12972.51</v>
      </c>
      <c r="O88" s="46">
        <f t="shared" si="10"/>
        <v>0</v>
      </c>
      <c r="P88" s="46">
        <f t="shared" si="11"/>
        <v>170084.02000000002</v>
      </c>
      <c r="Q88" s="46">
        <f t="shared" si="14"/>
        <v>0.97999999998137355</v>
      </c>
      <c r="R88" s="69"/>
      <c r="S88" s="10">
        <f t="shared" si="15"/>
        <v>0.97999999998137355</v>
      </c>
      <c r="T88" s="56">
        <v>72142090</v>
      </c>
      <c r="V88" s="61"/>
    </row>
    <row r="89" spans="1:22" x14ac:dyDescent="0.25">
      <c r="A89" s="76" t="s">
        <v>157</v>
      </c>
      <c r="B89" s="80">
        <v>87</v>
      </c>
      <c r="C89" s="57">
        <v>44401</v>
      </c>
      <c r="D89" s="8" t="s">
        <v>163</v>
      </c>
      <c r="E89" s="8" t="s">
        <v>171</v>
      </c>
      <c r="F89" s="10">
        <v>102193</v>
      </c>
      <c r="G89" s="8"/>
      <c r="H89" s="8"/>
      <c r="I89" s="8"/>
      <c r="J89" s="10">
        <v>86605</v>
      </c>
      <c r="K89" s="8"/>
      <c r="L89" s="46">
        <f t="shared" si="7"/>
        <v>15588.9</v>
      </c>
      <c r="M89" s="46">
        <f t="shared" si="8"/>
        <v>7794.45</v>
      </c>
      <c r="N89" s="46">
        <f t="shared" si="9"/>
        <v>7794.45</v>
      </c>
      <c r="O89" s="46">
        <f t="shared" si="10"/>
        <v>0</v>
      </c>
      <c r="P89" s="46">
        <f t="shared" si="11"/>
        <v>102193.9</v>
      </c>
      <c r="Q89" s="46">
        <f t="shared" si="14"/>
        <v>-0.89999999999417923</v>
      </c>
      <c r="R89" s="69"/>
      <c r="S89" s="10">
        <f t="shared" si="15"/>
        <v>-0.89999999999417923</v>
      </c>
      <c r="T89" s="56">
        <v>72142090</v>
      </c>
      <c r="V89" s="61"/>
    </row>
    <row r="90" spans="1:22" x14ac:dyDescent="0.25">
      <c r="A90" s="76" t="s">
        <v>157</v>
      </c>
      <c r="B90" s="80">
        <v>88</v>
      </c>
      <c r="C90" s="57">
        <v>44403</v>
      </c>
      <c r="D90" s="8" t="s">
        <v>147</v>
      </c>
      <c r="E90" s="8" t="s">
        <v>142</v>
      </c>
      <c r="F90" s="10">
        <v>60500</v>
      </c>
      <c r="G90" s="8"/>
      <c r="H90" s="8"/>
      <c r="I90" s="8"/>
      <c r="J90" s="10">
        <v>51272</v>
      </c>
      <c r="K90" s="8"/>
      <c r="L90" s="46">
        <f t="shared" si="7"/>
        <v>9228.9599999999991</v>
      </c>
      <c r="M90" s="46">
        <f t="shared" si="8"/>
        <v>4614.4799999999996</v>
      </c>
      <c r="N90" s="46">
        <f t="shared" si="9"/>
        <v>4614.4799999999996</v>
      </c>
      <c r="O90" s="46">
        <f t="shared" si="10"/>
        <v>0</v>
      </c>
      <c r="P90" s="46">
        <f t="shared" si="11"/>
        <v>60500.959999999992</v>
      </c>
      <c r="Q90" s="46">
        <f t="shared" si="14"/>
        <v>-0.95999999999185093</v>
      </c>
      <c r="R90" s="69"/>
      <c r="S90" s="10">
        <f t="shared" si="15"/>
        <v>-0.95999999999185093</v>
      </c>
      <c r="T90" s="56">
        <v>72142090</v>
      </c>
      <c r="V90" s="61"/>
    </row>
    <row r="91" spans="1:22" x14ac:dyDescent="0.25">
      <c r="A91" s="76" t="s">
        <v>157</v>
      </c>
      <c r="B91" s="80">
        <v>89</v>
      </c>
      <c r="C91" s="57">
        <v>44403</v>
      </c>
      <c r="D91" s="8" t="s">
        <v>35</v>
      </c>
      <c r="E91" s="8" t="s">
        <v>61</v>
      </c>
      <c r="F91" s="10">
        <v>232882</v>
      </c>
      <c r="G91" s="8"/>
      <c r="H91" s="8"/>
      <c r="I91" s="8"/>
      <c r="J91" s="10">
        <v>197358</v>
      </c>
      <c r="K91" s="8"/>
      <c r="L91" s="46">
        <f t="shared" si="7"/>
        <v>35524.44</v>
      </c>
      <c r="M91" s="46">
        <f t="shared" si="8"/>
        <v>17762.22</v>
      </c>
      <c r="N91" s="46">
        <f t="shared" si="9"/>
        <v>17762.22</v>
      </c>
      <c r="O91" s="46">
        <f t="shared" si="10"/>
        <v>0</v>
      </c>
      <c r="P91" s="46">
        <f t="shared" si="11"/>
        <v>232882.44</v>
      </c>
      <c r="Q91" s="46">
        <f t="shared" si="14"/>
        <v>-0.44000000000232831</v>
      </c>
      <c r="R91" s="69"/>
      <c r="S91" s="10">
        <f t="shared" si="15"/>
        <v>-0.44000000000232831</v>
      </c>
      <c r="T91" s="56">
        <v>72142090</v>
      </c>
      <c r="V91" s="61"/>
    </row>
    <row r="92" spans="1:22" x14ac:dyDescent="0.25">
      <c r="A92" s="76" t="s">
        <v>157</v>
      </c>
      <c r="B92" s="80">
        <v>90</v>
      </c>
      <c r="C92" s="57">
        <v>44404</v>
      </c>
      <c r="D92" s="8" t="s">
        <v>164</v>
      </c>
      <c r="E92" s="8" t="s">
        <v>172</v>
      </c>
      <c r="F92" s="10">
        <v>317901</v>
      </c>
      <c r="G92" s="8"/>
      <c r="H92" s="8"/>
      <c r="I92" s="8"/>
      <c r="J92" s="10">
        <v>269407</v>
      </c>
      <c r="K92" s="8"/>
      <c r="L92" s="46">
        <f t="shared" si="7"/>
        <v>48493.26</v>
      </c>
      <c r="M92" s="46">
        <f t="shared" si="8"/>
        <v>24246.63</v>
      </c>
      <c r="N92" s="46">
        <f t="shared" si="9"/>
        <v>24246.63</v>
      </c>
      <c r="O92" s="46">
        <f t="shared" si="10"/>
        <v>0</v>
      </c>
      <c r="P92" s="46">
        <f t="shared" si="11"/>
        <v>317900.26</v>
      </c>
      <c r="Q92" s="46">
        <f t="shared" si="14"/>
        <v>0.73999999999068677</v>
      </c>
      <c r="R92" s="69"/>
      <c r="S92" s="10">
        <f t="shared" si="15"/>
        <v>0.73999999999068677</v>
      </c>
      <c r="T92" s="56">
        <v>72142090</v>
      </c>
      <c r="V92" s="61"/>
    </row>
    <row r="93" spans="1:22" x14ac:dyDescent="0.25">
      <c r="A93" s="76" t="s">
        <v>157</v>
      </c>
      <c r="B93" s="80">
        <v>91</v>
      </c>
      <c r="C93" s="57">
        <v>44404</v>
      </c>
      <c r="D93" s="8" t="s">
        <v>37</v>
      </c>
      <c r="E93" s="8" t="s">
        <v>63</v>
      </c>
      <c r="F93" s="10">
        <v>719870</v>
      </c>
      <c r="G93" s="8"/>
      <c r="H93" s="8"/>
      <c r="I93" s="8"/>
      <c r="J93" s="10">
        <v>610060</v>
      </c>
      <c r="K93" s="8"/>
      <c r="L93" s="46">
        <f t="shared" si="7"/>
        <v>109810.8</v>
      </c>
      <c r="M93" s="46">
        <f t="shared" si="8"/>
        <v>54905.4</v>
      </c>
      <c r="N93" s="46">
        <f t="shared" si="9"/>
        <v>54905.4</v>
      </c>
      <c r="O93" s="46">
        <f t="shared" si="10"/>
        <v>0</v>
      </c>
      <c r="P93" s="46">
        <f t="shared" si="11"/>
        <v>719870.8</v>
      </c>
      <c r="Q93" s="46">
        <f t="shared" si="14"/>
        <v>-0.80000000004656613</v>
      </c>
      <c r="R93" s="69"/>
      <c r="S93" s="10">
        <f t="shared" si="15"/>
        <v>-0.80000000004656613</v>
      </c>
      <c r="T93" s="56">
        <v>72142090</v>
      </c>
      <c r="V93" s="61"/>
    </row>
    <row r="94" spans="1:22" x14ac:dyDescent="0.25">
      <c r="A94" s="76" t="s">
        <v>157</v>
      </c>
      <c r="B94" s="80">
        <v>92</v>
      </c>
      <c r="C94" s="57">
        <v>44406</v>
      </c>
      <c r="D94" s="8" t="s">
        <v>33</v>
      </c>
      <c r="E94" s="8" t="s">
        <v>59</v>
      </c>
      <c r="F94" s="10">
        <v>332505</v>
      </c>
      <c r="G94" s="8"/>
      <c r="H94" s="8"/>
      <c r="I94" s="8"/>
      <c r="J94" s="10">
        <v>281785</v>
      </c>
      <c r="K94" s="8"/>
      <c r="L94" s="46">
        <f t="shared" si="7"/>
        <v>50721.3</v>
      </c>
      <c r="M94" s="46">
        <f t="shared" si="8"/>
        <v>25360.65</v>
      </c>
      <c r="N94" s="46">
        <f t="shared" si="9"/>
        <v>25360.65</v>
      </c>
      <c r="O94" s="46">
        <f t="shared" si="10"/>
        <v>0</v>
      </c>
      <c r="P94" s="46">
        <f t="shared" si="11"/>
        <v>332506.30000000005</v>
      </c>
      <c r="Q94" s="46">
        <f t="shared" si="14"/>
        <v>-1.3000000000465661</v>
      </c>
      <c r="R94" s="69"/>
      <c r="S94" s="10">
        <f t="shared" si="15"/>
        <v>-1.3000000000465661</v>
      </c>
      <c r="T94" s="56">
        <v>72142090</v>
      </c>
      <c r="V94" s="61"/>
    </row>
    <row r="95" spans="1:22" x14ac:dyDescent="0.25">
      <c r="A95" s="76" t="s">
        <v>157</v>
      </c>
      <c r="B95" s="80">
        <v>93</v>
      </c>
      <c r="C95" s="57">
        <v>44406</v>
      </c>
      <c r="D95" s="8" t="s">
        <v>50</v>
      </c>
      <c r="E95" s="8" t="s">
        <v>76</v>
      </c>
      <c r="F95" s="10">
        <v>246703</v>
      </c>
      <c r="G95" s="8"/>
      <c r="H95" s="8"/>
      <c r="I95" s="8"/>
      <c r="J95" s="10">
        <v>207000</v>
      </c>
      <c r="K95" s="8"/>
      <c r="L95" s="46">
        <f t="shared" si="7"/>
        <v>37260</v>
      </c>
      <c r="M95" s="46">
        <f t="shared" si="8"/>
        <v>18630</v>
      </c>
      <c r="N95" s="46">
        <f t="shared" si="9"/>
        <v>18630</v>
      </c>
      <c r="O95" s="46">
        <f t="shared" si="10"/>
        <v>0</v>
      </c>
      <c r="P95" s="46">
        <f t="shared" si="11"/>
        <v>244260</v>
      </c>
      <c r="Q95" s="46">
        <f t="shared" si="14"/>
        <v>2443</v>
      </c>
      <c r="R95" s="69">
        <v>2443</v>
      </c>
      <c r="S95" s="10">
        <f t="shared" si="15"/>
        <v>0</v>
      </c>
      <c r="T95" s="56">
        <v>72044900</v>
      </c>
      <c r="V95" s="61"/>
    </row>
    <row r="96" spans="1:22" x14ac:dyDescent="0.25">
      <c r="A96" s="76" t="s">
        <v>157</v>
      </c>
      <c r="B96" s="80">
        <v>94</v>
      </c>
      <c r="C96" s="57">
        <v>44406</v>
      </c>
      <c r="D96" s="8" t="s">
        <v>42</v>
      </c>
      <c r="E96" s="8" t="s">
        <v>68</v>
      </c>
      <c r="F96" s="10">
        <v>212306</v>
      </c>
      <c r="G96" s="8"/>
      <c r="H96" s="8"/>
      <c r="I96" s="8"/>
      <c r="J96" s="10">
        <v>179920</v>
      </c>
      <c r="K96" s="8"/>
      <c r="L96" s="46">
        <f t="shared" si="7"/>
        <v>32385.599999999999</v>
      </c>
      <c r="M96" s="46">
        <f t="shared" si="8"/>
        <v>16192.8</v>
      </c>
      <c r="N96" s="46">
        <f t="shared" si="9"/>
        <v>16192.8</v>
      </c>
      <c r="O96" s="46">
        <f t="shared" si="10"/>
        <v>0</v>
      </c>
      <c r="P96" s="46">
        <f t="shared" si="11"/>
        <v>212305.59999999998</v>
      </c>
      <c r="Q96" s="46">
        <f t="shared" si="14"/>
        <v>0.40000000002328306</v>
      </c>
      <c r="R96" s="69"/>
      <c r="S96" s="10">
        <f t="shared" si="15"/>
        <v>0.40000000002328306</v>
      </c>
      <c r="T96" s="56">
        <v>72142090</v>
      </c>
      <c r="V96" s="61"/>
    </row>
    <row r="97" spans="1:22" x14ac:dyDescent="0.25">
      <c r="A97" s="76" t="s">
        <v>157</v>
      </c>
      <c r="B97" s="80">
        <v>95</v>
      </c>
      <c r="C97" s="57">
        <v>44406</v>
      </c>
      <c r="D97" s="8" t="s">
        <v>31</v>
      </c>
      <c r="E97" s="8" t="s">
        <v>57</v>
      </c>
      <c r="F97" s="10">
        <v>193228</v>
      </c>
      <c r="G97" s="8"/>
      <c r="H97" s="8"/>
      <c r="I97" s="8"/>
      <c r="J97" s="10">
        <v>163752</v>
      </c>
      <c r="K97" s="8"/>
      <c r="L97" s="46">
        <f t="shared" si="7"/>
        <v>29475.360000000001</v>
      </c>
      <c r="M97" s="46">
        <f t="shared" si="8"/>
        <v>14737.68</v>
      </c>
      <c r="N97" s="46">
        <f t="shared" si="9"/>
        <v>14737.68</v>
      </c>
      <c r="O97" s="46">
        <f t="shared" si="10"/>
        <v>0</v>
      </c>
      <c r="P97" s="46">
        <f t="shared" si="11"/>
        <v>193227.36</v>
      </c>
      <c r="Q97" s="46">
        <f t="shared" si="14"/>
        <v>0.64000000001396984</v>
      </c>
      <c r="R97" s="69"/>
      <c r="S97" s="10">
        <f t="shared" si="15"/>
        <v>0.64000000001396984</v>
      </c>
      <c r="T97" s="56">
        <v>72142090</v>
      </c>
      <c r="V97" s="61"/>
    </row>
    <row r="98" spans="1:22" x14ac:dyDescent="0.25">
      <c r="A98" s="76" t="s">
        <v>157</v>
      </c>
      <c r="B98" s="80">
        <v>96</v>
      </c>
      <c r="C98" s="57">
        <v>44408</v>
      </c>
      <c r="D98" s="8" t="s">
        <v>165</v>
      </c>
      <c r="E98" s="8" t="s">
        <v>173</v>
      </c>
      <c r="F98" s="10">
        <v>130324</v>
      </c>
      <c r="G98" s="8"/>
      <c r="H98" s="8"/>
      <c r="I98" s="8"/>
      <c r="J98" s="10">
        <v>110444</v>
      </c>
      <c r="K98" s="8"/>
      <c r="L98" s="46">
        <f t="shared" si="7"/>
        <v>19879.919999999998</v>
      </c>
      <c r="M98" s="46">
        <f t="shared" si="8"/>
        <v>9939.9599999999991</v>
      </c>
      <c r="N98" s="46">
        <f t="shared" si="9"/>
        <v>9939.9599999999991</v>
      </c>
      <c r="O98" s="46">
        <f t="shared" si="10"/>
        <v>0</v>
      </c>
      <c r="P98" s="46">
        <f t="shared" si="11"/>
        <v>130323.91999999998</v>
      </c>
      <c r="Q98" s="46">
        <f t="shared" si="14"/>
        <v>8.0000000016298145E-2</v>
      </c>
      <c r="R98" s="69"/>
      <c r="S98" s="10">
        <f t="shared" si="15"/>
        <v>8.0000000016298145E-2</v>
      </c>
      <c r="T98" s="56">
        <v>72142090</v>
      </c>
      <c r="V98" s="61"/>
    </row>
    <row r="99" spans="1:22" x14ac:dyDescent="0.25">
      <c r="A99" s="76" t="s">
        <v>157</v>
      </c>
      <c r="B99" s="80">
        <v>97</v>
      </c>
      <c r="C99" s="57">
        <v>44408</v>
      </c>
      <c r="D99" s="8" t="s">
        <v>41</v>
      </c>
      <c r="E99" s="8" t="s">
        <v>67</v>
      </c>
      <c r="F99" s="10">
        <v>523778</v>
      </c>
      <c r="G99" s="8"/>
      <c r="H99" s="8"/>
      <c r="I99" s="8"/>
      <c r="J99" s="10">
        <v>443880</v>
      </c>
      <c r="K99" s="8"/>
      <c r="L99" s="46">
        <f t="shared" si="7"/>
        <v>79898.399999999994</v>
      </c>
      <c r="M99" s="46">
        <f t="shared" si="8"/>
        <v>39949.199999999997</v>
      </c>
      <c r="N99" s="46">
        <f t="shared" si="9"/>
        <v>39949.199999999997</v>
      </c>
      <c r="O99" s="46">
        <f t="shared" si="10"/>
        <v>0</v>
      </c>
      <c r="P99" s="46">
        <f t="shared" si="11"/>
        <v>523778.4</v>
      </c>
      <c r="Q99" s="46">
        <f t="shared" si="14"/>
        <v>-0.40000000002328306</v>
      </c>
      <c r="R99" s="69"/>
      <c r="S99" s="10">
        <f t="shared" si="15"/>
        <v>-0.40000000002328306</v>
      </c>
      <c r="T99" s="56">
        <v>72142090</v>
      </c>
      <c r="V99" s="61"/>
    </row>
    <row r="100" spans="1:22" x14ac:dyDescent="0.25">
      <c r="A100" s="76" t="s">
        <v>190</v>
      </c>
      <c r="B100" s="82">
        <v>98</v>
      </c>
      <c r="C100" s="57">
        <v>44409</v>
      </c>
      <c r="D100" s="67" t="s">
        <v>180</v>
      </c>
      <c r="E100" s="8" t="s">
        <v>175</v>
      </c>
      <c r="F100" s="10">
        <v>735888</v>
      </c>
      <c r="G100" s="46"/>
      <c r="H100" s="46"/>
      <c r="I100" s="46"/>
      <c r="J100" s="60">
        <v>617460</v>
      </c>
      <c r="K100" s="46"/>
      <c r="L100" s="46">
        <f t="shared" si="7"/>
        <v>111142.8</v>
      </c>
      <c r="M100" s="46">
        <f t="shared" si="8"/>
        <v>55571.4</v>
      </c>
      <c r="N100" s="46">
        <f t="shared" si="9"/>
        <v>55571.4</v>
      </c>
      <c r="O100" s="46">
        <f t="shared" si="10"/>
        <v>0</v>
      </c>
      <c r="P100" s="46">
        <f t="shared" si="11"/>
        <v>728602.8</v>
      </c>
      <c r="Q100" s="46">
        <f>F100-P100</f>
        <v>7285.1999999999534</v>
      </c>
      <c r="R100" s="69">
        <v>7286</v>
      </c>
      <c r="S100" s="10">
        <f>Q100-R100</f>
        <v>-0.80000000004656613</v>
      </c>
      <c r="T100" s="56">
        <v>72044900</v>
      </c>
      <c r="U100" s="70">
        <v>15.06</v>
      </c>
      <c r="V100" s="61" t="s">
        <v>201</v>
      </c>
    </row>
    <row r="101" spans="1:22" x14ac:dyDescent="0.25">
      <c r="A101" s="76" t="s">
        <v>190</v>
      </c>
      <c r="B101" s="80">
        <v>99</v>
      </c>
      <c r="C101" s="57">
        <v>44410</v>
      </c>
      <c r="D101" s="67" t="s">
        <v>182</v>
      </c>
      <c r="E101" s="8" t="s">
        <v>177</v>
      </c>
      <c r="F101" s="10">
        <v>477831</v>
      </c>
      <c r="G101" s="10"/>
      <c r="H101" s="10"/>
      <c r="I101" s="10"/>
      <c r="J101" s="10">
        <v>404941</v>
      </c>
      <c r="K101" s="10"/>
      <c r="L101" s="46">
        <f t="shared" si="7"/>
        <v>72889.38</v>
      </c>
      <c r="M101" s="46">
        <f t="shared" si="8"/>
        <v>36444.69</v>
      </c>
      <c r="N101" s="46">
        <f t="shared" si="9"/>
        <v>36444.69</v>
      </c>
      <c r="O101" s="46">
        <f t="shared" si="10"/>
        <v>0</v>
      </c>
      <c r="P101" s="46">
        <f t="shared" si="11"/>
        <v>477830.38</v>
      </c>
      <c r="Q101" s="46">
        <f t="shared" ref="Q101:Q136" si="16">F101-P101</f>
        <v>0.61999999999534339</v>
      </c>
      <c r="R101" s="8"/>
      <c r="S101" s="10">
        <f t="shared" ref="S101:S136" si="17">Q101-R101</f>
        <v>0.61999999999534339</v>
      </c>
      <c r="T101" s="56">
        <v>72142090</v>
      </c>
      <c r="U101" s="8">
        <v>8.41</v>
      </c>
      <c r="V101" s="61" t="s">
        <v>201</v>
      </c>
    </row>
    <row r="102" spans="1:22" x14ac:dyDescent="0.25">
      <c r="A102" s="76" t="s">
        <v>190</v>
      </c>
      <c r="B102" s="80">
        <v>100</v>
      </c>
      <c r="C102" s="57">
        <v>44411</v>
      </c>
      <c r="D102" s="67" t="s">
        <v>146</v>
      </c>
      <c r="E102" s="8" t="s">
        <v>141</v>
      </c>
      <c r="F102" s="10">
        <v>141155</v>
      </c>
      <c r="G102" s="10"/>
      <c r="H102" s="10"/>
      <c r="I102" s="10"/>
      <c r="J102" s="10">
        <v>119623</v>
      </c>
      <c r="K102" s="10"/>
      <c r="L102" s="46">
        <f t="shared" si="7"/>
        <v>21532.14</v>
      </c>
      <c r="M102" s="46">
        <f t="shared" si="8"/>
        <v>10766.07</v>
      </c>
      <c r="N102" s="46">
        <f t="shared" si="9"/>
        <v>10766.07</v>
      </c>
      <c r="O102" s="46">
        <f t="shared" si="10"/>
        <v>0</v>
      </c>
      <c r="P102" s="46">
        <f t="shared" si="11"/>
        <v>141155.14000000001</v>
      </c>
      <c r="Q102" s="46">
        <f t="shared" si="16"/>
        <v>-0.14000000001396984</v>
      </c>
      <c r="R102" s="8"/>
      <c r="S102" s="10">
        <f t="shared" si="17"/>
        <v>-0.14000000001396984</v>
      </c>
      <c r="T102" s="56">
        <v>72142090</v>
      </c>
      <c r="U102" s="8">
        <v>2.4700000000000002</v>
      </c>
      <c r="V102" s="61" t="s">
        <v>201</v>
      </c>
    </row>
    <row r="103" spans="1:22" x14ac:dyDescent="0.25">
      <c r="A103" s="76" t="s">
        <v>190</v>
      </c>
      <c r="B103" s="80">
        <v>101</v>
      </c>
      <c r="C103" s="57">
        <v>44411</v>
      </c>
      <c r="D103" s="67" t="s">
        <v>128</v>
      </c>
      <c r="E103" s="8" t="s">
        <v>130</v>
      </c>
      <c r="F103" s="10">
        <v>187253</v>
      </c>
      <c r="G103" s="10"/>
      <c r="H103" s="10"/>
      <c r="I103" s="10"/>
      <c r="J103" s="10">
        <v>158689</v>
      </c>
      <c r="K103" s="10"/>
      <c r="L103" s="46">
        <f t="shared" si="7"/>
        <v>28564.02</v>
      </c>
      <c r="M103" s="46">
        <f t="shared" si="8"/>
        <v>14282.01</v>
      </c>
      <c r="N103" s="46">
        <f t="shared" si="9"/>
        <v>14282.01</v>
      </c>
      <c r="O103" s="46">
        <f t="shared" si="10"/>
        <v>0</v>
      </c>
      <c r="P103" s="46">
        <f t="shared" si="11"/>
        <v>187253.02000000002</v>
      </c>
      <c r="Q103" s="46">
        <f t="shared" si="16"/>
        <v>-2.0000000018626451E-2</v>
      </c>
      <c r="R103" s="8"/>
      <c r="S103" s="10">
        <f t="shared" si="17"/>
        <v>-2.0000000018626451E-2</v>
      </c>
      <c r="T103" s="56">
        <v>72142090</v>
      </c>
      <c r="U103" s="8">
        <v>3.21</v>
      </c>
      <c r="V103" s="61" t="s">
        <v>201</v>
      </c>
    </row>
    <row r="104" spans="1:22" x14ac:dyDescent="0.25">
      <c r="A104" s="76" t="s">
        <v>190</v>
      </c>
      <c r="B104" s="80">
        <v>102</v>
      </c>
      <c r="C104" s="57">
        <v>44411</v>
      </c>
      <c r="D104" s="67" t="s">
        <v>191</v>
      </c>
      <c r="E104" s="8" t="s">
        <v>196</v>
      </c>
      <c r="F104" s="10">
        <v>216164</v>
      </c>
      <c r="G104" s="10"/>
      <c r="H104" s="10"/>
      <c r="I104" s="10"/>
      <c r="J104" s="10">
        <v>183190</v>
      </c>
      <c r="K104" s="10"/>
      <c r="L104" s="46">
        <f t="shared" si="7"/>
        <v>32974.199999999997</v>
      </c>
      <c r="M104" s="46">
        <f t="shared" si="8"/>
        <v>16487.099999999999</v>
      </c>
      <c r="N104" s="46">
        <f t="shared" si="9"/>
        <v>16487.099999999999</v>
      </c>
      <c r="O104" s="46">
        <f t="shared" si="10"/>
        <v>0</v>
      </c>
      <c r="P104" s="46">
        <f t="shared" si="11"/>
        <v>216164.2</v>
      </c>
      <c r="Q104" s="46">
        <f t="shared" si="16"/>
        <v>-0.20000000001164153</v>
      </c>
      <c r="R104" s="8"/>
      <c r="S104" s="10">
        <f t="shared" si="17"/>
        <v>-0.20000000001164153</v>
      </c>
      <c r="T104" s="56">
        <v>72142090</v>
      </c>
      <c r="U104" s="8">
        <v>3.72</v>
      </c>
      <c r="V104" s="61" t="s">
        <v>201</v>
      </c>
    </row>
    <row r="105" spans="1:22" x14ac:dyDescent="0.25">
      <c r="A105" s="76" t="s">
        <v>190</v>
      </c>
      <c r="B105" s="80">
        <v>103</v>
      </c>
      <c r="C105" s="57">
        <v>44412</v>
      </c>
      <c r="D105" s="67" t="s">
        <v>35</v>
      </c>
      <c r="E105" s="8" t="s">
        <v>61</v>
      </c>
      <c r="F105" s="10">
        <v>239680</v>
      </c>
      <c r="G105" s="10"/>
      <c r="H105" s="10"/>
      <c r="I105" s="10"/>
      <c r="J105" s="10">
        <v>203118</v>
      </c>
      <c r="K105" s="10"/>
      <c r="L105" s="46">
        <f t="shared" si="7"/>
        <v>36561.24</v>
      </c>
      <c r="M105" s="46">
        <f t="shared" si="8"/>
        <v>18280.62</v>
      </c>
      <c r="N105" s="46">
        <f t="shared" si="9"/>
        <v>18280.62</v>
      </c>
      <c r="O105" s="46">
        <f t="shared" si="10"/>
        <v>0</v>
      </c>
      <c r="P105" s="46">
        <f t="shared" si="11"/>
        <v>239679.24</v>
      </c>
      <c r="Q105" s="46">
        <f t="shared" si="16"/>
        <v>0.76000000000931323</v>
      </c>
      <c r="R105" s="8"/>
      <c r="S105" s="10">
        <f t="shared" si="17"/>
        <v>0.76000000000931323</v>
      </c>
      <c r="T105" s="56">
        <v>72142090</v>
      </c>
      <c r="U105" s="8">
        <v>4.1399999999999997</v>
      </c>
      <c r="V105" s="61" t="s">
        <v>201</v>
      </c>
    </row>
    <row r="106" spans="1:22" x14ac:dyDescent="0.25">
      <c r="A106" s="76" t="s">
        <v>190</v>
      </c>
      <c r="B106" s="80">
        <v>104</v>
      </c>
      <c r="C106" s="57">
        <v>44412</v>
      </c>
      <c r="D106" s="67" t="s">
        <v>34</v>
      </c>
      <c r="E106" s="8" t="s">
        <v>60</v>
      </c>
      <c r="F106" s="10">
        <v>119563</v>
      </c>
      <c r="G106" s="10"/>
      <c r="H106" s="10"/>
      <c r="I106" s="10"/>
      <c r="J106" s="10">
        <v>101325</v>
      </c>
      <c r="K106" s="10"/>
      <c r="L106" s="46">
        <f t="shared" si="7"/>
        <v>18238.5</v>
      </c>
      <c r="M106" s="46">
        <f t="shared" si="8"/>
        <v>9119.25</v>
      </c>
      <c r="N106" s="46">
        <f t="shared" si="9"/>
        <v>9119.25</v>
      </c>
      <c r="O106" s="46">
        <f t="shared" si="10"/>
        <v>0</v>
      </c>
      <c r="P106" s="46">
        <f t="shared" si="11"/>
        <v>119563.5</v>
      </c>
      <c r="Q106" s="46">
        <f t="shared" si="16"/>
        <v>-0.5</v>
      </c>
      <c r="R106" s="8"/>
      <c r="S106" s="10">
        <f t="shared" si="17"/>
        <v>-0.5</v>
      </c>
      <c r="T106" s="56">
        <v>72142090</v>
      </c>
      <c r="U106" s="8">
        <v>1.93</v>
      </c>
      <c r="V106" s="61" t="s">
        <v>201</v>
      </c>
    </row>
    <row r="107" spans="1:22" x14ac:dyDescent="0.25">
      <c r="A107" s="76" t="s">
        <v>190</v>
      </c>
      <c r="B107" s="80">
        <v>105</v>
      </c>
      <c r="C107" s="57">
        <v>44413</v>
      </c>
      <c r="D107" s="67" t="s">
        <v>54</v>
      </c>
      <c r="E107" s="8" t="s">
        <v>80</v>
      </c>
      <c r="F107" s="10">
        <v>172752</v>
      </c>
      <c r="G107" s="10"/>
      <c r="H107" s="10"/>
      <c r="I107" s="10"/>
      <c r="J107" s="10">
        <v>146400</v>
      </c>
      <c r="K107" s="10"/>
      <c r="L107" s="46">
        <f t="shared" si="7"/>
        <v>26352</v>
      </c>
      <c r="M107" s="46">
        <f t="shared" si="8"/>
        <v>13176</v>
      </c>
      <c r="N107" s="46">
        <f t="shared" si="9"/>
        <v>13176</v>
      </c>
      <c r="O107" s="46">
        <f t="shared" si="10"/>
        <v>0</v>
      </c>
      <c r="P107" s="46">
        <f t="shared" si="11"/>
        <v>172752</v>
      </c>
      <c r="Q107" s="46">
        <f t="shared" si="16"/>
        <v>0</v>
      </c>
      <c r="R107" s="8"/>
      <c r="S107" s="10">
        <f t="shared" si="17"/>
        <v>0</v>
      </c>
      <c r="T107" s="56">
        <v>72142090</v>
      </c>
      <c r="U107" s="8">
        <v>3.05</v>
      </c>
      <c r="V107" s="61" t="s">
        <v>201</v>
      </c>
    </row>
    <row r="108" spans="1:22" x14ac:dyDescent="0.25">
      <c r="A108" s="76" t="s">
        <v>190</v>
      </c>
      <c r="B108" s="80">
        <v>106</v>
      </c>
      <c r="C108" s="57">
        <v>44413</v>
      </c>
      <c r="D108" s="67" t="s">
        <v>53</v>
      </c>
      <c r="E108" s="8" t="s">
        <v>79</v>
      </c>
      <c r="F108" s="10">
        <v>608143</v>
      </c>
      <c r="G108" s="10"/>
      <c r="H108" s="10"/>
      <c r="I108" s="10"/>
      <c r="J108" s="10">
        <v>515375</v>
      </c>
      <c r="K108" s="10"/>
      <c r="L108" s="46">
        <f t="shared" si="7"/>
        <v>92767.5</v>
      </c>
      <c r="M108" s="46">
        <f t="shared" si="8"/>
        <v>46383.75</v>
      </c>
      <c r="N108" s="46">
        <f t="shared" si="9"/>
        <v>46383.75</v>
      </c>
      <c r="O108" s="46">
        <f t="shared" si="10"/>
        <v>0</v>
      </c>
      <c r="P108" s="46">
        <f t="shared" si="11"/>
        <v>608142.5</v>
      </c>
      <c r="Q108" s="46">
        <f t="shared" si="16"/>
        <v>0.5</v>
      </c>
      <c r="R108" s="8"/>
      <c r="S108" s="10">
        <f t="shared" si="17"/>
        <v>0.5</v>
      </c>
      <c r="T108" s="56">
        <v>72142090</v>
      </c>
      <c r="U108" s="8">
        <v>10.63</v>
      </c>
      <c r="V108" s="61" t="s">
        <v>201</v>
      </c>
    </row>
    <row r="109" spans="1:22" x14ac:dyDescent="0.25">
      <c r="A109" s="76" t="s">
        <v>190</v>
      </c>
      <c r="B109" s="80">
        <v>107</v>
      </c>
      <c r="C109" s="57">
        <v>44413</v>
      </c>
      <c r="D109" s="67" t="s">
        <v>38</v>
      </c>
      <c r="E109" s="8" t="s">
        <v>64</v>
      </c>
      <c r="F109" s="10">
        <v>314026</v>
      </c>
      <c r="G109" s="10"/>
      <c r="H109" s="10"/>
      <c r="I109" s="10"/>
      <c r="J109" s="10">
        <v>266124</v>
      </c>
      <c r="K109" s="10"/>
      <c r="L109" s="46">
        <f t="shared" si="7"/>
        <v>47902.32</v>
      </c>
      <c r="M109" s="46">
        <f t="shared" si="8"/>
        <v>23951.16</v>
      </c>
      <c r="N109" s="46">
        <f t="shared" si="9"/>
        <v>23951.16</v>
      </c>
      <c r="O109" s="46">
        <f t="shared" si="10"/>
        <v>0</v>
      </c>
      <c r="P109" s="46">
        <f t="shared" si="11"/>
        <v>314026.31999999995</v>
      </c>
      <c r="Q109" s="46">
        <f t="shared" si="16"/>
        <v>-0.31999999994877726</v>
      </c>
      <c r="R109" s="8"/>
      <c r="S109" s="10">
        <f t="shared" si="17"/>
        <v>-0.31999999994877726</v>
      </c>
      <c r="T109" s="56">
        <v>72142090</v>
      </c>
      <c r="U109" s="8">
        <v>5.36</v>
      </c>
      <c r="V109" s="61" t="s">
        <v>201</v>
      </c>
    </row>
    <row r="110" spans="1:22" x14ac:dyDescent="0.25">
      <c r="A110" s="76" t="s">
        <v>190</v>
      </c>
      <c r="B110" s="80">
        <v>108</v>
      </c>
      <c r="C110" s="57">
        <v>44415</v>
      </c>
      <c r="D110" s="67" t="s">
        <v>163</v>
      </c>
      <c r="E110" s="8" t="s">
        <v>171</v>
      </c>
      <c r="F110" s="10">
        <v>53100</v>
      </c>
      <c r="G110" s="10"/>
      <c r="H110" s="10"/>
      <c r="I110" s="10"/>
      <c r="J110" s="10">
        <v>45000</v>
      </c>
      <c r="K110" s="10"/>
      <c r="L110" s="46">
        <f t="shared" si="7"/>
        <v>8100</v>
      </c>
      <c r="M110" s="46">
        <f t="shared" si="8"/>
        <v>4050</v>
      </c>
      <c r="N110" s="46">
        <f t="shared" si="9"/>
        <v>4050</v>
      </c>
      <c r="O110" s="46">
        <f t="shared" si="10"/>
        <v>0</v>
      </c>
      <c r="P110" s="46">
        <f t="shared" si="11"/>
        <v>53100</v>
      </c>
      <c r="Q110" s="46">
        <f t="shared" si="16"/>
        <v>0</v>
      </c>
      <c r="R110" s="8"/>
      <c r="S110" s="10">
        <f t="shared" si="17"/>
        <v>0</v>
      </c>
      <c r="T110" s="56">
        <v>72142090</v>
      </c>
      <c r="U110" s="8">
        <v>0.9</v>
      </c>
      <c r="V110" s="61" t="s">
        <v>201</v>
      </c>
    </row>
    <row r="111" spans="1:22" x14ac:dyDescent="0.25">
      <c r="A111" s="76" t="s">
        <v>190</v>
      </c>
      <c r="B111" s="80">
        <v>109</v>
      </c>
      <c r="C111" s="57">
        <v>44418</v>
      </c>
      <c r="D111" s="67" t="s">
        <v>31</v>
      </c>
      <c r="E111" s="8" t="s">
        <v>57</v>
      </c>
      <c r="F111" s="10">
        <v>252404</v>
      </c>
      <c r="G111" s="10"/>
      <c r="H111" s="10"/>
      <c r="I111" s="10"/>
      <c r="J111" s="10">
        <v>213902</v>
      </c>
      <c r="K111" s="10"/>
      <c r="L111" s="46">
        <f t="shared" si="7"/>
        <v>38502.36</v>
      </c>
      <c r="M111" s="46">
        <f t="shared" si="8"/>
        <v>19251.18</v>
      </c>
      <c r="N111" s="46">
        <f t="shared" si="9"/>
        <v>19251.18</v>
      </c>
      <c r="O111" s="46">
        <f t="shared" si="10"/>
        <v>0</v>
      </c>
      <c r="P111" s="46">
        <f t="shared" si="11"/>
        <v>252404.36</v>
      </c>
      <c r="Q111" s="46">
        <f t="shared" si="16"/>
        <v>-0.35999999998603016</v>
      </c>
      <c r="R111" s="8"/>
      <c r="S111" s="10">
        <f t="shared" si="17"/>
        <v>-0.35999999998603016</v>
      </c>
      <c r="T111" s="56">
        <v>72142090</v>
      </c>
      <c r="U111" s="8">
        <v>4.33</v>
      </c>
      <c r="V111" s="61" t="s">
        <v>201</v>
      </c>
    </row>
    <row r="112" spans="1:22" x14ac:dyDescent="0.25">
      <c r="A112" s="76" t="s">
        <v>190</v>
      </c>
      <c r="B112" s="80">
        <v>110</v>
      </c>
      <c r="C112" s="57">
        <v>44418</v>
      </c>
      <c r="D112" s="67" t="s">
        <v>35</v>
      </c>
      <c r="E112" s="8" t="s">
        <v>61</v>
      </c>
      <c r="F112" s="10">
        <v>253530</v>
      </c>
      <c r="G112" s="10"/>
      <c r="H112" s="10"/>
      <c r="I112" s="10"/>
      <c r="J112" s="10">
        <v>214856</v>
      </c>
      <c r="K112" s="10"/>
      <c r="L112" s="46">
        <f t="shared" si="7"/>
        <v>38674.080000000002</v>
      </c>
      <c r="M112" s="46">
        <f t="shared" si="8"/>
        <v>19337.04</v>
      </c>
      <c r="N112" s="46">
        <f t="shared" si="9"/>
        <v>19337.04</v>
      </c>
      <c r="O112" s="46">
        <f t="shared" si="10"/>
        <v>0</v>
      </c>
      <c r="P112" s="46">
        <f t="shared" si="11"/>
        <v>253530.08000000002</v>
      </c>
      <c r="Q112" s="46">
        <f t="shared" si="16"/>
        <v>-8.0000000016298145E-2</v>
      </c>
      <c r="R112" s="8"/>
      <c r="S112" s="10">
        <f t="shared" si="17"/>
        <v>-8.0000000016298145E-2</v>
      </c>
      <c r="T112" s="56">
        <v>72142090</v>
      </c>
      <c r="U112" s="8">
        <v>4.38</v>
      </c>
      <c r="V112" s="61" t="s">
        <v>201</v>
      </c>
    </row>
    <row r="113" spans="1:22" x14ac:dyDescent="0.25">
      <c r="A113" s="76" t="s">
        <v>190</v>
      </c>
      <c r="B113" s="80">
        <v>111</v>
      </c>
      <c r="C113" s="57">
        <v>44418</v>
      </c>
      <c r="D113" s="67" t="s">
        <v>34</v>
      </c>
      <c r="E113" s="8" t="s">
        <v>60</v>
      </c>
      <c r="F113" s="10">
        <v>126378</v>
      </c>
      <c r="G113" s="10"/>
      <c r="H113" s="10"/>
      <c r="I113" s="10"/>
      <c r="J113" s="10">
        <v>107100</v>
      </c>
      <c r="K113" s="10"/>
      <c r="L113" s="46">
        <f t="shared" si="7"/>
        <v>19278</v>
      </c>
      <c r="M113" s="46">
        <f t="shared" si="8"/>
        <v>9639</v>
      </c>
      <c r="N113" s="46">
        <f t="shared" si="9"/>
        <v>9639</v>
      </c>
      <c r="O113" s="46">
        <f t="shared" si="10"/>
        <v>0</v>
      </c>
      <c r="P113" s="46">
        <f t="shared" si="11"/>
        <v>126378</v>
      </c>
      <c r="Q113" s="46">
        <f t="shared" si="16"/>
        <v>0</v>
      </c>
      <c r="R113" s="8"/>
      <c r="S113" s="10">
        <f t="shared" si="17"/>
        <v>0</v>
      </c>
      <c r="T113" s="56">
        <v>72142090</v>
      </c>
      <c r="U113" s="8">
        <v>2.04</v>
      </c>
      <c r="V113" s="61" t="s">
        <v>201</v>
      </c>
    </row>
    <row r="114" spans="1:22" x14ac:dyDescent="0.25">
      <c r="A114" s="76" t="s">
        <v>190</v>
      </c>
      <c r="B114" s="80">
        <v>112</v>
      </c>
      <c r="C114" s="57">
        <v>44418</v>
      </c>
      <c r="D114" s="67" t="s">
        <v>47</v>
      </c>
      <c r="E114" s="8" t="s">
        <v>73</v>
      </c>
      <c r="F114" s="10">
        <v>171846</v>
      </c>
      <c r="G114" s="10"/>
      <c r="H114" s="10"/>
      <c r="I114" s="10"/>
      <c r="J114" s="10">
        <v>145632</v>
      </c>
      <c r="K114" s="10"/>
      <c r="L114" s="46">
        <f t="shared" si="7"/>
        <v>26213.759999999998</v>
      </c>
      <c r="M114" s="46">
        <f t="shared" si="8"/>
        <v>13106.88</v>
      </c>
      <c r="N114" s="46">
        <f t="shared" si="9"/>
        <v>13106.88</v>
      </c>
      <c r="O114" s="46">
        <f t="shared" si="10"/>
        <v>0</v>
      </c>
      <c r="P114" s="46">
        <f t="shared" si="11"/>
        <v>171845.76000000001</v>
      </c>
      <c r="Q114" s="46">
        <f t="shared" si="16"/>
        <v>0.23999999999068677</v>
      </c>
      <c r="R114" s="8"/>
      <c r="S114" s="10">
        <f t="shared" si="17"/>
        <v>0.23999999999068677</v>
      </c>
      <c r="T114" s="56">
        <v>72142090</v>
      </c>
      <c r="U114" s="8">
        <v>2.96</v>
      </c>
      <c r="V114" s="61" t="s">
        <v>201</v>
      </c>
    </row>
    <row r="115" spans="1:22" x14ac:dyDescent="0.25">
      <c r="A115" s="76" t="s">
        <v>190</v>
      </c>
      <c r="B115" s="80">
        <v>113</v>
      </c>
      <c r="C115" s="57">
        <v>44420</v>
      </c>
      <c r="D115" s="67" t="s">
        <v>33</v>
      </c>
      <c r="E115" s="8" t="s">
        <v>59</v>
      </c>
      <c r="F115" s="10">
        <v>313950</v>
      </c>
      <c r="G115" s="10"/>
      <c r="H115" s="10"/>
      <c r="I115" s="10"/>
      <c r="J115" s="10">
        <v>266060</v>
      </c>
      <c r="K115" s="10"/>
      <c r="L115" s="46">
        <f t="shared" si="7"/>
        <v>47890.8</v>
      </c>
      <c r="M115" s="46">
        <f t="shared" si="8"/>
        <v>23945.4</v>
      </c>
      <c r="N115" s="46">
        <f t="shared" si="9"/>
        <v>23945.4</v>
      </c>
      <c r="O115" s="46">
        <f t="shared" si="10"/>
        <v>0</v>
      </c>
      <c r="P115" s="46">
        <f t="shared" si="11"/>
        <v>313950.80000000005</v>
      </c>
      <c r="Q115" s="46">
        <f t="shared" si="16"/>
        <v>-0.80000000004656613</v>
      </c>
      <c r="R115" s="8"/>
      <c r="S115" s="10">
        <f t="shared" si="17"/>
        <v>-0.80000000004656613</v>
      </c>
      <c r="T115" s="56">
        <v>72142090</v>
      </c>
      <c r="U115" s="8">
        <v>5.34</v>
      </c>
      <c r="V115" s="61" t="s">
        <v>201</v>
      </c>
    </row>
    <row r="116" spans="1:22" x14ac:dyDescent="0.25">
      <c r="A116" s="76" t="s">
        <v>190</v>
      </c>
      <c r="B116" s="80">
        <v>114</v>
      </c>
      <c r="C116" s="57">
        <v>44420</v>
      </c>
      <c r="D116" s="67" t="s">
        <v>40</v>
      </c>
      <c r="E116" s="8" t="s">
        <v>66</v>
      </c>
      <c r="F116" s="10">
        <v>217674</v>
      </c>
      <c r="G116" s="10"/>
      <c r="H116" s="10"/>
      <c r="I116" s="10"/>
      <c r="J116" s="10">
        <v>184470</v>
      </c>
      <c r="K116" s="10"/>
      <c r="L116" s="46">
        <f t="shared" si="7"/>
        <v>33204.6</v>
      </c>
      <c r="M116" s="46">
        <f t="shared" si="8"/>
        <v>16602.3</v>
      </c>
      <c r="N116" s="46">
        <f t="shared" si="9"/>
        <v>16602.3</v>
      </c>
      <c r="O116" s="46">
        <f t="shared" si="10"/>
        <v>0</v>
      </c>
      <c r="P116" s="46">
        <f t="shared" si="11"/>
        <v>217674.59999999998</v>
      </c>
      <c r="Q116" s="46">
        <f t="shared" si="16"/>
        <v>-0.59999999997671694</v>
      </c>
      <c r="R116" s="8"/>
      <c r="S116" s="10">
        <f t="shared" si="17"/>
        <v>-0.59999999997671694</v>
      </c>
      <c r="T116" s="56">
        <v>72142090</v>
      </c>
      <c r="U116" s="8">
        <v>3.73</v>
      </c>
      <c r="V116" s="61" t="s">
        <v>201</v>
      </c>
    </row>
    <row r="117" spans="1:22" x14ac:dyDescent="0.25">
      <c r="A117" s="76" t="s">
        <v>190</v>
      </c>
      <c r="B117" s="80">
        <v>115</v>
      </c>
      <c r="C117" s="57">
        <v>44421</v>
      </c>
      <c r="D117" s="67" t="s">
        <v>95</v>
      </c>
      <c r="E117" s="8" t="s">
        <v>86</v>
      </c>
      <c r="F117" s="10">
        <v>344705</v>
      </c>
      <c r="G117" s="10"/>
      <c r="H117" s="10"/>
      <c r="I117" s="10"/>
      <c r="J117" s="10">
        <v>289230</v>
      </c>
      <c r="K117" s="10"/>
      <c r="L117" s="46">
        <f t="shared" si="7"/>
        <v>52061.4</v>
      </c>
      <c r="M117" s="46">
        <f t="shared" si="8"/>
        <v>26030.7</v>
      </c>
      <c r="N117" s="46">
        <f t="shared" si="9"/>
        <v>26030.7</v>
      </c>
      <c r="O117" s="46">
        <f t="shared" si="10"/>
        <v>0</v>
      </c>
      <c r="P117" s="46">
        <f t="shared" si="11"/>
        <v>341291.4</v>
      </c>
      <c r="Q117" s="46">
        <f t="shared" si="16"/>
        <v>3413.5999999999767</v>
      </c>
      <c r="R117" s="8">
        <v>3413</v>
      </c>
      <c r="S117" s="10">
        <f t="shared" si="17"/>
        <v>0.59999999997671694</v>
      </c>
      <c r="T117" s="56">
        <v>72044900</v>
      </c>
      <c r="U117" s="8">
        <v>9.33</v>
      </c>
      <c r="V117" s="61" t="s">
        <v>201</v>
      </c>
    </row>
    <row r="118" spans="1:22" x14ac:dyDescent="0.25">
      <c r="A118" s="76" t="s">
        <v>190</v>
      </c>
      <c r="B118" s="80">
        <v>116</v>
      </c>
      <c r="C118" s="57">
        <v>44421</v>
      </c>
      <c r="D118" s="67" t="s">
        <v>31</v>
      </c>
      <c r="E118" s="8" t="s">
        <v>57</v>
      </c>
      <c r="F118" s="10">
        <v>113639</v>
      </c>
      <c r="G118" s="10"/>
      <c r="H118" s="10"/>
      <c r="I118" s="10"/>
      <c r="J118" s="10">
        <v>96305</v>
      </c>
      <c r="K118" s="10"/>
      <c r="L118" s="46">
        <f t="shared" si="7"/>
        <v>17334.900000000001</v>
      </c>
      <c r="M118" s="46">
        <f t="shared" si="8"/>
        <v>8667.4500000000007</v>
      </c>
      <c r="N118" s="46">
        <f t="shared" si="9"/>
        <v>8667.4500000000007</v>
      </c>
      <c r="O118" s="46">
        <f t="shared" si="10"/>
        <v>0</v>
      </c>
      <c r="P118" s="46">
        <f t="shared" si="11"/>
        <v>113639.9</v>
      </c>
      <c r="Q118" s="46">
        <f t="shared" si="16"/>
        <v>-0.89999999999417923</v>
      </c>
      <c r="R118" s="8"/>
      <c r="S118" s="10">
        <f t="shared" si="17"/>
        <v>-0.89999999999417923</v>
      </c>
      <c r="T118" s="56">
        <v>72142090</v>
      </c>
      <c r="U118" s="8">
        <v>1.95</v>
      </c>
      <c r="V118" s="61" t="s">
        <v>201</v>
      </c>
    </row>
    <row r="119" spans="1:22" x14ac:dyDescent="0.25">
      <c r="A119" s="76" t="s">
        <v>190</v>
      </c>
      <c r="B119" s="80">
        <v>117</v>
      </c>
      <c r="C119" s="57">
        <v>44424</v>
      </c>
      <c r="D119" s="67" t="s">
        <v>39</v>
      </c>
      <c r="E119" s="8" t="s">
        <v>65</v>
      </c>
      <c r="F119" s="10">
        <v>512596</v>
      </c>
      <c r="G119" s="10"/>
      <c r="H119" s="10"/>
      <c r="I119" s="10"/>
      <c r="J119" s="10">
        <v>434404</v>
      </c>
      <c r="K119" s="10"/>
      <c r="L119" s="46">
        <f t="shared" ref="L119:L182" si="18">+(H119*$H$1/100)+(I119*$I$1/100)+(J119*$J$1/100)+(K119*$K$1/100)</f>
        <v>78192.72</v>
      </c>
      <c r="M119" s="46">
        <f t="shared" ref="M119:M182" si="19">+IF(VALUE(LEFT(D119,2))=33,L119/2,0)</f>
        <v>39096.36</v>
      </c>
      <c r="N119" s="46">
        <f t="shared" ref="N119:N182" si="20">+M119</f>
        <v>39096.36</v>
      </c>
      <c r="O119" s="46">
        <f t="shared" ref="O119:O182" si="21">+IF(VALUE(LEFT(D119,2))=33,0,L119)</f>
        <v>0</v>
      </c>
      <c r="P119" s="46">
        <f t="shared" ref="P119:P182" si="22">SUM(G119:K119)+M119+N119+O119</f>
        <v>512596.72</v>
      </c>
      <c r="Q119" s="46">
        <f t="shared" si="16"/>
        <v>-0.71999999997206032</v>
      </c>
      <c r="R119" s="8"/>
      <c r="S119" s="10">
        <f t="shared" si="17"/>
        <v>-0.71999999997206032</v>
      </c>
      <c r="T119" s="56">
        <v>72142090</v>
      </c>
      <c r="U119" s="8">
        <v>8.92</v>
      </c>
      <c r="V119" s="61" t="s">
        <v>201</v>
      </c>
    </row>
    <row r="120" spans="1:22" x14ac:dyDescent="0.25">
      <c r="A120" s="76" t="s">
        <v>190</v>
      </c>
      <c r="B120" s="80">
        <v>118</v>
      </c>
      <c r="C120" s="57">
        <v>44424</v>
      </c>
      <c r="D120" s="67" t="s">
        <v>41</v>
      </c>
      <c r="E120" s="8" t="s">
        <v>67</v>
      </c>
      <c r="F120" s="10">
        <v>456448</v>
      </c>
      <c r="G120" s="10"/>
      <c r="H120" s="10"/>
      <c r="I120" s="10"/>
      <c r="J120" s="10">
        <v>386820</v>
      </c>
      <c r="K120" s="10"/>
      <c r="L120" s="46">
        <f t="shared" si="18"/>
        <v>69627.600000000006</v>
      </c>
      <c r="M120" s="46">
        <f t="shared" si="19"/>
        <v>34813.800000000003</v>
      </c>
      <c r="N120" s="46">
        <f t="shared" si="20"/>
        <v>34813.800000000003</v>
      </c>
      <c r="O120" s="46">
        <f t="shared" si="21"/>
        <v>0</v>
      </c>
      <c r="P120" s="46">
        <f t="shared" si="22"/>
        <v>456447.6</v>
      </c>
      <c r="Q120" s="46">
        <f t="shared" si="16"/>
        <v>0.40000000002328306</v>
      </c>
      <c r="R120" s="8"/>
      <c r="S120" s="10">
        <f t="shared" si="17"/>
        <v>0.40000000002328306</v>
      </c>
      <c r="T120" s="56">
        <v>72142090</v>
      </c>
      <c r="U120" s="8">
        <v>7.81</v>
      </c>
      <c r="V120" s="61" t="s">
        <v>201</v>
      </c>
    </row>
    <row r="121" spans="1:22" x14ac:dyDescent="0.25">
      <c r="A121" s="76" t="s">
        <v>190</v>
      </c>
      <c r="B121" s="80">
        <v>119</v>
      </c>
      <c r="C121" s="57">
        <v>44426</v>
      </c>
      <c r="D121" s="67" t="s">
        <v>33</v>
      </c>
      <c r="E121" s="8" t="s">
        <v>59</v>
      </c>
      <c r="F121" s="10">
        <v>275163</v>
      </c>
      <c r="G121" s="10"/>
      <c r="H121" s="10"/>
      <c r="I121" s="10"/>
      <c r="J121" s="10">
        <v>233189</v>
      </c>
      <c r="K121" s="10"/>
      <c r="L121" s="46">
        <f t="shared" si="18"/>
        <v>41974.02</v>
      </c>
      <c r="M121" s="46">
        <f t="shared" si="19"/>
        <v>20987.01</v>
      </c>
      <c r="N121" s="46">
        <f t="shared" si="20"/>
        <v>20987.01</v>
      </c>
      <c r="O121" s="46">
        <f t="shared" si="21"/>
        <v>0</v>
      </c>
      <c r="P121" s="46">
        <f t="shared" si="22"/>
        <v>275163.02</v>
      </c>
      <c r="Q121" s="46">
        <f t="shared" si="16"/>
        <v>-2.0000000018626451E-2</v>
      </c>
      <c r="R121" s="8"/>
      <c r="S121" s="10">
        <f t="shared" si="17"/>
        <v>-2.0000000018626451E-2</v>
      </c>
      <c r="T121" s="56">
        <v>72142090</v>
      </c>
      <c r="U121" s="8">
        <v>4.7300000000000004</v>
      </c>
      <c r="V121" s="61" t="s">
        <v>201</v>
      </c>
    </row>
    <row r="122" spans="1:22" x14ac:dyDescent="0.25">
      <c r="A122" s="76" t="s">
        <v>190</v>
      </c>
      <c r="B122" s="80">
        <v>120</v>
      </c>
      <c r="C122" s="57">
        <v>44426</v>
      </c>
      <c r="D122" s="67" t="s">
        <v>192</v>
      </c>
      <c r="E122" s="8" t="s">
        <v>197</v>
      </c>
      <c r="F122" s="10">
        <v>81266</v>
      </c>
      <c r="G122" s="10"/>
      <c r="H122" s="10"/>
      <c r="I122" s="10"/>
      <c r="J122" s="10">
        <v>68870</v>
      </c>
      <c r="K122" s="10"/>
      <c r="L122" s="46">
        <f t="shared" si="18"/>
        <v>12396.6</v>
      </c>
      <c r="M122" s="46">
        <f t="shared" si="19"/>
        <v>6198.3</v>
      </c>
      <c r="N122" s="46">
        <f t="shared" si="20"/>
        <v>6198.3</v>
      </c>
      <c r="O122" s="46">
        <f t="shared" si="21"/>
        <v>0</v>
      </c>
      <c r="P122" s="46">
        <f t="shared" si="22"/>
        <v>81266.600000000006</v>
      </c>
      <c r="Q122" s="46">
        <f t="shared" si="16"/>
        <v>-0.60000000000582077</v>
      </c>
      <c r="R122" s="8"/>
      <c r="S122" s="10">
        <f t="shared" si="17"/>
        <v>-0.60000000000582077</v>
      </c>
      <c r="T122" s="56">
        <v>72142090</v>
      </c>
      <c r="U122" s="8">
        <v>1.42</v>
      </c>
      <c r="V122" s="61" t="s">
        <v>201</v>
      </c>
    </row>
    <row r="123" spans="1:22" x14ac:dyDescent="0.25">
      <c r="A123" s="76" t="s">
        <v>190</v>
      </c>
      <c r="B123" s="80">
        <v>121</v>
      </c>
      <c r="C123" s="57">
        <v>44426</v>
      </c>
      <c r="D123" s="67" t="s">
        <v>42</v>
      </c>
      <c r="E123" s="8" t="s">
        <v>68</v>
      </c>
      <c r="F123" s="10">
        <v>217628</v>
      </c>
      <c r="G123" s="10"/>
      <c r="H123" s="10"/>
      <c r="I123" s="10"/>
      <c r="J123" s="10">
        <v>184430</v>
      </c>
      <c r="K123" s="10"/>
      <c r="L123" s="46">
        <f t="shared" si="18"/>
        <v>33197.4</v>
      </c>
      <c r="M123" s="46">
        <f t="shared" si="19"/>
        <v>16598.7</v>
      </c>
      <c r="N123" s="46">
        <f t="shared" si="20"/>
        <v>16598.7</v>
      </c>
      <c r="O123" s="46">
        <f t="shared" si="21"/>
        <v>0</v>
      </c>
      <c r="P123" s="46">
        <f t="shared" si="22"/>
        <v>217627.40000000002</v>
      </c>
      <c r="Q123" s="46">
        <f t="shared" si="16"/>
        <v>0.59999999997671694</v>
      </c>
      <c r="R123" s="8"/>
      <c r="S123" s="10">
        <f t="shared" si="17"/>
        <v>0.59999999997671694</v>
      </c>
      <c r="T123" s="56">
        <v>72142090</v>
      </c>
      <c r="U123" s="8">
        <v>3.47</v>
      </c>
      <c r="V123" s="61" t="s">
        <v>201</v>
      </c>
    </row>
    <row r="124" spans="1:22" x14ac:dyDescent="0.25">
      <c r="A124" s="76" t="s">
        <v>190</v>
      </c>
      <c r="B124" s="80">
        <v>122</v>
      </c>
      <c r="C124" s="57">
        <v>44426</v>
      </c>
      <c r="D124" s="67" t="s">
        <v>160</v>
      </c>
      <c r="E124" s="8" t="s">
        <v>168</v>
      </c>
      <c r="F124" s="10">
        <v>179277</v>
      </c>
      <c r="G124" s="10"/>
      <c r="H124" s="10"/>
      <c r="I124" s="10"/>
      <c r="J124" s="10">
        <v>151929</v>
      </c>
      <c r="K124" s="10"/>
      <c r="L124" s="46">
        <f t="shared" si="18"/>
        <v>27347.22</v>
      </c>
      <c r="M124" s="46">
        <f t="shared" si="19"/>
        <v>13673.61</v>
      </c>
      <c r="N124" s="46">
        <f t="shared" si="20"/>
        <v>13673.61</v>
      </c>
      <c r="O124" s="46">
        <f t="shared" si="21"/>
        <v>0</v>
      </c>
      <c r="P124" s="46">
        <f t="shared" si="22"/>
        <v>179276.21999999997</v>
      </c>
      <c r="Q124" s="46">
        <f t="shared" si="16"/>
        <v>0.78000000002793968</v>
      </c>
      <c r="R124" s="8"/>
      <c r="S124" s="10">
        <f t="shared" si="17"/>
        <v>0.78000000002793968</v>
      </c>
      <c r="T124" s="56">
        <v>72142090</v>
      </c>
      <c r="U124" s="8">
        <v>3.06</v>
      </c>
      <c r="V124" s="61" t="s">
        <v>201</v>
      </c>
    </row>
    <row r="125" spans="1:22" x14ac:dyDescent="0.25">
      <c r="A125" s="76" t="s">
        <v>190</v>
      </c>
      <c r="B125" s="80">
        <v>123</v>
      </c>
      <c r="C125" s="57">
        <v>44427</v>
      </c>
      <c r="D125" s="67" t="s">
        <v>193</v>
      </c>
      <c r="E125" s="8" t="s">
        <v>198</v>
      </c>
      <c r="F125" s="10">
        <v>144853</v>
      </c>
      <c r="G125" s="10"/>
      <c r="H125" s="10"/>
      <c r="I125" s="10"/>
      <c r="J125" s="10">
        <v>122757</v>
      </c>
      <c r="K125" s="10"/>
      <c r="L125" s="46">
        <f t="shared" si="18"/>
        <v>22096.26</v>
      </c>
      <c r="M125" s="46">
        <f t="shared" si="19"/>
        <v>11048.13</v>
      </c>
      <c r="N125" s="46">
        <f t="shared" si="20"/>
        <v>11048.13</v>
      </c>
      <c r="O125" s="46">
        <f t="shared" si="21"/>
        <v>0</v>
      </c>
      <c r="P125" s="46">
        <f t="shared" si="22"/>
        <v>144853.26</v>
      </c>
      <c r="Q125" s="46">
        <f t="shared" si="16"/>
        <v>-0.26000000000931323</v>
      </c>
      <c r="R125" s="8"/>
      <c r="S125" s="10">
        <f t="shared" si="17"/>
        <v>-0.26000000000931323</v>
      </c>
      <c r="T125" s="56">
        <v>72142090</v>
      </c>
      <c r="U125" s="8">
        <v>2.4900000000000002</v>
      </c>
      <c r="V125" s="61" t="s">
        <v>201</v>
      </c>
    </row>
    <row r="126" spans="1:22" x14ac:dyDescent="0.25">
      <c r="A126" s="76" t="s">
        <v>190</v>
      </c>
      <c r="B126" s="80">
        <v>124</v>
      </c>
      <c r="C126" s="57">
        <v>44428</v>
      </c>
      <c r="D126" s="67" t="s">
        <v>164</v>
      </c>
      <c r="E126" s="8" t="s">
        <v>172</v>
      </c>
      <c r="F126" s="10">
        <v>206655</v>
      </c>
      <c r="G126" s="10"/>
      <c r="H126" s="10"/>
      <c r="I126" s="10"/>
      <c r="J126" s="10">
        <v>175131</v>
      </c>
      <c r="K126" s="10"/>
      <c r="L126" s="46">
        <f t="shared" si="18"/>
        <v>31523.58</v>
      </c>
      <c r="M126" s="46">
        <f t="shared" si="19"/>
        <v>15761.79</v>
      </c>
      <c r="N126" s="46">
        <f t="shared" si="20"/>
        <v>15761.79</v>
      </c>
      <c r="O126" s="46">
        <f t="shared" si="21"/>
        <v>0</v>
      </c>
      <c r="P126" s="46">
        <f t="shared" si="22"/>
        <v>206654.58000000002</v>
      </c>
      <c r="Q126" s="46">
        <f t="shared" si="16"/>
        <v>0.41999999998370185</v>
      </c>
      <c r="R126" s="8"/>
      <c r="S126" s="10">
        <f t="shared" si="17"/>
        <v>0.41999999998370185</v>
      </c>
      <c r="T126" s="56">
        <v>72142090</v>
      </c>
      <c r="U126" s="8">
        <v>3.57</v>
      </c>
      <c r="V126" s="61" t="s">
        <v>201</v>
      </c>
    </row>
    <row r="127" spans="1:22" x14ac:dyDescent="0.25">
      <c r="A127" s="76" t="s">
        <v>190</v>
      </c>
      <c r="B127" s="80">
        <v>125</v>
      </c>
      <c r="C127" s="57">
        <v>44432</v>
      </c>
      <c r="D127" s="67" t="s">
        <v>37</v>
      </c>
      <c r="E127" s="8" t="s">
        <v>63</v>
      </c>
      <c r="F127" s="10">
        <v>720323</v>
      </c>
      <c r="G127" s="10"/>
      <c r="H127" s="10"/>
      <c r="I127" s="10"/>
      <c r="J127" s="10">
        <v>610443</v>
      </c>
      <c r="K127" s="10"/>
      <c r="L127" s="46">
        <f t="shared" si="18"/>
        <v>109879.74</v>
      </c>
      <c r="M127" s="46">
        <f t="shared" si="19"/>
        <v>54939.87</v>
      </c>
      <c r="N127" s="46">
        <f t="shared" si="20"/>
        <v>54939.87</v>
      </c>
      <c r="O127" s="46">
        <f t="shared" si="21"/>
        <v>0</v>
      </c>
      <c r="P127" s="46">
        <f t="shared" si="22"/>
        <v>720322.74</v>
      </c>
      <c r="Q127" s="46">
        <f t="shared" si="16"/>
        <v>0.26000000000931323</v>
      </c>
      <c r="R127" s="8"/>
      <c r="S127" s="10">
        <f t="shared" si="17"/>
        <v>0.26000000000931323</v>
      </c>
      <c r="T127" s="56">
        <v>72142090</v>
      </c>
      <c r="U127" s="8">
        <v>12.42</v>
      </c>
      <c r="V127" s="61" t="s">
        <v>201</v>
      </c>
    </row>
    <row r="128" spans="1:22" x14ac:dyDescent="0.25">
      <c r="A128" s="76" t="s">
        <v>190</v>
      </c>
      <c r="B128" s="80">
        <v>126</v>
      </c>
      <c r="C128" s="57">
        <v>44432</v>
      </c>
      <c r="D128" s="67" t="s">
        <v>158</v>
      </c>
      <c r="E128" s="8" t="s">
        <v>166</v>
      </c>
      <c r="F128" s="10">
        <v>65097</v>
      </c>
      <c r="G128" s="10"/>
      <c r="H128" s="10"/>
      <c r="I128" s="10"/>
      <c r="J128" s="10">
        <v>55167</v>
      </c>
      <c r="K128" s="10"/>
      <c r="L128" s="46">
        <f t="shared" si="18"/>
        <v>9930.06</v>
      </c>
      <c r="M128" s="46">
        <f t="shared" si="19"/>
        <v>4965.03</v>
      </c>
      <c r="N128" s="46">
        <f t="shared" si="20"/>
        <v>4965.03</v>
      </c>
      <c r="O128" s="46">
        <f t="shared" si="21"/>
        <v>0</v>
      </c>
      <c r="P128" s="46">
        <f t="shared" si="22"/>
        <v>65097.06</v>
      </c>
      <c r="Q128" s="46">
        <f t="shared" si="16"/>
        <v>-5.9999999997671694E-2</v>
      </c>
      <c r="R128" s="8"/>
      <c r="S128" s="10">
        <f t="shared" si="17"/>
        <v>-5.9999999997671694E-2</v>
      </c>
      <c r="T128" s="56">
        <v>72142090</v>
      </c>
      <c r="U128" s="8">
        <v>1.1100000000000001</v>
      </c>
      <c r="V128" s="61" t="s">
        <v>201</v>
      </c>
    </row>
    <row r="129" spans="1:22" x14ac:dyDescent="0.25">
      <c r="A129" s="76" t="s">
        <v>190</v>
      </c>
      <c r="B129" s="80">
        <v>127</v>
      </c>
      <c r="C129" s="57">
        <v>44432</v>
      </c>
      <c r="D129" s="67" t="s">
        <v>41</v>
      </c>
      <c r="E129" s="8" t="s">
        <v>67</v>
      </c>
      <c r="F129" s="10">
        <v>805586</v>
      </c>
      <c r="G129" s="10"/>
      <c r="H129" s="10"/>
      <c r="I129" s="10"/>
      <c r="J129" s="10">
        <v>682700</v>
      </c>
      <c r="K129" s="10"/>
      <c r="L129" s="46">
        <f t="shared" si="18"/>
        <v>122886</v>
      </c>
      <c r="M129" s="46">
        <f t="shared" si="19"/>
        <v>61443</v>
      </c>
      <c r="N129" s="46">
        <f t="shared" si="20"/>
        <v>61443</v>
      </c>
      <c r="O129" s="46">
        <f t="shared" si="21"/>
        <v>0</v>
      </c>
      <c r="P129" s="46">
        <f t="shared" si="22"/>
        <v>805586</v>
      </c>
      <c r="Q129" s="46">
        <f t="shared" si="16"/>
        <v>0</v>
      </c>
      <c r="R129" s="8"/>
      <c r="S129" s="10">
        <f t="shared" si="17"/>
        <v>0</v>
      </c>
      <c r="T129" s="56">
        <v>72142090</v>
      </c>
      <c r="U129" s="8">
        <v>13.78</v>
      </c>
      <c r="V129" s="61" t="s">
        <v>201</v>
      </c>
    </row>
    <row r="130" spans="1:22" x14ac:dyDescent="0.25">
      <c r="A130" s="76" t="s">
        <v>190</v>
      </c>
      <c r="B130" s="80">
        <v>128</v>
      </c>
      <c r="C130" s="57">
        <v>44432</v>
      </c>
      <c r="D130" s="67" t="s">
        <v>191</v>
      </c>
      <c r="E130" s="8" t="s">
        <v>196</v>
      </c>
      <c r="F130" s="10">
        <v>57170</v>
      </c>
      <c r="G130" s="10"/>
      <c r="H130" s="10"/>
      <c r="I130" s="10"/>
      <c r="J130" s="10">
        <v>48450</v>
      </c>
      <c r="K130" s="10"/>
      <c r="L130" s="46">
        <f t="shared" si="18"/>
        <v>8721</v>
      </c>
      <c r="M130" s="46">
        <f t="shared" si="19"/>
        <v>4360.5</v>
      </c>
      <c r="N130" s="46">
        <f t="shared" si="20"/>
        <v>4360.5</v>
      </c>
      <c r="O130" s="46">
        <f t="shared" si="21"/>
        <v>0</v>
      </c>
      <c r="P130" s="46">
        <f t="shared" si="22"/>
        <v>57171</v>
      </c>
      <c r="Q130" s="46">
        <f t="shared" si="16"/>
        <v>-1</v>
      </c>
      <c r="R130" s="8"/>
      <c r="S130" s="10">
        <f t="shared" si="17"/>
        <v>-1</v>
      </c>
      <c r="T130" s="56">
        <v>72142090</v>
      </c>
      <c r="U130" s="8">
        <v>0.95</v>
      </c>
      <c r="V130" s="61" t="s">
        <v>201</v>
      </c>
    </row>
    <row r="131" spans="1:22" x14ac:dyDescent="0.25">
      <c r="A131" s="76" t="s">
        <v>190</v>
      </c>
      <c r="B131" s="80">
        <v>129</v>
      </c>
      <c r="C131" s="57">
        <v>44433</v>
      </c>
      <c r="D131" s="67" t="s">
        <v>40</v>
      </c>
      <c r="E131" s="8" t="s">
        <v>66</v>
      </c>
      <c r="F131" s="10">
        <v>337288</v>
      </c>
      <c r="G131" s="10"/>
      <c r="H131" s="10"/>
      <c r="I131" s="10"/>
      <c r="J131" s="10">
        <v>285838</v>
      </c>
      <c r="K131" s="10"/>
      <c r="L131" s="46">
        <f t="shared" si="18"/>
        <v>51450.84</v>
      </c>
      <c r="M131" s="46">
        <f t="shared" si="19"/>
        <v>25725.42</v>
      </c>
      <c r="N131" s="46">
        <f t="shared" si="20"/>
        <v>25725.42</v>
      </c>
      <c r="O131" s="46">
        <f t="shared" si="21"/>
        <v>0</v>
      </c>
      <c r="P131" s="46">
        <f t="shared" si="22"/>
        <v>337288.83999999997</v>
      </c>
      <c r="Q131" s="46">
        <f t="shared" si="16"/>
        <v>-0.83999999996740371</v>
      </c>
      <c r="R131" s="8"/>
      <c r="S131" s="10">
        <f t="shared" si="17"/>
        <v>-0.83999999996740371</v>
      </c>
      <c r="T131" s="56">
        <v>72142090</v>
      </c>
      <c r="U131" s="8">
        <v>5.77</v>
      </c>
      <c r="V131" s="61" t="s">
        <v>201</v>
      </c>
    </row>
    <row r="132" spans="1:22" x14ac:dyDescent="0.25">
      <c r="A132" s="76" t="s">
        <v>190</v>
      </c>
      <c r="B132" s="80">
        <v>130</v>
      </c>
      <c r="C132" s="57">
        <v>44433</v>
      </c>
      <c r="D132" s="67" t="s">
        <v>47</v>
      </c>
      <c r="E132" s="8" t="s">
        <v>73</v>
      </c>
      <c r="F132" s="10">
        <v>209846</v>
      </c>
      <c r="G132" s="10"/>
      <c r="H132" s="10"/>
      <c r="I132" s="10"/>
      <c r="J132" s="10">
        <v>177836</v>
      </c>
      <c r="K132" s="10"/>
      <c r="L132" s="46">
        <f t="shared" si="18"/>
        <v>32010.48</v>
      </c>
      <c r="M132" s="46">
        <f t="shared" si="19"/>
        <v>16005.24</v>
      </c>
      <c r="N132" s="46">
        <f t="shared" si="20"/>
        <v>16005.24</v>
      </c>
      <c r="O132" s="46">
        <f t="shared" si="21"/>
        <v>0</v>
      </c>
      <c r="P132" s="46">
        <f t="shared" si="22"/>
        <v>209846.47999999998</v>
      </c>
      <c r="Q132" s="46">
        <f t="shared" si="16"/>
        <v>-0.47999999998137355</v>
      </c>
      <c r="R132" s="8"/>
      <c r="S132" s="10">
        <f t="shared" si="17"/>
        <v>-0.47999999998137355</v>
      </c>
      <c r="T132" s="56">
        <v>72142090</v>
      </c>
      <c r="U132" s="8">
        <v>3.58</v>
      </c>
      <c r="V132" s="61" t="s">
        <v>201</v>
      </c>
    </row>
    <row r="133" spans="1:22" x14ac:dyDescent="0.25">
      <c r="A133" s="76" t="s">
        <v>190</v>
      </c>
      <c r="B133" s="80">
        <v>131</v>
      </c>
      <c r="C133" s="57">
        <v>44433</v>
      </c>
      <c r="D133" s="67" t="s">
        <v>194</v>
      </c>
      <c r="E133" s="8" t="s">
        <v>199</v>
      </c>
      <c r="F133" s="10">
        <v>127504</v>
      </c>
      <c r="G133" s="10"/>
      <c r="H133" s="10"/>
      <c r="I133" s="10"/>
      <c r="J133" s="10">
        <v>108054</v>
      </c>
      <c r="K133" s="10"/>
      <c r="L133" s="46">
        <f t="shared" si="18"/>
        <v>19449.72</v>
      </c>
      <c r="M133" s="46">
        <f t="shared" si="19"/>
        <v>9724.86</v>
      </c>
      <c r="N133" s="46">
        <f t="shared" si="20"/>
        <v>9724.86</v>
      </c>
      <c r="O133" s="46">
        <f t="shared" si="21"/>
        <v>0</v>
      </c>
      <c r="P133" s="46">
        <f t="shared" si="22"/>
        <v>127503.72</v>
      </c>
      <c r="Q133" s="46">
        <f t="shared" si="16"/>
        <v>0.27999999999883585</v>
      </c>
      <c r="R133" s="8"/>
      <c r="S133" s="10">
        <f t="shared" si="17"/>
        <v>0.27999999999883585</v>
      </c>
      <c r="T133" s="56">
        <v>72142090</v>
      </c>
      <c r="U133" s="8">
        <v>2.16</v>
      </c>
      <c r="V133" s="61" t="s">
        <v>201</v>
      </c>
    </row>
    <row r="134" spans="1:22" x14ac:dyDescent="0.25">
      <c r="A134" s="76" t="s">
        <v>190</v>
      </c>
      <c r="B134" s="80">
        <v>132</v>
      </c>
      <c r="C134" s="57">
        <v>44434</v>
      </c>
      <c r="D134" s="67" t="s">
        <v>37</v>
      </c>
      <c r="E134" s="8" t="s">
        <v>63</v>
      </c>
      <c r="F134" s="10">
        <v>368553</v>
      </c>
      <c r="G134" s="10"/>
      <c r="H134" s="10"/>
      <c r="I134" s="10"/>
      <c r="J134" s="10">
        <v>312333</v>
      </c>
      <c r="K134" s="10"/>
      <c r="L134" s="46">
        <f t="shared" si="18"/>
        <v>56219.94</v>
      </c>
      <c r="M134" s="46">
        <f t="shared" si="19"/>
        <v>28109.97</v>
      </c>
      <c r="N134" s="46">
        <f t="shared" si="20"/>
        <v>28109.97</v>
      </c>
      <c r="O134" s="46">
        <f t="shared" si="21"/>
        <v>0</v>
      </c>
      <c r="P134" s="46">
        <f t="shared" si="22"/>
        <v>368552.93999999994</v>
      </c>
      <c r="Q134" s="46">
        <f t="shared" si="16"/>
        <v>6.0000000055879354E-2</v>
      </c>
      <c r="R134" s="8"/>
      <c r="S134" s="10">
        <f t="shared" si="17"/>
        <v>6.0000000055879354E-2</v>
      </c>
      <c r="T134" s="56">
        <v>72142090</v>
      </c>
      <c r="U134" s="8">
        <v>6.42</v>
      </c>
      <c r="V134" s="61" t="s">
        <v>201</v>
      </c>
    </row>
    <row r="135" spans="1:22" x14ac:dyDescent="0.25">
      <c r="A135" s="76" t="s">
        <v>190</v>
      </c>
      <c r="B135" s="80">
        <v>133</v>
      </c>
      <c r="C135" s="57">
        <v>44434</v>
      </c>
      <c r="D135" s="67" t="s">
        <v>195</v>
      </c>
      <c r="E135" s="8" t="s">
        <v>200</v>
      </c>
      <c r="F135" s="10">
        <v>67933</v>
      </c>
      <c r="G135" s="10"/>
      <c r="H135" s="10"/>
      <c r="I135" s="10"/>
      <c r="J135" s="10">
        <v>57000</v>
      </c>
      <c r="K135" s="10"/>
      <c r="L135" s="46">
        <f t="shared" si="18"/>
        <v>10260</v>
      </c>
      <c r="M135" s="46">
        <f t="shared" si="19"/>
        <v>5130</v>
      </c>
      <c r="N135" s="46">
        <f t="shared" si="20"/>
        <v>5130</v>
      </c>
      <c r="O135" s="46">
        <f t="shared" si="21"/>
        <v>0</v>
      </c>
      <c r="P135" s="46">
        <f t="shared" si="22"/>
        <v>67260</v>
      </c>
      <c r="Q135" s="46">
        <f t="shared" si="16"/>
        <v>673</v>
      </c>
      <c r="R135" s="8">
        <v>673</v>
      </c>
      <c r="S135" s="10">
        <f t="shared" si="17"/>
        <v>0</v>
      </c>
      <c r="T135" s="56">
        <v>72044900</v>
      </c>
      <c r="U135" s="8">
        <v>1.5</v>
      </c>
      <c r="V135" s="61" t="s">
        <v>201</v>
      </c>
    </row>
    <row r="136" spans="1:22" x14ac:dyDescent="0.25">
      <c r="A136" s="76" t="s">
        <v>190</v>
      </c>
      <c r="B136" s="80">
        <v>0</v>
      </c>
      <c r="C136" s="57">
        <v>44436</v>
      </c>
      <c r="D136" s="67" t="s">
        <v>35</v>
      </c>
      <c r="E136" s="8" t="s">
        <v>61</v>
      </c>
      <c r="F136" s="10">
        <v>254521</v>
      </c>
      <c r="G136" s="10"/>
      <c r="H136" s="10"/>
      <c r="I136" s="10"/>
      <c r="J136" s="10">
        <v>215695</v>
      </c>
      <c r="K136" s="10"/>
      <c r="L136" s="46">
        <f t="shared" si="18"/>
        <v>38825.1</v>
      </c>
      <c r="M136" s="46">
        <f t="shared" si="19"/>
        <v>19412.55</v>
      </c>
      <c r="N136" s="46">
        <f t="shared" si="20"/>
        <v>19412.55</v>
      </c>
      <c r="O136" s="46">
        <f t="shared" si="21"/>
        <v>0</v>
      </c>
      <c r="P136" s="46">
        <f t="shared" si="22"/>
        <v>254520.09999999998</v>
      </c>
      <c r="Q136" s="46">
        <f t="shared" si="16"/>
        <v>0.90000000002328306</v>
      </c>
      <c r="R136" s="8"/>
      <c r="S136" s="10">
        <f t="shared" si="17"/>
        <v>0.90000000002328306</v>
      </c>
      <c r="T136" s="56">
        <v>72142090</v>
      </c>
      <c r="U136" s="8">
        <v>4.4000000000000004</v>
      </c>
      <c r="V136" s="61" t="s">
        <v>201</v>
      </c>
    </row>
    <row r="137" spans="1:22" x14ac:dyDescent="0.25">
      <c r="A137" s="76" t="s">
        <v>221</v>
      </c>
      <c r="B137" s="82">
        <v>135</v>
      </c>
      <c r="C137" s="57">
        <v>44442</v>
      </c>
      <c r="D137" s="67" t="s">
        <v>33</v>
      </c>
      <c r="E137" s="8" t="s">
        <v>59</v>
      </c>
      <c r="F137" s="10">
        <v>250731</v>
      </c>
      <c r="G137" s="46"/>
      <c r="H137" s="46"/>
      <c r="I137" s="46"/>
      <c r="J137" s="60">
        <v>212483</v>
      </c>
      <c r="K137" s="46"/>
      <c r="L137" s="46">
        <f t="shared" si="18"/>
        <v>38246.94</v>
      </c>
      <c r="M137" s="46">
        <f t="shared" si="19"/>
        <v>19123.47</v>
      </c>
      <c r="N137" s="46">
        <f t="shared" si="20"/>
        <v>19123.47</v>
      </c>
      <c r="O137" s="46">
        <f t="shared" si="21"/>
        <v>0</v>
      </c>
      <c r="P137" s="46">
        <f t="shared" si="22"/>
        <v>250729.94</v>
      </c>
      <c r="Q137" s="46">
        <f>F137-P137</f>
        <v>1.0599999999976717</v>
      </c>
      <c r="R137" s="69"/>
      <c r="S137" s="10">
        <f>Q137-R137</f>
        <v>1.0599999999976717</v>
      </c>
      <c r="T137" s="71">
        <v>72142090</v>
      </c>
      <c r="U137" s="72">
        <v>4.3099999999999996</v>
      </c>
      <c r="V137" s="8" t="s">
        <v>240</v>
      </c>
    </row>
    <row r="138" spans="1:22" x14ac:dyDescent="0.25">
      <c r="A138" s="76" t="s">
        <v>221</v>
      </c>
      <c r="B138" s="80">
        <v>136</v>
      </c>
      <c r="C138" s="57">
        <v>44442</v>
      </c>
      <c r="D138" s="8" t="s">
        <v>33</v>
      </c>
      <c r="E138" s="8" t="s">
        <v>59</v>
      </c>
      <c r="F138" s="10">
        <v>227461</v>
      </c>
      <c r="G138" s="8"/>
      <c r="H138" s="8"/>
      <c r="I138" s="8"/>
      <c r="J138" s="10">
        <v>192763</v>
      </c>
      <c r="K138" s="8"/>
      <c r="L138" s="46">
        <f t="shared" si="18"/>
        <v>34697.339999999997</v>
      </c>
      <c r="M138" s="46">
        <f t="shared" si="19"/>
        <v>17348.669999999998</v>
      </c>
      <c r="N138" s="46">
        <f t="shared" si="20"/>
        <v>17348.669999999998</v>
      </c>
      <c r="O138" s="46">
        <f t="shared" si="21"/>
        <v>0</v>
      </c>
      <c r="P138" s="46">
        <f t="shared" si="22"/>
        <v>227460.33999999997</v>
      </c>
      <c r="Q138" s="46">
        <f t="shared" ref="Q138:Q178" si="23">F138-P138</f>
        <v>0.66000000003259629</v>
      </c>
      <c r="R138" s="8"/>
      <c r="S138" s="10">
        <f t="shared" ref="S138:S178" si="24">Q138-R138</f>
        <v>0.66000000003259629</v>
      </c>
      <c r="T138" s="71">
        <v>72142090</v>
      </c>
      <c r="U138" s="72">
        <v>3.91</v>
      </c>
      <c r="V138" s="8" t="s">
        <v>240</v>
      </c>
    </row>
    <row r="139" spans="1:22" x14ac:dyDescent="0.25">
      <c r="A139" s="76" t="s">
        <v>221</v>
      </c>
      <c r="B139" s="80">
        <v>137</v>
      </c>
      <c r="C139" s="57">
        <v>44445</v>
      </c>
      <c r="D139" s="8" t="s">
        <v>39</v>
      </c>
      <c r="E139" s="8" t="s">
        <v>65</v>
      </c>
      <c r="F139" s="10">
        <v>754926</v>
      </c>
      <c r="G139" s="8"/>
      <c r="H139" s="8"/>
      <c r="I139" s="8"/>
      <c r="J139" s="10">
        <v>639768</v>
      </c>
      <c r="K139" s="8"/>
      <c r="L139" s="46">
        <f t="shared" si="18"/>
        <v>115158.24</v>
      </c>
      <c r="M139" s="46">
        <f t="shared" si="19"/>
        <v>57579.12</v>
      </c>
      <c r="N139" s="46">
        <f t="shared" si="20"/>
        <v>57579.12</v>
      </c>
      <c r="O139" s="46">
        <f t="shared" si="21"/>
        <v>0</v>
      </c>
      <c r="P139" s="46">
        <f t="shared" si="22"/>
        <v>754926.24</v>
      </c>
      <c r="Q139" s="46">
        <f t="shared" si="23"/>
        <v>-0.23999999999068677</v>
      </c>
      <c r="R139" s="8"/>
      <c r="S139" s="10">
        <f t="shared" si="24"/>
        <v>-0.23999999999068677</v>
      </c>
      <c r="T139" s="71">
        <v>72142090</v>
      </c>
      <c r="U139" s="72">
        <v>13.11</v>
      </c>
      <c r="V139" s="8" t="s">
        <v>240</v>
      </c>
    </row>
    <row r="140" spans="1:22" x14ac:dyDescent="0.25">
      <c r="A140" s="76" t="s">
        <v>221</v>
      </c>
      <c r="B140" s="80">
        <v>138</v>
      </c>
      <c r="C140" s="57">
        <v>44446</v>
      </c>
      <c r="D140" s="8" t="s">
        <v>231</v>
      </c>
      <c r="E140" s="8" t="s">
        <v>222</v>
      </c>
      <c r="F140" s="10">
        <v>131846</v>
      </c>
      <c r="G140" s="8"/>
      <c r="H140" s="8"/>
      <c r="I140" s="8"/>
      <c r="J140" s="10">
        <v>111734</v>
      </c>
      <c r="K140" s="8"/>
      <c r="L140" s="46">
        <f t="shared" si="18"/>
        <v>20112.12</v>
      </c>
      <c r="M140" s="46">
        <f t="shared" si="19"/>
        <v>10056.06</v>
      </c>
      <c r="N140" s="46">
        <f t="shared" si="20"/>
        <v>10056.06</v>
      </c>
      <c r="O140" s="46">
        <f t="shared" si="21"/>
        <v>0</v>
      </c>
      <c r="P140" s="46">
        <f t="shared" si="22"/>
        <v>131846.12</v>
      </c>
      <c r="Q140" s="46">
        <f t="shared" si="23"/>
        <v>-0.11999999999534339</v>
      </c>
      <c r="R140" s="8"/>
      <c r="S140" s="10">
        <f t="shared" si="24"/>
        <v>-0.11999999999534339</v>
      </c>
      <c r="T140" s="71">
        <v>72142090</v>
      </c>
      <c r="U140" s="72">
        <v>2.29</v>
      </c>
      <c r="V140" s="8" t="s">
        <v>240</v>
      </c>
    </row>
    <row r="141" spans="1:22" x14ac:dyDescent="0.25">
      <c r="A141" s="76" t="s">
        <v>221</v>
      </c>
      <c r="B141" s="80">
        <v>139</v>
      </c>
      <c r="C141" s="57">
        <v>44447</v>
      </c>
      <c r="D141" s="8" t="s">
        <v>165</v>
      </c>
      <c r="E141" s="8" t="s">
        <v>173</v>
      </c>
      <c r="F141" s="10">
        <v>164399</v>
      </c>
      <c r="G141" s="8"/>
      <c r="H141" s="8"/>
      <c r="I141" s="8"/>
      <c r="J141" s="10">
        <v>139321</v>
      </c>
      <c r="K141" s="8"/>
      <c r="L141" s="46">
        <f t="shared" si="18"/>
        <v>25077.78</v>
      </c>
      <c r="M141" s="46">
        <f t="shared" si="19"/>
        <v>12538.89</v>
      </c>
      <c r="N141" s="46">
        <f t="shared" si="20"/>
        <v>12538.89</v>
      </c>
      <c r="O141" s="46">
        <f t="shared" si="21"/>
        <v>0</v>
      </c>
      <c r="P141" s="46">
        <f t="shared" si="22"/>
        <v>164398.78000000003</v>
      </c>
      <c r="Q141" s="46">
        <f t="shared" si="23"/>
        <v>0.21999999997206032</v>
      </c>
      <c r="R141" s="8"/>
      <c r="S141" s="10">
        <f t="shared" si="24"/>
        <v>0.21999999997206032</v>
      </c>
      <c r="T141" s="71">
        <v>72142090</v>
      </c>
      <c r="U141" s="72">
        <v>2.88</v>
      </c>
      <c r="V141" s="8" t="s">
        <v>240</v>
      </c>
    </row>
    <row r="142" spans="1:22" x14ac:dyDescent="0.25">
      <c r="A142" s="76" t="s">
        <v>221</v>
      </c>
      <c r="B142" s="80">
        <v>140</v>
      </c>
      <c r="C142" s="57">
        <v>44447</v>
      </c>
      <c r="D142" s="8" t="s">
        <v>163</v>
      </c>
      <c r="E142" s="8" t="s">
        <v>171</v>
      </c>
      <c r="F142" s="10">
        <v>90747</v>
      </c>
      <c r="G142" s="8"/>
      <c r="H142" s="8"/>
      <c r="I142" s="8"/>
      <c r="J142" s="10">
        <v>76905</v>
      </c>
      <c r="K142" s="8"/>
      <c r="L142" s="46">
        <f t="shared" si="18"/>
        <v>13842.9</v>
      </c>
      <c r="M142" s="46">
        <f t="shared" si="19"/>
        <v>6921.45</v>
      </c>
      <c r="N142" s="46">
        <f t="shared" si="20"/>
        <v>6921.45</v>
      </c>
      <c r="O142" s="46">
        <f t="shared" si="21"/>
        <v>0</v>
      </c>
      <c r="P142" s="46">
        <f t="shared" si="22"/>
        <v>90747.9</v>
      </c>
      <c r="Q142" s="46">
        <f t="shared" si="23"/>
        <v>-0.89999999999417923</v>
      </c>
      <c r="R142" s="8"/>
      <c r="S142" s="10">
        <f t="shared" si="24"/>
        <v>-0.89999999999417923</v>
      </c>
      <c r="T142" s="71">
        <v>72142090</v>
      </c>
      <c r="U142" s="72">
        <v>1.52</v>
      </c>
      <c r="V142" s="8" t="s">
        <v>240</v>
      </c>
    </row>
    <row r="143" spans="1:22" x14ac:dyDescent="0.25">
      <c r="A143" s="76" t="s">
        <v>221</v>
      </c>
      <c r="B143" s="80">
        <v>141</v>
      </c>
      <c r="C143" s="57">
        <v>44447</v>
      </c>
      <c r="D143" s="8" t="s">
        <v>180</v>
      </c>
      <c r="E143" s="8" t="s">
        <v>175</v>
      </c>
      <c r="F143" s="10">
        <v>1112068</v>
      </c>
      <c r="G143" s="8"/>
      <c r="H143" s="8"/>
      <c r="I143" s="8"/>
      <c r="J143" s="10">
        <v>933100</v>
      </c>
      <c r="K143" s="8"/>
      <c r="L143" s="46">
        <f t="shared" si="18"/>
        <v>167958</v>
      </c>
      <c r="M143" s="46">
        <f t="shared" si="19"/>
        <v>83979</v>
      </c>
      <c r="N143" s="46">
        <f t="shared" si="20"/>
        <v>83979</v>
      </c>
      <c r="O143" s="46">
        <f t="shared" si="21"/>
        <v>0</v>
      </c>
      <c r="P143" s="46">
        <f t="shared" si="22"/>
        <v>1101058</v>
      </c>
      <c r="Q143" s="46">
        <f t="shared" si="23"/>
        <v>11010</v>
      </c>
      <c r="R143" s="8">
        <v>11010</v>
      </c>
      <c r="S143" s="10">
        <f t="shared" si="24"/>
        <v>0</v>
      </c>
      <c r="T143" s="71">
        <v>72044900</v>
      </c>
      <c r="U143" s="72">
        <v>30.1</v>
      </c>
      <c r="V143" s="8" t="s">
        <v>240</v>
      </c>
    </row>
    <row r="144" spans="1:22" x14ac:dyDescent="0.25">
      <c r="A144" s="76" t="s">
        <v>221</v>
      </c>
      <c r="B144" s="80">
        <v>142</v>
      </c>
      <c r="C144" s="57">
        <v>44448</v>
      </c>
      <c r="D144" s="8" t="s">
        <v>48</v>
      </c>
      <c r="E144" s="8" t="s">
        <v>74</v>
      </c>
      <c r="F144" s="10">
        <v>170546</v>
      </c>
      <c r="G144" s="8"/>
      <c r="H144" s="8"/>
      <c r="I144" s="8"/>
      <c r="J144" s="10">
        <v>144530</v>
      </c>
      <c r="K144" s="8"/>
      <c r="L144" s="46">
        <f t="shared" si="18"/>
        <v>26015.4</v>
      </c>
      <c r="M144" s="46">
        <f t="shared" si="19"/>
        <v>13007.7</v>
      </c>
      <c r="N144" s="46">
        <f t="shared" si="20"/>
        <v>13007.7</v>
      </c>
      <c r="O144" s="46">
        <f t="shared" si="21"/>
        <v>0</v>
      </c>
      <c r="P144" s="46">
        <f t="shared" si="22"/>
        <v>170545.40000000002</v>
      </c>
      <c r="Q144" s="46">
        <f t="shared" si="23"/>
        <v>0.59999999997671694</v>
      </c>
      <c r="R144" s="8"/>
      <c r="S144" s="10">
        <f t="shared" si="24"/>
        <v>0.59999999997671694</v>
      </c>
      <c r="T144" s="71">
        <v>72142090</v>
      </c>
      <c r="U144" s="72">
        <v>2.91</v>
      </c>
      <c r="V144" s="8" t="s">
        <v>240</v>
      </c>
    </row>
    <row r="145" spans="1:22" x14ac:dyDescent="0.25">
      <c r="A145" s="76" t="s">
        <v>221</v>
      </c>
      <c r="B145" s="80">
        <v>143</v>
      </c>
      <c r="C145" s="57">
        <v>44448</v>
      </c>
      <c r="D145" s="8" t="s">
        <v>34</v>
      </c>
      <c r="E145" s="8" t="s">
        <v>60</v>
      </c>
      <c r="F145" s="10">
        <v>154014</v>
      </c>
      <c r="G145" s="8"/>
      <c r="H145" s="8"/>
      <c r="I145" s="8"/>
      <c r="J145" s="10">
        <v>130520</v>
      </c>
      <c r="K145" s="8"/>
      <c r="L145" s="46">
        <f t="shared" si="18"/>
        <v>23493.599999999999</v>
      </c>
      <c r="M145" s="46">
        <f t="shared" si="19"/>
        <v>11746.8</v>
      </c>
      <c r="N145" s="46">
        <f t="shared" si="20"/>
        <v>11746.8</v>
      </c>
      <c r="O145" s="46">
        <f t="shared" si="21"/>
        <v>0</v>
      </c>
      <c r="P145" s="46">
        <f t="shared" si="22"/>
        <v>154013.59999999998</v>
      </c>
      <c r="Q145" s="46">
        <f t="shared" si="23"/>
        <v>0.40000000002328306</v>
      </c>
      <c r="R145" s="8"/>
      <c r="S145" s="10">
        <f t="shared" si="24"/>
        <v>0.40000000002328306</v>
      </c>
      <c r="T145" s="71">
        <v>72142090</v>
      </c>
      <c r="U145" s="72">
        <v>2.5099999999999998</v>
      </c>
      <c r="V145" s="8" t="s">
        <v>240</v>
      </c>
    </row>
    <row r="146" spans="1:22" x14ac:dyDescent="0.25">
      <c r="A146" s="76" t="s">
        <v>221</v>
      </c>
      <c r="B146" s="80">
        <v>144</v>
      </c>
      <c r="C146" s="57">
        <v>44449</v>
      </c>
      <c r="D146" s="8" t="s">
        <v>50</v>
      </c>
      <c r="E146" s="8" t="s">
        <v>76</v>
      </c>
      <c r="F146" s="10">
        <v>300589</v>
      </c>
      <c r="G146" s="8"/>
      <c r="H146" s="8"/>
      <c r="I146" s="8"/>
      <c r="J146" s="10">
        <v>252215</v>
      </c>
      <c r="K146" s="8"/>
      <c r="L146" s="46">
        <f t="shared" si="18"/>
        <v>45398.7</v>
      </c>
      <c r="M146" s="46">
        <f t="shared" si="19"/>
        <v>22699.35</v>
      </c>
      <c r="N146" s="46">
        <f t="shared" si="20"/>
        <v>22699.35</v>
      </c>
      <c r="O146" s="46">
        <f t="shared" si="21"/>
        <v>0</v>
      </c>
      <c r="P146" s="46">
        <f t="shared" si="22"/>
        <v>297613.69999999995</v>
      </c>
      <c r="Q146" s="46">
        <f t="shared" si="23"/>
        <v>2975.3000000000466</v>
      </c>
      <c r="R146" s="8">
        <v>2976</v>
      </c>
      <c r="S146" s="10">
        <f t="shared" si="24"/>
        <v>-0.69999999995343387</v>
      </c>
      <c r="T146" s="71">
        <v>72044900</v>
      </c>
      <c r="U146" s="72">
        <v>6.91</v>
      </c>
      <c r="V146" s="8" t="s">
        <v>240</v>
      </c>
    </row>
    <row r="147" spans="1:22" x14ac:dyDescent="0.25">
      <c r="A147" s="76" t="s">
        <v>221</v>
      </c>
      <c r="B147" s="80">
        <v>145</v>
      </c>
      <c r="C147" s="57">
        <v>44452</v>
      </c>
      <c r="D147" s="8" t="s">
        <v>35</v>
      </c>
      <c r="E147" s="8" t="s">
        <v>61</v>
      </c>
      <c r="F147" s="10">
        <v>283501</v>
      </c>
      <c r="G147" s="8"/>
      <c r="H147" s="8"/>
      <c r="I147" s="8"/>
      <c r="J147" s="10">
        <v>240255</v>
      </c>
      <c r="K147" s="8"/>
      <c r="L147" s="46">
        <f t="shared" si="18"/>
        <v>43245.9</v>
      </c>
      <c r="M147" s="46">
        <f t="shared" si="19"/>
        <v>21622.95</v>
      </c>
      <c r="N147" s="46">
        <f t="shared" si="20"/>
        <v>21622.95</v>
      </c>
      <c r="O147" s="46">
        <f t="shared" si="21"/>
        <v>0</v>
      </c>
      <c r="P147" s="46">
        <f t="shared" si="22"/>
        <v>283500.90000000002</v>
      </c>
      <c r="Q147" s="46">
        <f t="shared" si="23"/>
        <v>9.9999999976716936E-2</v>
      </c>
      <c r="R147" s="8"/>
      <c r="S147" s="10">
        <f t="shared" si="24"/>
        <v>9.9999999976716936E-2</v>
      </c>
      <c r="T147" s="71">
        <v>72142090</v>
      </c>
      <c r="U147" s="72">
        <v>5.01</v>
      </c>
      <c r="V147" s="8" t="s">
        <v>240</v>
      </c>
    </row>
    <row r="148" spans="1:22" x14ac:dyDescent="0.25">
      <c r="A148" s="76" t="s">
        <v>221</v>
      </c>
      <c r="B148" s="80">
        <v>146</v>
      </c>
      <c r="C148" s="57">
        <v>44452</v>
      </c>
      <c r="D148" s="8" t="s">
        <v>37</v>
      </c>
      <c r="E148" s="8" t="s">
        <v>63</v>
      </c>
      <c r="F148" s="10">
        <v>745113</v>
      </c>
      <c r="G148" s="8"/>
      <c r="H148" s="8"/>
      <c r="I148" s="8"/>
      <c r="J148" s="10">
        <v>631451</v>
      </c>
      <c r="K148" s="8"/>
      <c r="L148" s="46">
        <f t="shared" si="18"/>
        <v>113661.18</v>
      </c>
      <c r="M148" s="46">
        <f t="shared" si="19"/>
        <v>56830.59</v>
      </c>
      <c r="N148" s="46">
        <f t="shared" si="20"/>
        <v>56830.59</v>
      </c>
      <c r="O148" s="46">
        <f t="shared" si="21"/>
        <v>0</v>
      </c>
      <c r="P148" s="46">
        <f t="shared" si="22"/>
        <v>745112.17999999993</v>
      </c>
      <c r="Q148" s="46">
        <f t="shared" si="23"/>
        <v>0.82000000006519258</v>
      </c>
      <c r="R148" s="8"/>
      <c r="S148" s="10">
        <f t="shared" si="24"/>
        <v>0.82000000006519258</v>
      </c>
      <c r="T148" s="71">
        <v>72142090</v>
      </c>
      <c r="U148" s="72">
        <v>13.06</v>
      </c>
      <c r="V148" s="8" t="s">
        <v>240</v>
      </c>
    </row>
    <row r="149" spans="1:22" x14ac:dyDescent="0.25">
      <c r="A149" s="76" t="s">
        <v>221</v>
      </c>
      <c r="B149" s="80">
        <v>147</v>
      </c>
      <c r="C149" s="57">
        <v>44453</v>
      </c>
      <c r="D149" s="8" t="s">
        <v>33</v>
      </c>
      <c r="E149" s="8" t="s">
        <v>59</v>
      </c>
      <c r="F149" s="10">
        <v>272910</v>
      </c>
      <c r="G149" s="8"/>
      <c r="H149" s="8"/>
      <c r="I149" s="8"/>
      <c r="J149" s="10">
        <v>231280</v>
      </c>
      <c r="K149" s="8"/>
      <c r="L149" s="46">
        <f t="shared" si="18"/>
        <v>41630.400000000001</v>
      </c>
      <c r="M149" s="46">
        <f t="shared" si="19"/>
        <v>20815.2</v>
      </c>
      <c r="N149" s="46">
        <f t="shared" si="20"/>
        <v>20815.2</v>
      </c>
      <c r="O149" s="46">
        <f t="shared" si="21"/>
        <v>0</v>
      </c>
      <c r="P149" s="46">
        <f t="shared" si="22"/>
        <v>272910.40000000002</v>
      </c>
      <c r="Q149" s="46">
        <f t="shared" si="23"/>
        <v>-0.40000000002328306</v>
      </c>
      <c r="R149" s="8"/>
      <c r="S149" s="10">
        <f t="shared" si="24"/>
        <v>-0.40000000002328306</v>
      </c>
      <c r="T149" s="71">
        <v>72142090</v>
      </c>
      <c r="U149" s="72">
        <v>4.72</v>
      </c>
      <c r="V149" s="8" t="s">
        <v>240</v>
      </c>
    </row>
    <row r="150" spans="1:22" x14ac:dyDescent="0.25">
      <c r="A150" s="76" t="s">
        <v>221</v>
      </c>
      <c r="B150" s="80">
        <v>148</v>
      </c>
      <c r="C150" s="57">
        <v>44453</v>
      </c>
      <c r="D150" s="8" t="s">
        <v>42</v>
      </c>
      <c r="E150" s="8" t="s">
        <v>68</v>
      </c>
      <c r="F150" s="10">
        <v>355888</v>
      </c>
      <c r="G150" s="8"/>
      <c r="H150" s="8"/>
      <c r="I150" s="8"/>
      <c r="J150" s="10">
        <v>301600</v>
      </c>
      <c r="K150" s="8"/>
      <c r="L150" s="46">
        <f t="shared" si="18"/>
        <v>54288</v>
      </c>
      <c r="M150" s="46">
        <f t="shared" si="19"/>
        <v>27144</v>
      </c>
      <c r="N150" s="46">
        <f t="shared" si="20"/>
        <v>27144</v>
      </c>
      <c r="O150" s="46">
        <f t="shared" si="21"/>
        <v>0</v>
      </c>
      <c r="P150" s="46">
        <f t="shared" si="22"/>
        <v>355888</v>
      </c>
      <c r="Q150" s="46">
        <f t="shared" si="23"/>
        <v>0</v>
      </c>
      <c r="R150" s="8"/>
      <c r="S150" s="10">
        <f t="shared" si="24"/>
        <v>0</v>
      </c>
      <c r="T150" s="71">
        <v>72142090</v>
      </c>
      <c r="U150" s="72">
        <v>5.8</v>
      </c>
      <c r="V150" s="8" t="s">
        <v>240</v>
      </c>
    </row>
    <row r="151" spans="1:22" x14ac:dyDescent="0.25">
      <c r="A151" s="76" t="s">
        <v>221</v>
      </c>
      <c r="B151" s="80">
        <v>149</v>
      </c>
      <c r="C151" s="57">
        <v>44453</v>
      </c>
      <c r="D151" s="8" t="s">
        <v>160</v>
      </c>
      <c r="E151" s="8" t="s">
        <v>168</v>
      </c>
      <c r="F151" s="10">
        <v>280706</v>
      </c>
      <c r="G151" s="8"/>
      <c r="H151" s="8"/>
      <c r="I151" s="8"/>
      <c r="J151" s="10">
        <v>237886</v>
      </c>
      <c r="K151" s="8"/>
      <c r="L151" s="46">
        <f t="shared" si="18"/>
        <v>42819.48</v>
      </c>
      <c r="M151" s="46">
        <f t="shared" si="19"/>
        <v>21409.74</v>
      </c>
      <c r="N151" s="46">
        <f t="shared" si="20"/>
        <v>21409.74</v>
      </c>
      <c r="O151" s="46">
        <f t="shared" si="21"/>
        <v>0</v>
      </c>
      <c r="P151" s="46">
        <f t="shared" si="22"/>
        <v>280705.48</v>
      </c>
      <c r="Q151" s="46">
        <f t="shared" si="23"/>
        <v>0.52000000001862645</v>
      </c>
      <c r="R151" s="8"/>
      <c r="S151" s="10">
        <f t="shared" si="24"/>
        <v>0.52000000001862645</v>
      </c>
      <c r="T151" s="71">
        <v>72142090</v>
      </c>
      <c r="U151" s="72">
        <v>4.84</v>
      </c>
      <c r="V151" s="8" t="s">
        <v>240</v>
      </c>
    </row>
    <row r="152" spans="1:22" x14ac:dyDescent="0.25">
      <c r="A152" s="76" t="s">
        <v>221</v>
      </c>
      <c r="B152" s="80">
        <v>150</v>
      </c>
      <c r="C152" s="57">
        <v>44453</v>
      </c>
      <c r="D152" s="8" t="s">
        <v>162</v>
      </c>
      <c r="E152" s="8" t="s">
        <v>170</v>
      </c>
      <c r="F152" s="10">
        <v>1498331</v>
      </c>
      <c r="G152" s="8"/>
      <c r="H152" s="8"/>
      <c r="I152" s="8"/>
      <c r="J152" s="10">
        <v>1257200</v>
      </c>
      <c r="K152" s="8"/>
      <c r="L152" s="46">
        <f t="shared" si="18"/>
        <v>226296</v>
      </c>
      <c r="M152" s="46">
        <f t="shared" si="19"/>
        <v>113148</v>
      </c>
      <c r="N152" s="46">
        <f t="shared" si="20"/>
        <v>113148</v>
      </c>
      <c r="O152" s="46">
        <f t="shared" si="21"/>
        <v>0</v>
      </c>
      <c r="P152" s="46">
        <f t="shared" si="22"/>
        <v>1483496</v>
      </c>
      <c r="Q152" s="46">
        <f t="shared" si="23"/>
        <v>14835</v>
      </c>
      <c r="R152" s="8">
        <v>14835</v>
      </c>
      <c r="S152" s="10">
        <f t="shared" si="24"/>
        <v>0</v>
      </c>
      <c r="T152" s="71">
        <v>72044900</v>
      </c>
      <c r="U152" s="72">
        <v>35.92</v>
      </c>
      <c r="V152" s="8" t="s">
        <v>240</v>
      </c>
    </row>
    <row r="153" spans="1:22" x14ac:dyDescent="0.25">
      <c r="A153" s="76" t="s">
        <v>221</v>
      </c>
      <c r="B153" s="80">
        <v>151</v>
      </c>
      <c r="C153" s="57">
        <v>44454</v>
      </c>
      <c r="D153" s="8" t="s">
        <v>52</v>
      </c>
      <c r="E153" s="8" t="s">
        <v>78</v>
      </c>
      <c r="F153" s="10">
        <v>706148</v>
      </c>
      <c r="G153" s="8"/>
      <c r="H153" s="8"/>
      <c r="I153" s="8"/>
      <c r="J153" s="10">
        <v>598430</v>
      </c>
      <c r="K153" s="8"/>
      <c r="L153" s="46">
        <f t="shared" si="18"/>
        <v>107717.4</v>
      </c>
      <c r="M153" s="46">
        <f t="shared" si="19"/>
        <v>53858.7</v>
      </c>
      <c r="N153" s="46">
        <f t="shared" si="20"/>
        <v>53858.7</v>
      </c>
      <c r="O153" s="46">
        <f t="shared" si="21"/>
        <v>0</v>
      </c>
      <c r="P153" s="46">
        <f t="shared" si="22"/>
        <v>706147.39999999991</v>
      </c>
      <c r="Q153" s="46">
        <f t="shared" si="23"/>
        <v>0.60000000009313226</v>
      </c>
      <c r="R153" s="8"/>
      <c r="S153" s="10">
        <f t="shared" si="24"/>
        <v>0.60000000009313226</v>
      </c>
      <c r="T153" s="71">
        <v>72142090</v>
      </c>
      <c r="U153" s="72">
        <v>12.26</v>
      </c>
      <c r="V153" s="8" t="s">
        <v>240</v>
      </c>
    </row>
    <row r="154" spans="1:22" x14ac:dyDescent="0.25">
      <c r="A154" s="76" t="s">
        <v>221</v>
      </c>
      <c r="B154" s="80">
        <v>152</v>
      </c>
      <c r="C154" s="57">
        <v>44454</v>
      </c>
      <c r="D154" s="8" t="s">
        <v>232</v>
      </c>
      <c r="E154" s="8" t="s">
        <v>223</v>
      </c>
      <c r="F154" s="10">
        <v>66184</v>
      </c>
      <c r="G154" s="8"/>
      <c r="H154" s="8"/>
      <c r="I154" s="8"/>
      <c r="J154" s="10">
        <v>56088</v>
      </c>
      <c r="K154" s="8"/>
      <c r="L154" s="46">
        <f t="shared" si="18"/>
        <v>10095.84</v>
      </c>
      <c r="M154" s="46">
        <f t="shared" si="19"/>
        <v>0</v>
      </c>
      <c r="N154" s="46">
        <f t="shared" si="20"/>
        <v>0</v>
      </c>
      <c r="O154" s="46">
        <f t="shared" si="21"/>
        <v>10095.84</v>
      </c>
      <c r="P154" s="46">
        <f t="shared" si="22"/>
        <v>66183.839999999997</v>
      </c>
      <c r="Q154" s="46">
        <f t="shared" si="23"/>
        <v>0.16000000000349246</v>
      </c>
      <c r="R154" s="8"/>
      <c r="S154" s="10">
        <f t="shared" si="24"/>
        <v>0.16000000000349246</v>
      </c>
      <c r="T154" s="71">
        <v>72142090</v>
      </c>
      <c r="U154" s="72">
        <v>1.1399999999999999</v>
      </c>
      <c r="V154" s="8" t="s">
        <v>240</v>
      </c>
    </row>
    <row r="155" spans="1:22" x14ac:dyDescent="0.25">
      <c r="A155" s="76" t="s">
        <v>221</v>
      </c>
      <c r="B155" s="80">
        <v>153</v>
      </c>
      <c r="C155" s="57">
        <v>44455</v>
      </c>
      <c r="D155" s="8" t="s">
        <v>32</v>
      </c>
      <c r="E155" s="8" t="s">
        <v>58</v>
      </c>
      <c r="F155" s="10">
        <v>247618</v>
      </c>
      <c r="G155" s="8"/>
      <c r="H155" s="8"/>
      <c r="I155" s="8"/>
      <c r="J155" s="10">
        <v>209846</v>
      </c>
      <c r="K155" s="8"/>
      <c r="L155" s="46">
        <f t="shared" si="18"/>
        <v>37772.28</v>
      </c>
      <c r="M155" s="46">
        <f t="shared" si="19"/>
        <v>18886.14</v>
      </c>
      <c r="N155" s="46">
        <f t="shared" si="20"/>
        <v>18886.14</v>
      </c>
      <c r="O155" s="46">
        <f t="shared" si="21"/>
        <v>0</v>
      </c>
      <c r="P155" s="46">
        <f t="shared" si="22"/>
        <v>247618.28000000003</v>
      </c>
      <c r="Q155" s="46">
        <f t="shared" si="23"/>
        <v>-0.28000000002793968</v>
      </c>
      <c r="R155" s="8"/>
      <c r="S155" s="10">
        <f t="shared" si="24"/>
        <v>-0.28000000002793968</v>
      </c>
      <c r="T155" s="71">
        <v>72142090</v>
      </c>
      <c r="U155" s="72">
        <v>4.26</v>
      </c>
      <c r="V155" s="8" t="s">
        <v>240</v>
      </c>
    </row>
    <row r="156" spans="1:22" x14ac:dyDescent="0.25">
      <c r="A156" s="76" t="s">
        <v>221</v>
      </c>
      <c r="B156" s="80">
        <v>154</v>
      </c>
      <c r="C156" s="57">
        <v>44456</v>
      </c>
      <c r="D156" s="8" t="s">
        <v>231</v>
      </c>
      <c r="E156" s="8" t="s">
        <v>222</v>
      </c>
      <c r="F156" s="10">
        <v>347968</v>
      </c>
      <c r="G156" s="8"/>
      <c r="H156" s="8"/>
      <c r="I156" s="8"/>
      <c r="J156" s="10">
        <v>294888</v>
      </c>
      <c r="K156" s="8"/>
      <c r="L156" s="46">
        <f t="shared" si="18"/>
        <v>53079.839999999997</v>
      </c>
      <c r="M156" s="46">
        <f t="shared" si="19"/>
        <v>26539.919999999998</v>
      </c>
      <c r="N156" s="46">
        <f t="shared" si="20"/>
        <v>26539.919999999998</v>
      </c>
      <c r="O156" s="46">
        <f t="shared" si="21"/>
        <v>0</v>
      </c>
      <c r="P156" s="46">
        <f t="shared" si="22"/>
        <v>347967.83999999997</v>
      </c>
      <c r="Q156" s="46">
        <f t="shared" si="23"/>
        <v>0.16000000003259629</v>
      </c>
      <c r="R156" s="8"/>
      <c r="S156" s="10">
        <f t="shared" si="24"/>
        <v>0.16000000003259629</v>
      </c>
      <c r="T156" s="71">
        <v>72142090</v>
      </c>
      <c r="U156" s="72">
        <v>6.01</v>
      </c>
      <c r="V156" s="8" t="s">
        <v>240</v>
      </c>
    </row>
    <row r="157" spans="1:22" x14ac:dyDescent="0.25">
      <c r="A157" s="76" t="s">
        <v>221</v>
      </c>
      <c r="B157" s="80">
        <v>155</v>
      </c>
      <c r="C157" s="57">
        <v>44457</v>
      </c>
      <c r="D157" s="8" t="s">
        <v>46</v>
      </c>
      <c r="E157" s="8" t="s">
        <v>72</v>
      </c>
      <c r="F157" s="10">
        <v>459083</v>
      </c>
      <c r="G157" s="8"/>
      <c r="H157" s="8"/>
      <c r="I157" s="8"/>
      <c r="J157" s="10">
        <v>389053</v>
      </c>
      <c r="K157" s="8"/>
      <c r="L157" s="46">
        <f t="shared" si="18"/>
        <v>70029.539999999994</v>
      </c>
      <c r="M157" s="46">
        <f t="shared" si="19"/>
        <v>35014.769999999997</v>
      </c>
      <c r="N157" s="46">
        <f t="shared" si="20"/>
        <v>35014.769999999997</v>
      </c>
      <c r="O157" s="46">
        <f t="shared" si="21"/>
        <v>0</v>
      </c>
      <c r="P157" s="46">
        <f t="shared" si="22"/>
        <v>459082.54000000004</v>
      </c>
      <c r="Q157" s="46">
        <f t="shared" si="23"/>
        <v>0.4599999999627471</v>
      </c>
      <c r="R157" s="8"/>
      <c r="S157" s="10">
        <f t="shared" si="24"/>
        <v>0.4599999999627471</v>
      </c>
      <c r="T157" s="71">
        <v>72142090</v>
      </c>
      <c r="U157" s="72">
        <v>8.0299999999999994</v>
      </c>
      <c r="V157" s="8" t="s">
        <v>240</v>
      </c>
    </row>
    <row r="158" spans="1:22" x14ac:dyDescent="0.25">
      <c r="A158" s="76" t="s">
        <v>221</v>
      </c>
      <c r="B158" s="80">
        <v>156</v>
      </c>
      <c r="C158" s="57">
        <v>44457</v>
      </c>
      <c r="D158" s="8" t="s">
        <v>37</v>
      </c>
      <c r="E158" s="8" t="s">
        <v>63</v>
      </c>
      <c r="F158" s="10">
        <v>155109</v>
      </c>
      <c r="G158" s="8"/>
      <c r="H158" s="8"/>
      <c r="I158" s="8"/>
      <c r="J158" s="10">
        <v>131449</v>
      </c>
      <c r="K158" s="8"/>
      <c r="L158" s="46">
        <f t="shared" si="18"/>
        <v>23660.82</v>
      </c>
      <c r="M158" s="46">
        <f t="shared" si="19"/>
        <v>11830.41</v>
      </c>
      <c r="N158" s="46">
        <f t="shared" si="20"/>
        <v>11830.41</v>
      </c>
      <c r="O158" s="46">
        <f t="shared" si="21"/>
        <v>0</v>
      </c>
      <c r="P158" s="46">
        <f t="shared" si="22"/>
        <v>155109.82</v>
      </c>
      <c r="Q158" s="46">
        <f t="shared" si="23"/>
        <v>-0.82000000000698492</v>
      </c>
      <c r="R158" s="8"/>
      <c r="S158" s="10">
        <f t="shared" si="24"/>
        <v>-0.82000000000698492</v>
      </c>
      <c r="T158" s="71">
        <v>72142090</v>
      </c>
      <c r="U158" s="72">
        <v>2.73</v>
      </c>
      <c r="V158" s="8" t="s">
        <v>240</v>
      </c>
    </row>
    <row r="159" spans="1:22" x14ac:dyDescent="0.25">
      <c r="A159" s="76" t="s">
        <v>221</v>
      </c>
      <c r="B159" s="80">
        <v>157</v>
      </c>
      <c r="C159" s="57">
        <v>44457</v>
      </c>
      <c r="D159" s="8" t="s">
        <v>233</v>
      </c>
      <c r="E159" s="8" t="s">
        <v>224</v>
      </c>
      <c r="F159" s="10">
        <v>177021</v>
      </c>
      <c r="G159" s="8"/>
      <c r="H159" s="8"/>
      <c r="I159" s="8"/>
      <c r="J159" s="10">
        <v>150017</v>
      </c>
      <c r="K159" s="8"/>
      <c r="L159" s="46">
        <f t="shared" si="18"/>
        <v>27003.06</v>
      </c>
      <c r="M159" s="46">
        <f t="shared" si="19"/>
        <v>13501.53</v>
      </c>
      <c r="N159" s="46">
        <f t="shared" si="20"/>
        <v>13501.53</v>
      </c>
      <c r="O159" s="46">
        <f t="shared" si="21"/>
        <v>0</v>
      </c>
      <c r="P159" s="46">
        <f t="shared" si="22"/>
        <v>177020.06</v>
      </c>
      <c r="Q159" s="46">
        <f t="shared" si="23"/>
        <v>0.94000000000232831</v>
      </c>
      <c r="R159" s="8"/>
      <c r="S159" s="10">
        <f t="shared" si="24"/>
        <v>0.94000000000232831</v>
      </c>
      <c r="T159" s="71">
        <v>72142090</v>
      </c>
      <c r="U159" s="72">
        <v>3.06</v>
      </c>
      <c r="V159" s="8" t="s">
        <v>240</v>
      </c>
    </row>
    <row r="160" spans="1:22" x14ac:dyDescent="0.25">
      <c r="A160" s="76" t="s">
        <v>221</v>
      </c>
      <c r="B160" s="80">
        <v>158</v>
      </c>
      <c r="C160" s="57">
        <v>44457</v>
      </c>
      <c r="D160" s="8" t="s">
        <v>180</v>
      </c>
      <c r="E160" s="8" t="s">
        <v>175</v>
      </c>
      <c r="F160" s="10">
        <v>847333</v>
      </c>
      <c r="G160" s="8"/>
      <c r="H160" s="8"/>
      <c r="I160" s="8"/>
      <c r="J160" s="10">
        <v>710970</v>
      </c>
      <c r="K160" s="8"/>
      <c r="L160" s="46">
        <f t="shared" si="18"/>
        <v>127974.6</v>
      </c>
      <c r="M160" s="46">
        <f t="shared" si="19"/>
        <v>63987.3</v>
      </c>
      <c r="N160" s="46">
        <f t="shared" si="20"/>
        <v>63987.3</v>
      </c>
      <c r="O160" s="46">
        <f t="shared" si="21"/>
        <v>0</v>
      </c>
      <c r="P160" s="46">
        <f t="shared" si="22"/>
        <v>838944.60000000009</v>
      </c>
      <c r="Q160" s="46">
        <f t="shared" si="23"/>
        <v>8388.3999999999069</v>
      </c>
      <c r="R160" s="8">
        <v>8389</v>
      </c>
      <c r="S160" s="10">
        <f t="shared" si="24"/>
        <v>-0.60000000009313226</v>
      </c>
      <c r="T160" s="71">
        <v>72044900</v>
      </c>
      <c r="U160" s="72">
        <v>18.23</v>
      </c>
      <c r="V160" s="8" t="s">
        <v>240</v>
      </c>
    </row>
    <row r="161" spans="1:22" x14ac:dyDescent="0.25">
      <c r="A161" s="76" t="s">
        <v>221</v>
      </c>
      <c r="B161" s="80">
        <v>159</v>
      </c>
      <c r="C161" s="57">
        <v>44459</v>
      </c>
      <c r="D161" s="8" t="s">
        <v>234</v>
      </c>
      <c r="E161" s="8" t="s">
        <v>225</v>
      </c>
      <c r="F161" s="10">
        <v>89138</v>
      </c>
      <c r="G161" s="8"/>
      <c r="H161" s="8"/>
      <c r="I161" s="8"/>
      <c r="J161" s="10">
        <v>75540</v>
      </c>
      <c r="K161" s="8"/>
      <c r="L161" s="46">
        <f t="shared" si="18"/>
        <v>13597.2</v>
      </c>
      <c r="M161" s="46">
        <f t="shared" si="19"/>
        <v>6798.6</v>
      </c>
      <c r="N161" s="46">
        <f t="shared" si="20"/>
        <v>6798.6</v>
      </c>
      <c r="O161" s="46">
        <f t="shared" si="21"/>
        <v>0</v>
      </c>
      <c r="P161" s="46">
        <f t="shared" si="22"/>
        <v>89137.200000000012</v>
      </c>
      <c r="Q161" s="46">
        <f t="shared" si="23"/>
        <v>0.79999999998835847</v>
      </c>
      <c r="R161" s="8"/>
      <c r="S161" s="10">
        <f t="shared" si="24"/>
        <v>0.79999999998835847</v>
      </c>
      <c r="T161" s="71">
        <v>72142090</v>
      </c>
      <c r="U161" s="72">
        <v>1.5</v>
      </c>
      <c r="V161" s="8" t="s">
        <v>240</v>
      </c>
    </row>
    <row r="162" spans="1:22" x14ac:dyDescent="0.25">
      <c r="A162" s="76" t="s">
        <v>221</v>
      </c>
      <c r="B162" s="80">
        <v>160</v>
      </c>
      <c r="C162" s="57">
        <v>44459</v>
      </c>
      <c r="D162" s="8" t="s">
        <v>235</v>
      </c>
      <c r="E162" s="8" t="s">
        <v>226</v>
      </c>
      <c r="F162" s="10">
        <v>175336</v>
      </c>
      <c r="G162" s="8"/>
      <c r="H162" s="8"/>
      <c r="I162" s="8"/>
      <c r="J162" s="10">
        <v>148590</v>
      </c>
      <c r="K162" s="8"/>
      <c r="L162" s="46">
        <f t="shared" si="18"/>
        <v>26746.2</v>
      </c>
      <c r="M162" s="46">
        <f t="shared" si="19"/>
        <v>13373.1</v>
      </c>
      <c r="N162" s="46">
        <f t="shared" si="20"/>
        <v>13373.1</v>
      </c>
      <c r="O162" s="46">
        <f t="shared" si="21"/>
        <v>0</v>
      </c>
      <c r="P162" s="46">
        <f t="shared" si="22"/>
        <v>175336.2</v>
      </c>
      <c r="Q162" s="46">
        <f t="shared" si="23"/>
        <v>-0.20000000001164153</v>
      </c>
      <c r="R162" s="8"/>
      <c r="S162" s="10">
        <f t="shared" si="24"/>
        <v>-0.20000000001164153</v>
      </c>
      <c r="T162" s="71">
        <v>72142090</v>
      </c>
      <c r="U162" s="72">
        <v>2.54</v>
      </c>
      <c r="V162" s="8" t="s">
        <v>240</v>
      </c>
    </row>
    <row r="163" spans="1:22" x14ac:dyDescent="0.25">
      <c r="A163" s="76" t="s">
        <v>221</v>
      </c>
      <c r="B163" s="80">
        <v>161</v>
      </c>
      <c r="C163" s="57">
        <v>44459</v>
      </c>
      <c r="D163" s="8" t="s">
        <v>159</v>
      </c>
      <c r="E163" s="8" t="s">
        <v>167</v>
      </c>
      <c r="F163" s="10">
        <v>166079</v>
      </c>
      <c r="G163" s="8"/>
      <c r="H163" s="8"/>
      <c r="I163" s="8"/>
      <c r="J163" s="10">
        <v>140745</v>
      </c>
      <c r="K163" s="8"/>
      <c r="L163" s="46">
        <f t="shared" si="18"/>
        <v>25334.1</v>
      </c>
      <c r="M163" s="46">
        <f t="shared" si="19"/>
        <v>12667.05</v>
      </c>
      <c r="N163" s="46">
        <f t="shared" si="20"/>
        <v>12667.05</v>
      </c>
      <c r="O163" s="46">
        <f t="shared" si="21"/>
        <v>0</v>
      </c>
      <c r="P163" s="46">
        <f t="shared" si="22"/>
        <v>166079.09999999998</v>
      </c>
      <c r="Q163" s="46">
        <f t="shared" si="23"/>
        <v>-9.9999999976716936E-2</v>
      </c>
      <c r="R163" s="8"/>
      <c r="S163" s="10">
        <f t="shared" si="24"/>
        <v>-9.9999999976716936E-2</v>
      </c>
      <c r="T163" s="71">
        <v>72142090</v>
      </c>
      <c r="U163" s="72">
        <v>2.86</v>
      </c>
      <c r="V163" s="8" t="s">
        <v>240</v>
      </c>
    </row>
    <row r="164" spans="1:22" x14ac:dyDescent="0.25">
      <c r="A164" s="76" t="s">
        <v>221</v>
      </c>
      <c r="B164" s="80">
        <v>162</v>
      </c>
      <c r="C164" s="57">
        <v>44459</v>
      </c>
      <c r="D164" s="8" t="s">
        <v>40</v>
      </c>
      <c r="E164" s="8" t="s">
        <v>66</v>
      </c>
      <c r="F164" s="10">
        <v>267318</v>
      </c>
      <c r="G164" s="8"/>
      <c r="H164" s="8"/>
      <c r="I164" s="8"/>
      <c r="J164" s="10">
        <v>226540</v>
      </c>
      <c r="K164" s="8"/>
      <c r="L164" s="46">
        <f t="shared" si="18"/>
        <v>40777.199999999997</v>
      </c>
      <c r="M164" s="46">
        <f t="shared" si="19"/>
        <v>20388.599999999999</v>
      </c>
      <c r="N164" s="46">
        <f t="shared" si="20"/>
        <v>20388.599999999999</v>
      </c>
      <c r="O164" s="46">
        <f t="shared" si="21"/>
        <v>0</v>
      </c>
      <c r="P164" s="46">
        <f t="shared" si="22"/>
        <v>267317.2</v>
      </c>
      <c r="Q164" s="46">
        <f t="shared" si="23"/>
        <v>0.79999999998835847</v>
      </c>
      <c r="R164" s="8"/>
      <c r="S164" s="10">
        <f t="shared" si="24"/>
        <v>0.79999999998835847</v>
      </c>
      <c r="T164" s="71">
        <v>72142090</v>
      </c>
      <c r="U164" s="72">
        <v>4.5999999999999996</v>
      </c>
      <c r="V164" s="8" t="s">
        <v>240</v>
      </c>
    </row>
    <row r="165" spans="1:22" x14ac:dyDescent="0.25">
      <c r="A165" s="76" t="s">
        <v>221</v>
      </c>
      <c r="B165" s="80">
        <v>163</v>
      </c>
      <c r="C165" s="57">
        <v>44460</v>
      </c>
      <c r="D165" s="8" t="s">
        <v>33</v>
      </c>
      <c r="E165" s="8" t="s">
        <v>59</v>
      </c>
      <c r="F165" s="10">
        <v>305485</v>
      </c>
      <c r="G165" s="8"/>
      <c r="H165" s="8"/>
      <c r="I165" s="8"/>
      <c r="J165" s="10">
        <v>258885</v>
      </c>
      <c r="K165" s="8"/>
      <c r="L165" s="46">
        <f t="shared" si="18"/>
        <v>46599.3</v>
      </c>
      <c r="M165" s="46">
        <f t="shared" si="19"/>
        <v>23299.65</v>
      </c>
      <c r="N165" s="46">
        <f t="shared" si="20"/>
        <v>23299.65</v>
      </c>
      <c r="O165" s="46">
        <f t="shared" si="21"/>
        <v>0</v>
      </c>
      <c r="P165" s="46">
        <f t="shared" si="22"/>
        <v>305484.30000000005</v>
      </c>
      <c r="Q165" s="46">
        <f t="shared" si="23"/>
        <v>0.69999999995343387</v>
      </c>
      <c r="R165" s="8"/>
      <c r="S165" s="10">
        <f t="shared" si="24"/>
        <v>0.69999999995343387</v>
      </c>
      <c r="T165" s="71">
        <v>72142090</v>
      </c>
      <c r="U165" s="72">
        <v>5.23</v>
      </c>
      <c r="V165" s="8" t="s">
        <v>240</v>
      </c>
    </row>
    <row r="166" spans="1:22" x14ac:dyDescent="0.25">
      <c r="A166" s="76" t="s">
        <v>221</v>
      </c>
      <c r="B166" s="80">
        <v>164</v>
      </c>
      <c r="C166" s="57">
        <v>44461</v>
      </c>
      <c r="D166" s="8" t="s">
        <v>233</v>
      </c>
      <c r="E166" s="8" t="s">
        <v>224</v>
      </c>
      <c r="F166" s="10">
        <v>129956</v>
      </c>
      <c r="G166" s="8"/>
      <c r="H166" s="8"/>
      <c r="I166" s="8"/>
      <c r="J166" s="10">
        <v>110132</v>
      </c>
      <c r="K166" s="8"/>
      <c r="L166" s="46">
        <f t="shared" si="18"/>
        <v>19823.759999999998</v>
      </c>
      <c r="M166" s="46">
        <f t="shared" si="19"/>
        <v>9911.8799999999992</v>
      </c>
      <c r="N166" s="46">
        <f t="shared" si="20"/>
        <v>9911.8799999999992</v>
      </c>
      <c r="O166" s="46">
        <f t="shared" si="21"/>
        <v>0</v>
      </c>
      <c r="P166" s="46">
        <f t="shared" si="22"/>
        <v>129955.76000000001</v>
      </c>
      <c r="Q166" s="46">
        <f t="shared" si="23"/>
        <v>0.23999999999068677</v>
      </c>
      <c r="R166" s="8"/>
      <c r="S166" s="10">
        <f t="shared" si="24"/>
        <v>0.23999999999068677</v>
      </c>
      <c r="T166" s="71">
        <v>72142090</v>
      </c>
      <c r="U166" s="72">
        <v>2.2000000000000002</v>
      </c>
      <c r="V166" s="8" t="s">
        <v>240</v>
      </c>
    </row>
    <row r="167" spans="1:22" x14ac:dyDescent="0.25">
      <c r="A167" s="76" t="s">
        <v>221</v>
      </c>
      <c r="B167" s="80">
        <v>165</v>
      </c>
      <c r="C167" s="57">
        <v>44461</v>
      </c>
      <c r="D167" s="8" t="s">
        <v>236</v>
      </c>
      <c r="E167" s="8" t="s">
        <v>227</v>
      </c>
      <c r="F167" s="10">
        <v>218148</v>
      </c>
      <c r="G167" s="8"/>
      <c r="H167" s="8"/>
      <c r="I167" s="8"/>
      <c r="J167" s="10">
        <v>183040</v>
      </c>
      <c r="K167" s="8"/>
      <c r="L167" s="46">
        <f t="shared" si="18"/>
        <v>32947.199999999997</v>
      </c>
      <c r="M167" s="46">
        <f t="shared" si="19"/>
        <v>16473.599999999999</v>
      </c>
      <c r="N167" s="46">
        <f t="shared" si="20"/>
        <v>16473.599999999999</v>
      </c>
      <c r="O167" s="46">
        <f t="shared" si="21"/>
        <v>0</v>
      </c>
      <c r="P167" s="46">
        <f t="shared" si="22"/>
        <v>215987.20000000001</v>
      </c>
      <c r="Q167" s="46">
        <f t="shared" si="23"/>
        <v>2160.7999999999884</v>
      </c>
      <c r="R167" s="8">
        <v>2160</v>
      </c>
      <c r="S167" s="10">
        <f t="shared" si="24"/>
        <v>0.79999999998835847</v>
      </c>
      <c r="T167" s="71">
        <v>72044900</v>
      </c>
      <c r="U167" s="72">
        <v>5.72</v>
      </c>
      <c r="V167" s="8" t="s">
        <v>240</v>
      </c>
    </row>
    <row r="168" spans="1:22" x14ac:dyDescent="0.25">
      <c r="A168" s="76" t="s">
        <v>221</v>
      </c>
      <c r="B168" s="80">
        <v>166</v>
      </c>
      <c r="C168" s="57">
        <v>44462</v>
      </c>
      <c r="D168" s="8" t="s">
        <v>54</v>
      </c>
      <c r="E168" s="8" t="s">
        <v>80</v>
      </c>
      <c r="F168" s="10">
        <v>168786</v>
      </c>
      <c r="G168" s="8"/>
      <c r="H168" s="8"/>
      <c r="I168" s="8"/>
      <c r="J168" s="10">
        <v>143040</v>
      </c>
      <c r="K168" s="8"/>
      <c r="L168" s="46">
        <f t="shared" si="18"/>
        <v>25747.200000000001</v>
      </c>
      <c r="M168" s="46">
        <f t="shared" si="19"/>
        <v>12873.6</v>
      </c>
      <c r="N168" s="46">
        <f t="shared" si="20"/>
        <v>12873.6</v>
      </c>
      <c r="O168" s="46">
        <f t="shared" si="21"/>
        <v>0</v>
      </c>
      <c r="P168" s="46">
        <f t="shared" si="22"/>
        <v>168787.20000000001</v>
      </c>
      <c r="Q168" s="46">
        <f t="shared" si="23"/>
        <v>-1.2000000000116415</v>
      </c>
      <c r="R168" s="8"/>
      <c r="S168" s="10">
        <f t="shared" si="24"/>
        <v>-1.2000000000116415</v>
      </c>
      <c r="T168" s="71">
        <v>72142090</v>
      </c>
      <c r="U168" s="72">
        <v>2.98</v>
      </c>
      <c r="V168" s="8" t="s">
        <v>240</v>
      </c>
    </row>
    <row r="169" spans="1:22" x14ac:dyDescent="0.25">
      <c r="A169" s="76" t="s">
        <v>221</v>
      </c>
      <c r="B169" s="80">
        <v>167</v>
      </c>
      <c r="C169" s="57">
        <v>44462</v>
      </c>
      <c r="D169" s="8" t="s">
        <v>53</v>
      </c>
      <c r="E169" s="8" t="s">
        <v>79</v>
      </c>
      <c r="F169" s="10">
        <v>400483</v>
      </c>
      <c r="G169" s="8"/>
      <c r="H169" s="8"/>
      <c r="I169" s="8"/>
      <c r="J169" s="10">
        <v>339393</v>
      </c>
      <c r="K169" s="8"/>
      <c r="L169" s="46">
        <f t="shared" si="18"/>
        <v>61090.74</v>
      </c>
      <c r="M169" s="46">
        <f t="shared" si="19"/>
        <v>30545.37</v>
      </c>
      <c r="N169" s="46">
        <f t="shared" si="20"/>
        <v>30545.37</v>
      </c>
      <c r="O169" s="46">
        <f t="shared" si="21"/>
        <v>0</v>
      </c>
      <c r="P169" s="46">
        <f t="shared" si="22"/>
        <v>400483.74</v>
      </c>
      <c r="Q169" s="46">
        <f t="shared" si="23"/>
        <v>-0.73999999999068677</v>
      </c>
      <c r="R169" s="8"/>
      <c r="S169" s="10">
        <f t="shared" si="24"/>
        <v>-0.73999999999068677</v>
      </c>
      <c r="T169" s="71">
        <v>72142090</v>
      </c>
      <c r="U169" s="72">
        <v>7</v>
      </c>
      <c r="V169" s="8" t="s">
        <v>240</v>
      </c>
    </row>
    <row r="170" spans="1:22" x14ac:dyDescent="0.25">
      <c r="A170" s="76" t="s">
        <v>221</v>
      </c>
      <c r="B170" s="80">
        <v>168</v>
      </c>
      <c r="C170" s="57">
        <v>44463</v>
      </c>
      <c r="D170" s="8" t="s">
        <v>237</v>
      </c>
      <c r="E170" s="8" t="s">
        <v>228</v>
      </c>
      <c r="F170" s="10">
        <v>65527</v>
      </c>
      <c r="G170" s="8"/>
      <c r="H170" s="8"/>
      <c r="I170" s="8"/>
      <c r="J170" s="10">
        <v>55531</v>
      </c>
      <c r="K170" s="8"/>
      <c r="L170" s="46">
        <f t="shared" si="18"/>
        <v>9995.58</v>
      </c>
      <c r="M170" s="46">
        <f t="shared" si="19"/>
        <v>4997.79</v>
      </c>
      <c r="N170" s="46">
        <f t="shared" si="20"/>
        <v>4997.79</v>
      </c>
      <c r="O170" s="46">
        <f t="shared" si="21"/>
        <v>0</v>
      </c>
      <c r="P170" s="46">
        <f t="shared" si="22"/>
        <v>65526.58</v>
      </c>
      <c r="Q170" s="46">
        <f t="shared" si="23"/>
        <v>0.41999999999825377</v>
      </c>
      <c r="R170" s="8"/>
      <c r="S170" s="10">
        <f t="shared" si="24"/>
        <v>0.41999999999825377</v>
      </c>
      <c r="T170" s="71">
        <v>72142090</v>
      </c>
      <c r="U170" s="72">
        <v>1.1000000000000001</v>
      </c>
      <c r="V170" s="8" t="s">
        <v>240</v>
      </c>
    </row>
    <row r="171" spans="1:22" x14ac:dyDescent="0.25">
      <c r="A171" s="76" t="s">
        <v>221</v>
      </c>
      <c r="B171" s="80">
        <v>169</v>
      </c>
      <c r="C171" s="57">
        <v>44463</v>
      </c>
      <c r="D171" s="8" t="s">
        <v>180</v>
      </c>
      <c r="E171" s="8" t="s">
        <v>175</v>
      </c>
      <c r="F171" s="10">
        <v>688790</v>
      </c>
      <c r="G171" s="8"/>
      <c r="H171" s="8"/>
      <c r="I171" s="8"/>
      <c r="J171" s="10">
        <v>577940</v>
      </c>
      <c r="K171" s="8"/>
      <c r="L171" s="46">
        <f t="shared" si="18"/>
        <v>104029.2</v>
      </c>
      <c r="M171" s="46">
        <f t="shared" si="19"/>
        <v>52014.6</v>
      </c>
      <c r="N171" s="46">
        <f t="shared" si="20"/>
        <v>52014.6</v>
      </c>
      <c r="O171" s="46">
        <f t="shared" si="21"/>
        <v>0</v>
      </c>
      <c r="P171" s="46">
        <f t="shared" si="22"/>
        <v>681969.2</v>
      </c>
      <c r="Q171" s="46">
        <f t="shared" si="23"/>
        <v>6820.8000000000466</v>
      </c>
      <c r="R171" s="8">
        <v>6820</v>
      </c>
      <c r="S171" s="10">
        <f t="shared" si="24"/>
        <v>0.80000000004656613</v>
      </c>
      <c r="T171" s="71">
        <v>72044900</v>
      </c>
      <c r="U171" s="72">
        <v>16.28</v>
      </c>
      <c r="V171" s="8" t="s">
        <v>240</v>
      </c>
    </row>
    <row r="172" spans="1:22" x14ac:dyDescent="0.25">
      <c r="A172" s="76" t="s">
        <v>221</v>
      </c>
      <c r="B172" s="80">
        <v>170</v>
      </c>
      <c r="C172" s="57">
        <v>44466</v>
      </c>
      <c r="D172" s="8" t="s">
        <v>38</v>
      </c>
      <c r="E172" s="8" t="s">
        <v>64</v>
      </c>
      <c r="F172" s="10">
        <v>634687</v>
      </c>
      <c r="G172" s="8"/>
      <c r="H172" s="8"/>
      <c r="I172" s="8"/>
      <c r="J172" s="10">
        <v>537871</v>
      </c>
      <c r="K172" s="8"/>
      <c r="L172" s="46">
        <f t="shared" si="18"/>
        <v>96816.78</v>
      </c>
      <c r="M172" s="46">
        <f t="shared" si="19"/>
        <v>48408.39</v>
      </c>
      <c r="N172" s="46">
        <f t="shared" si="20"/>
        <v>48408.39</v>
      </c>
      <c r="O172" s="46">
        <f t="shared" si="21"/>
        <v>0</v>
      </c>
      <c r="P172" s="46">
        <f t="shared" si="22"/>
        <v>634687.78</v>
      </c>
      <c r="Q172" s="46">
        <f t="shared" si="23"/>
        <v>-0.78000000002793968</v>
      </c>
      <c r="R172" s="8"/>
      <c r="S172" s="10">
        <f t="shared" si="24"/>
        <v>-0.78000000002793968</v>
      </c>
      <c r="T172" s="71">
        <v>72142090</v>
      </c>
      <c r="U172" s="72">
        <v>10.76</v>
      </c>
      <c r="V172" s="8" t="s">
        <v>240</v>
      </c>
    </row>
    <row r="173" spans="1:22" x14ac:dyDescent="0.25">
      <c r="A173" s="76" t="s">
        <v>221</v>
      </c>
      <c r="B173" s="80">
        <v>171</v>
      </c>
      <c r="C173" s="57">
        <v>44467</v>
      </c>
      <c r="D173" s="8" t="s">
        <v>238</v>
      </c>
      <c r="E173" s="8" t="s">
        <v>229</v>
      </c>
      <c r="F173" s="10">
        <v>253485</v>
      </c>
      <c r="G173" s="8"/>
      <c r="H173" s="8"/>
      <c r="I173" s="8"/>
      <c r="J173" s="10">
        <v>214817</v>
      </c>
      <c r="K173" s="8"/>
      <c r="L173" s="46">
        <f t="shared" si="18"/>
        <v>38667.06</v>
      </c>
      <c r="M173" s="46">
        <f t="shared" si="19"/>
        <v>19333.53</v>
      </c>
      <c r="N173" s="46">
        <f t="shared" si="20"/>
        <v>19333.53</v>
      </c>
      <c r="O173" s="46">
        <f t="shared" si="21"/>
        <v>0</v>
      </c>
      <c r="P173" s="46">
        <f t="shared" si="22"/>
        <v>253484.06</v>
      </c>
      <c r="Q173" s="46">
        <f t="shared" si="23"/>
        <v>0.94000000000232831</v>
      </c>
      <c r="R173" s="8"/>
      <c r="S173" s="10">
        <f t="shared" si="24"/>
        <v>0.94000000000232831</v>
      </c>
      <c r="T173" s="71">
        <v>72142090</v>
      </c>
      <c r="U173" s="72">
        <v>4.4000000000000004</v>
      </c>
      <c r="V173" s="8" t="s">
        <v>240</v>
      </c>
    </row>
    <row r="174" spans="1:22" x14ac:dyDescent="0.25">
      <c r="A174" s="76" t="s">
        <v>221</v>
      </c>
      <c r="B174" s="80">
        <v>172</v>
      </c>
      <c r="C174" s="57">
        <v>44468</v>
      </c>
      <c r="D174" s="8" t="s">
        <v>33</v>
      </c>
      <c r="E174" s="8" t="s">
        <v>59</v>
      </c>
      <c r="F174" s="10">
        <v>243670</v>
      </c>
      <c r="G174" s="8"/>
      <c r="H174" s="8"/>
      <c r="I174" s="8"/>
      <c r="J174" s="10">
        <v>206500</v>
      </c>
      <c r="K174" s="8"/>
      <c r="L174" s="46">
        <f t="shared" si="18"/>
        <v>37170</v>
      </c>
      <c r="M174" s="46">
        <f t="shared" si="19"/>
        <v>18585</v>
      </c>
      <c r="N174" s="46">
        <f t="shared" si="20"/>
        <v>18585</v>
      </c>
      <c r="O174" s="46">
        <f t="shared" si="21"/>
        <v>0</v>
      </c>
      <c r="P174" s="46">
        <f t="shared" si="22"/>
        <v>243670</v>
      </c>
      <c r="Q174" s="46">
        <f t="shared" si="23"/>
        <v>0</v>
      </c>
      <c r="R174" s="8"/>
      <c r="S174" s="10">
        <f t="shared" si="24"/>
        <v>0</v>
      </c>
      <c r="T174" s="71">
        <v>72142090</v>
      </c>
      <c r="U174" s="72">
        <v>4.13</v>
      </c>
      <c r="V174" s="8" t="s">
        <v>240</v>
      </c>
    </row>
    <row r="175" spans="1:22" x14ac:dyDescent="0.25">
      <c r="A175" s="76" t="s">
        <v>221</v>
      </c>
      <c r="B175" s="80">
        <v>173</v>
      </c>
      <c r="C175" s="57">
        <v>44468</v>
      </c>
      <c r="D175" s="8" t="s">
        <v>239</v>
      </c>
      <c r="E175" s="8" t="s">
        <v>230</v>
      </c>
      <c r="F175" s="10">
        <v>203155</v>
      </c>
      <c r="G175" s="8"/>
      <c r="H175" s="8"/>
      <c r="I175" s="8"/>
      <c r="J175" s="10">
        <v>172165</v>
      </c>
      <c r="K175" s="8"/>
      <c r="L175" s="46">
        <f t="shared" si="18"/>
        <v>30989.7</v>
      </c>
      <c r="M175" s="46">
        <f t="shared" si="19"/>
        <v>15494.85</v>
      </c>
      <c r="N175" s="46">
        <f t="shared" si="20"/>
        <v>15494.85</v>
      </c>
      <c r="O175" s="46">
        <f t="shared" si="21"/>
        <v>0</v>
      </c>
      <c r="P175" s="46">
        <f t="shared" si="22"/>
        <v>203154.7</v>
      </c>
      <c r="Q175" s="46">
        <f t="shared" si="23"/>
        <v>0.29999999998835847</v>
      </c>
      <c r="R175" s="8"/>
      <c r="S175" s="10">
        <f t="shared" si="24"/>
        <v>0.29999999998835847</v>
      </c>
      <c r="T175" s="71">
        <v>72142090</v>
      </c>
      <c r="U175" s="72">
        <v>3.27</v>
      </c>
      <c r="V175" s="8" t="s">
        <v>240</v>
      </c>
    </row>
    <row r="176" spans="1:22" x14ac:dyDescent="0.25">
      <c r="A176" s="76" t="s">
        <v>221</v>
      </c>
      <c r="B176" s="80">
        <v>174</v>
      </c>
      <c r="C176" s="57">
        <v>44468</v>
      </c>
      <c r="D176" s="8" t="s">
        <v>42</v>
      </c>
      <c r="E176" s="8" t="s">
        <v>68</v>
      </c>
      <c r="F176" s="10">
        <v>472786</v>
      </c>
      <c r="G176" s="8"/>
      <c r="H176" s="8"/>
      <c r="I176" s="8"/>
      <c r="J176" s="10">
        <v>400666</v>
      </c>
      <c r="K176" s="8"/>
      <c r="L176" s="46">
        <f t="shared" si="18"/>
        <v>72119.88</v>
      </c>
      <c r="M176" s="46">
        <f t="shared" si="19"/>
        <v>36059.94</v>
      </c>
      <c r="N176" s="46">
        <f t="shared" si="20"/>
        <v>36059.94</v>
      </c>
      <c r="O176" s="46">
        <f t="shared" si="21"/>
        <v>0</v>
      </c>
      <c r="P176" s="46">
        <f t="shared" si="22"/>
        <v>472785.88</v>
      </c>
      <c r="Q176" s="46">
        <f t="shared" si="23"/>
        <v>0.11999999999534339</v>
      </c>
      <c r="R176" s="8"/>
      <c r="S176" s="10">
        <f t="shared" si="24"/>
        <v>0.11999999999534339</v>
      </c>
      <c r="T176" s="71">
        <v>72142090</v>
      </c>
      <c r="U176" s="72">
        <v>7.61</v>
      </c>
      <c r="V176" s="8" t="s">
        <v>240</v>
      </c>
    </row>
    <row r="177" spans="1:22" x14ac:dyDescent="0.25">
      <c r="A177" s="76" t="s">
        <v>221</v>
      </c>
      <c r="B177" s="80">
        <v>175</v>
      </c>
      <c r="C177" s="57">
        <v>44469</v>
      </c>
      <c r="D177" s="8" t="s">
        <v>40</v>
      </c>
      <c r="E177" s="8" t="s">
        <v>66</v>
      </c>
      <c r="F177" s="10">
        <v>163052</v>
      </c>
      <c r="G177" s="8"/>
      <c r="H177" s="8"/>
      <c r="I177" s="8"/>
      <c r="J177" s="10">
        <v>138180</v>
      </c>
      <c r="K177" s="8"/>
      <c r="L177" s="46">
        <f t="shared" si="18"/>
        <v>24872.400000000001</v>
      </c>
      <c r="M177" s="46">
        <f t="shared" si="19"/>
        <v>12436.2</v>
      </c>
      <c r="N177" s="46">
        <f t="shared" si="20"/>
        <v>12436.2</v>
      </c>
      <c r="O177" s="46">
        <f t="shared" si="21"/>
        <v>0</v>
      </c>
      <c r="P177" s="46">
        <f t="shared" si="22"/>
        <v>163052.40000000002</v>
      </c>
      <c r="Q177" s="46">
        <f t="shared" si="23"/>
        <v>-0.40000000002328306</v>
      </c>
      <c r="R177" s="8"/>
      <c r="S177" s="10">
        <f t="shared" si="24"/>
        <v>-0.40000000002328306</v>
      </c>
      <c r="T177" s="71">
        <v>72142090</v>
      </c>
      <c r="U177" s="72">
        <v>2.82</v>
      </c>
      <c r="V177" s="8" t="s">
        <v>240</v>
      </c>
    </row>
    <row r="178" spans="1:22" x14ac:dyDescent="0.25">
      <c r="A178" s="76" t="s">
        <v>221</v>
      </c>
      <c r="B178" s="80">
        <v>176</v>
      </c>
      <c r="C178" s="57">
        <v>44469</v>
      </c>
      <c r="D178" s="8" t="s">
        <v>165</v>
      </c>
      <c r="E178" s="8" t="s">
        <v>173</v>
      </c>
      <c r="F178" s="10">
        <v>117263</v>
      </c>
      <c r="G178" s="8"/>
      <c r="H178" s="8"/>
      <c r="I178" s="8"/>
      <c r="J178" s="10">
        <v>99375</v>
      </c>
      <c r="K178" s="8"/>
      <c r="L178" s="46">
        <f t="shared" si="18"/>
        <v>17887.5</v>
      </c>
      <c r="M178" s="46">
        <f t="shared" si="19"/>
        <v>8943.75</v>
      </c>
      <c r="N178" s="46">
        <f t="shared" si="20"/>
        <v>8943.75</v>
      </c>
      <c r="O178" s="46">
        <f t="shared" si="21"/>
        <v>0</v>
      </c>
      <c r="P178" s="46">
        <f t="shared" si="22"/>
        <v>117262.5</v>
      </c>
      <c r="Q178" s="46">
        <f t="shared" si="23"/>
        <v>0.5</v>
      </c>
      <c r="R178" s="8"/>
      <c r="S178" s="10">
        <f t="shared" si="24"/>
        <v>0.5</v>
      </c>
      <c r="T178" s="71">
        <v>72142090</v>
      </c>
      <c r="U178" s="72">
        <v>2.04</v>
      </c>
      <c r="V178" s="8" t="s">
        <v>240</v>
      </c>
    </row>
    <row r="179" spans="1:22" x14ac:dyDescent="0.25">
      <c r="A179" s="76">
        <v>102021</v>
      </c>
      <c r="B179" s="82">
        <v>177</v>
      </c>
      <c r="C179" s="73">
        <v>44470</v>
      </c>
      <c r="D179" s="67" t="s">
        <v>40</v>
      </c>
      <c r="E179" s="74" t="s">
        <v>66</v>
      </c>
      <c r="F179" s="10">
        <v>152981</v>
      </c>
      <c r="G179" s="46"/>
      <c r="H179" s="46"/>
      <c r="I179" s="46"/>
      <c r="J179" s="60">
        <v>129645</v>
      </c>
      <c r="K179" s="46"/>
      <c r="L179" s="46">
        <f t="shared" si="18"/>
        <v>23336.1</v>
      </c>
      <c r="M179" s="46">
        <f t="shared" si="19"/>
        <v>11668.05</v>
      </c>
      <c r="N179" s="46">
        <f t="shared" si="20"/>
        <v>11668.05</v>
      </c>
      <c r="O179" s="46">
        <f t="shared" si="21"/>
        <v>0</v>
      </c>
      <c r="P179" s="46">
        <f t="shared" si="22"/>
        <v>152981.09999999998</v>
      </c>
      <c r="Q179" s="46">
        <f>F179-P179</f>
        <v>-9.9999999976716936E-2</v>
      </c>
      <c r="R179" s="69"/>
      <c r="S179" s="10">
        <f>Q179-R179</f>
        <v>-9.9999999976716936E-2</v>
      </c>
      <c r="T179" s="8">
        <v>72142090</v>
      </c>
      <c r="U179" s="8">
        <v>2.58</v>
      </c>
      <c r="V179" s="8" t="s">
        <v>240</v>
      </c>
    </row>
    <row r="180" spans="1:22" x14ac:dyDescent="0.25">
      <c r="A180" s="76">
        <v>102021</v>
      </c>
      <c r="B180" s="80">
        <v>178</v>
      </c>
      <c r="C180" s="73">
        <v>44470</v>
      </c>
      <c r="D180" s="67" t="s">
        <v>33</v>
      </c>
      <c r="E180" s="74" t="s">
        <v>59</v>
      </c>
      <c r="F180" s="10">
        <v>310535</v>
      </c>
      <c r="G180" s="8"/>
      <c r="H180" s="8"/>
      <c r="I180" s="8"/>
      <c r="J180" s="10">
        <v>263165</v>
      </c>
      <c r="K180" s="8"/>
      <c r="L180" s="46">
        <f t="shared" si="18"/>
        <v>47369.7</v>
      </c>
      <c r="M180" s="46">
        <f t="shared" si="19"/>
        <v>23684.85</v>
      </c>
      <c r="N180" s="46">
        <f t="shared" si="20"/>
        <v>23684.85</v>
      </c>
      <c r="O180" s="46">
        <f t="shared" si="21"/>
        <v>0</v>
      </c>
      <c r="P180" s="46">
        <f t="shared" si="22"/>
        <v>310534.69999999995</v>
      </c>
      <c r="Q180" s="46">
        <f t="shared" ref="Q180:Q202" si="25">F180-P180</f>
        <v>0.30000000004656613</v>
      </c>
      <c r="R180" s="69"/>
      <c r="S180" s="10">
        <f t="shared" ref="S180:S202" si="26">Q180-R180</f>
        <v>0.30000000004656613</v>
      </c>
      <c r="T180" s="8">
        <v>72142090</v>
      </c>
      <c r="U180" s="8">
        <v>5.1100000000000003</v>
      </c>
      <c r="V180" s="8" t="s">
        <v>240</v>
      </c>
    </row>
    <row r="181" spans="1:22" x14ac:dyDescent="0.25">
      <c r="A181" s="76">
        <v>102021</v>
      </c>
      <c r="B181" s="80">
        <v>179</v>
      </c>
      <c r="C181" s="73">
        <v>44475</v>
      </c>
      <c r="D181" s="67" t="s">
        <v>47</v>
      </c>
      <c r="E181" s="74" t="s">
        <v>73</v>
      </c>
      <c r="F181" s="10">
        <v>173590</v>
      </c>
      <c r="G181" s="8"/>
      <c r="H181" s="8"/>
      <c r="I181" s="8"/>
      <c r="J181" s="10">
        <v>147110</v>
      </c>
      <c r="K181" s="8"/>
      <c r="L181" s="46">
        <f t="shared" si="18"/>
        <v>26479.8</v>
      </c>
      <c r="M181" s="46">
        <f t="shared" si="19"/>
        <v>13239.9</v>
      </c>
      <c r="N181" s="46">
        <f t="shared" si="20"/>
        <v>13239.9</v>
      </c>
      <c r="O181" s="46">
        <f t="shared" si="21"/>
        <v>0</v>
      </c>
      <c r="P181" s="46">
        <f t="shared" si="22"/>
        <v>173589.8</v>
      </c>
      <c r="Q181" s="46">
        <f t="shared" si="25"/>
        <v>0.20000000001164153</v>
      </c>
      <c r="R181" s="69"/>
      <c r="S181" s="10">
        <f t="shared" si="26"/>
        <v>0.20000000001164153</v>
      </c>
      <c r="T181" s="8">
        <v>72142090</v>
      </c>
      <c r="U181" s="8">
        <v>2.78</v>
      </c>
      <c r="V181" s="8" t="s">
        <v>240</v>
      </c>
    </row>
    <row r="182" spans="1:22" x14ac:dyDescent="0.25">
      <c r="A182" s="76">
        <v>102021</v>
      </c>
      <c r="B182" s="80">
        <v>180</v>
      </c>
      <c r="C182" s="73">
        <v>44475</v>
      </c>
      <c r="D182" s="67" t="s">
        <v>34</v>
      </c>
      <c r="E182" s="74" t="s">
        <v>60</v>
      </c>
      <c r="F182" s="10">
        <v>209474</v>
      </c>
      <c r="G182" s="8"/>
      <c r="H182" s="8"/>
      <c r="I182" s="8"/>
      <c r="J182" s="10">
        <v>177520</v>
      </c>
      <c r="K182" s="8"/>
      <c r="L182" s="46">
        <f t="shared" si="18"/>
        <v>31953.599999999999</v>
      </c>
      <c r="M182" s="46">
        <f t="shared" si="19"/>
        <v>15976.8</v>
      </c>
      <c r="N182" s="46">
        <f t="shared" si="20"/>
        <v>15976.8</v>
      </c>
      <c r="O182" s="46">
        <f t="shared" si="21"/>
        <v>0</v>
      </c>
      <c r="P182" s="46">
        <f t="shared" si="22"/>
        <v>209473.59999999998</v>
      </c>
      <c r="Q182" s="46">
        <f t="shared" si="25"/>
        <v>0.40000000002328306</v>
      </c>
      <c r="R182" s="69"/>
      <c r="S182" s="10">
        <f t="shared" si="26"/>
        <v>0.40000000002328306</v>
      </c>
      <c r="T182" s="8">
        <v>72142090</v>
      </c>
      <c r="U182" s="8">
        <v>3.17</v>
      </c>
      <c r="V182" s="8" t="s">
        <v>240</v>
      </c>
    </row>
    <row r="183" spans="1:22" x14ac:dyDescent="0.25">
      <c r="A183" s="76">
        <v>102021</v>
      </c>
      <c r="B183" s="80">
        <v>181</v>
      </c>
      <c r="C183" s="73">
        <v>44476</v>
      </c>
      <c r="D183" s="67" t="s">
        <v>47</v>
      </c>
      <c r="E183" s="74" t="s">
        <v>73</v>
      </c>
      <c r="F183" s="10">
        <v>192646</v>
      </c>
      <c r="G183" s="8"/>
      <c r="H183" s="8"/>
      <c r="I183" s="8"/>
      <c r="J183" s="10">
        <v>163260</v>
      </c>
      <c r="K183" s="8"/>
      <c r="L183" s="46">
        <f t="shared" ref="L183:L202" si="27">+(H183*$H$1/100)+(I183*$I$1/100)+(J183*$J$1/100)+(K183*$K$1/100)</f>
        <v>29386.799999999999</v>
      </c>
      <c r="M183" s="46">
        <f t="shared" ref="M183:M202" si="28">+IF(VALUE(LEFT(D183,2))=33,L183/2,0)</f>
        <v>14693.4</v>
      </c>
      <c r="N183" s="46">
        <f t="shared" ref="N183:N202" si="29">+M183</f>
        <v>14693.4</v>
      </c>
      <c r="O183" s="46">
        <f t="shared" ref="O183:O202" si="30">+IF(VALUE(LEFT(D183,2))=33,0,L183)</f>
        <v>0</v>
      </c>
      <c r="P183" s="46">
        <f t="shared" ref="P183:P202" si="31">SUM(G183:K183)+M183+N183+O183</f>
        <v>192646.8</v>
      </c>
      <c r="Q183" s="46">
        <f t="shared" si="25"/>
        <v>-0.79999999998835847</v>
      </c>
      <c r="R183" s="69"/>
      <c r="S183" s="10">
        <f t="shared" si="26"/>
        <v>-0.79999999998835847</v>
      </c>
      <c r="T183" s="8">
        <v>72142090</v>
      </c>
      <c r="U183" s="8">
        <v>3.13</v>
      </c>
      <c r="V183" s="8" t="s">
        <v>240</v>
      </c>
    </row>
    <row r="184" spans="1:22" x14ac:dyDescent="0.25">
      <c r="A184" s="76">
        <v>102021</v>
      </c>
      <c r="B184" s="80">
        <v>182</v>
      </c>
      <c r="C184" s="73">
        <v>44477</v>
      </c>
      <c r="D184" s="67" t="s">
        <v>158</v>
      </c>
      <c r="E184" s="74" t="s">
        <v>166</v>
      </c>
      <c r="F184" s="10">
        <v>189419</v>
      </c>
      <c r="G184" s="8"/>
      <c r="H184" s="8"/>
      <c r="I184" s="8"/>
      <c r="J184" s="10">
        <v>160525</v>
      </c>
      <c r="K184" s="8"/>
      <c r="L184" s="46">
        <f t="shared" si="27"/>
        <v>28894.5</v>
      </c>
      <c r="M184" s="46">
        <f t="shared" si="28"/>
        <v>14447.25</v>
      </c>
      <c r="N184" s="46">
        <f t="shared" si="29"/>
        <v>14447.25</v>
      </c>
      <c r="O184" s="46">
        <f t="shared" si="30"/>
        <v>0</v>
      </c>
      <c r="P184" s="46">
        <f t="shared" si="31"/>
        <v>189419.5</v>
      </c>
      <c r="Q184" s="46">
        <f t="shared" si="25"/>
        <v>-0.5</v>
      </c>
      <c r="R184" s="69"/>
      <c r="S184" s="10">
        <f t="shared" si="26"/>
        <v>-0.5</v>
      </c>
      <c r="T184" s="8">
        <v>72142090</v>
      </c>
      <c r="U184" s="8">
        <v>2.92</v>
      </c>
      <c r="V184" s="8" t="s">
        <v>240</v>
      </c>
    </row>
    <row r="185" spans="1:22" x14ac:dyDescent="0.25">
      <c r="A185" s="76">
        <v>102021</v>
      </c>
      <c r="B185" s="80">
        <v>183</v>
      </c>
      <c r="C185" s="73">
        <v>44482</v>
      </c>
      <c r="D185" s="67" t="s">
        <v>35</v>
      </c>
      <c r="E185" s="74" t="s">
        <v>61</v>
      </c>
      <c r="F185" s="10">
        <v>327737</v>
      </c>
      <c r="G185" s="8"/>
      <c r="H185" s="8"/>
      <c r="I185" s="8"/>
      <c r="J185" s="10">
        <v>277743</v>
      </c>
      <c r="K185" s="8"/>
      <c r="L185" s="46">
        <f t="shared" si="27"/>
        <v>49993.74</v>
      </c>
      <c r="M185" s="46">
        <f t="shared" si="28"/>
        <v>24996.87</v>
      </c>
      <c r="N185" s="46">
        <f t="shared" si="29"/>
        <v>24996.87</v>
      </c>
      <c r="O185" s="46">
        <f t="shared" si="30"/>
        <v>0</v>
      </c>
      <c r="P185" s="46">
        <f t="shared" si="31"/>
        <v>327736.74</v>
      </c>
      <c r="Q185" s="46">
        <f t="shared" si="25"/>
        <v>0.26000000000931323</v>
      </c>
      <c r="R185" s="69"/>
      <c r="S185" s="10">
        <f t="shared" si="26"/>
        <v>0.26000000000931323</v>
      </c>
      <c r="T185" s="8">
        <v>72142090</v>
      </c>
      <c r="U185" s="8">
        <v>5.12</v>
      </c>
      <c r="V185" s="8" t="s">
        <v>240</v>
      </c>
    </row>
    <row r="186" spans="1:22" x14ac:dyDescent="0.25">
      <c r="A186" s="76">
        <v>102021</v>
      </c>
      <c r="B186" s="80">
        <v>184</v>
      </c>
      <c r="C186" s="73">
        <v>44483</v>
      </c>
      <c r="D186" s="67" t="s">
        <v>50</v>
      </c>
      <c r="E186" s="74" t="s">
        <v>76</v>
      </c>
      <c r="F186" s="10">
        <v>240768</v>
      </c>
      <c r="G186" s="8"/>
      <c r="H186" s="8"/>
      <c r="I186" s="8"/>
      <c r="J186" s="10">
        <v>202020</v>
      </c>
      <c r="K186" s="8"/>
      <c r="L186" s="46">
        <f t="shared" si="27"/>
        <v>36363.599999999999</v>
      </c>
      <c r="M186" s="46">
        <f t="shared" si="28"/>
        <v>18181.8</v>
      </c>
      <c r="N186" s="46">
        <f t="shared" si="29"/>
        <v>18181.8</v>
      </c>
      <c r="O186" s="46">
        <f t="shared" si="30"/>
        <v>0</v>
      </c>
      <c r="P186" s="46">
        <f t="shared" si="31"/>
        <v>238383.59999999998</v>
      </c>
      <c r="Q186" s="46">
        <f t="shared" si="25"/>
        <v>2384.4000000000233</v>
      </c>
      <c r="R186" s="69">
        <v>2384</v>
      </c>
      <c r="S186" s="10">
        <f t="shared" si="26"/>
        <v>0.40000000002328306</v>
      </c>
      <c r="T186" s="8">
        <v>72044900</v>
      </c>
      <c r="U186" s="8">
        <v>5.18</v>
      </c>
      <c r="V186" s="8" t="s">
        <v>240</v>
      </c>
    </row>
    <row r="187" spans="1:22" x14ac:dyDescent="0.25">
      <c r="A187" s="76">
        <v>102021</v>
      </c>
      <c r="B187" s="80">
        <v>185</v>
      </c>
      <c r="C187" s="73">
        <v>44487</v>
      </c>
      <c r="D187" s="67" t="s">
        <v>163</v>
      </c>
      <c r="E187" s="74" t="s">
        <v>171</v>
      </c>
      <c r="F187" s="10">
        <v>51082</v>
      </c>
      <c r="G187" s="8"/>
      <c r="H187" s="8"/>
      <c r="I187" s="8"/>
      <c r="J187" s="10">
        <v>43290</v>
      </c>
      <c r="K187" s="8"/>
      <c r="L187" s="46">
        <f t="shared" si="27"/>
        <v>7792.2</v>
      </c>
      <c r="M187" s="46">
        <f t="shared" si="28"/>
        <v>3896.1</v>
      </c>
      <c r="N187" s="46">
        <f t="shared" si="29"/>
        <v>3896.1</v>
      </c>
      <c r="O187" s="46">
        <f t="shared" si="30"/>
        <v>0</v>
      </c>
      <c r="P187" s="46">
        <f t="shared" si="31"/>
        <v>51082.2</v>
      </c>
      <c r="Q187" s="46">
        <f t="shared" si="25"/>
        <v>-0.19999999999708962</v>
      </c>
      <c r="R187" s="69"/>
      <c r="S187" s="10">
        <f t="shared" si="26"/>
        <v>-0.19999999999708962</v>
      </c>
      <c r="T187" s="8">
        <v>72142090</v>
      </c>
      <c r="U187" s="8">
        <v>0.74</v>
      </c>
      <c r="V187" s="8" t="s">
        <v>240</v>
      </c>
    </row>
    <row r="188" spans="1:22" x14ac:dyDescent="0.25">
      <c r="A188" s="76">
        <v>102021</v>
      </c>
      <c r="B188" s="80">
        <v>186</v>
      </c>
      <c r="C188" s="73">
        <v>44488</v>
      </c>
      <c r="D188" s="67" t="s">
        <v>40</v>
      </c>
      <c r="E188" s="74" t="s">
        <v>66</v>
      </c>
      <c r="F188" s="10">
        <v>217799</v>
      </c>
      <c r="G188" s="8"/>
      <c r="H188" s="8"/>
      <c r="I188" s="8"/>
      <c r="J188" s="10">
        <v>184575</v>
      </c>
      <c r="K188" s="8"/>
      <c r="L188" s="46">
        <f t="shared" si="27"/>
        <v>33223.5</v>
      </c>
      <c r="M188" s="46">
        <f t="shared" si="28"/>
        <v>16611.75</v>
      </c>
      <c r="N188" s="46">
        <f t="shared" si="29"/>
        <v>16611.75</v>
      </c>
      <c r="O188" s="46">
        <f t="shared" si="30"/>
        <v>0</v>
      </c>
      <c r="P188" s="46">
        <f t="shared" si="31"/>
        <v>217798.5</v>
      </c>
      <c r="Q188" s="46">
        <f t="shared" si="25"/>
        <v>0.5</v>
      </c>
      <c r="R188" s="69"/>
      <c r="S188" s="10">
        <f t="shared" si="26"/>
        <v>0.5</v>
      </c>
      <c r="T188" s="8">
        <v>72142090</v>
      </c>
      <c r="U188" s="8">
        <v>3.21</v>
      </c>
      <c r="V188" s="8" t="s">
        <v>240</v>
      </c>
    </row>
    <row r="189" spans="1:22" x14ac:dyDescent="0.25">
      <c r="A189" s="76">
        <v>102021</v>
      </c>
      <c r="B189" s="80">
        <v>187</v>
      </c>
      <c r="C189" s="73">
        <v>44488</v>
      </c>
      <c r="D189" s="67" t="s">
        <v>159</v>
      </c>
      <c r="E189" s="74" t="s">
        <v>167</v>
      </c>
      <c r="F189" s="10">
        <v>102239</v>
      </c>
      <c r="G189" s="8"/>
      <c r="H189" s="8"/>
      <c r="I189" s="8"/>
      <c r="J189" s="10">
        <v>86643</v>
      </c>
      <c r="K189" s="8"/>
      <c r="L189" s="46">
        <f t="shared" si="27"/>
        <v>15595.74</v>
      </c>
      <c r="M189" s="46">
        <f t="shared" si="28"/>
        <v>7797.87</v>
      </c>
      <c r="N189" s="46">
        <f t="shared" si="29"/>
        <v>7797.87</v>
      </c>
      <c r="O189" s="46">
        <f t="shared" si="30"/>
        <v>0</v>
      </c>
      <c r="P189" s="46">
        <f t="shared" si="31"/>
        <v>102238.73999999999</v>
      </c>
      <c r="Q189" s="46">
        <f t="shared" si="25"/>
        <v>0.26000000000931323</v>
      </c>
      <c r="R189" s="69"/>
      <c r="S189" s="10">
        <f t="shared" si="26"/>
        <v>0.26000000000931323</v>
      </c>
      <c r="T189" s="8">
        <v>72142090</v>
      </c>
      <c r="U189" s="8">
        <v>1.49</v>
      </c>
      <c r="V189" s="8" t="s">
        <v>240</v>
      </c>
    </row>
    <row r="190" spans="1:22" x14ac:dyDescent="0.25">
      <c r="A190" s="76">
        <v>102021</v>
      </c>
      <c r="B190" s="80">
        <v>188</v>
      </c>
      <c r="C190" s="73">
        <v>44488</v>
      </c>
      <c r="D190" s="67" t="s">
        <v>41</v>
      </c>
      <c r="E190" s="74" t="s">
        <v>67</v>
      </c>
      <c r="F190" s="10">
        <v>738603</v>
      </c>
      <c r="G190" s="8"/>
      <c r="H190" s="8"/>
      <c r="I190" s="8"/>
      <c r="J190" s="10">
        <v>625935</v>
      </c>
      <c r="K190" s="8"/>
      <c r="L190" s="46">
        <f t="shared" si="27"/>
        <v>112668.3</v>
      </c>
      <c r="M190" s="46">
        <f t="shared" si="28"/>
        <v>56334.15</v>
      </c>
      <c r="N190" s="46">
        <f t="shared" si="29"/>
        <v>56334.15</v>
      </c>
      <c r="O190" s="46">
        <f t="shared" si="30"/>
        <v>0</v>
      </c>
      <c r="P190" s="46">
        <f t="shared" si="31"/>
        <v>738603.3</v>
      </c>
      <c r="Q190" s="46">
        <f t="shared" si="25"/>
        <v>-0.30000000004656613</v>
      </c>
      <c r="R190" s="69"/>
      <c r="S190" s="10">
        <f t="shared" si="26"/>
        <v>-0.30000000004656613</v>
      </c>
      <c r="T190" s="8">
        <v>72142090</v>
      </c>
      <c r="U190" s="8">
        <v>10.75</v>
      </c>
      <c r="V190" s="8" t="s">
        <v>240</v>
      </c>
    </row>
    <row r="191" spans="1:22" x14ac:dyDescent="0.25">
      <c r="A191" s="76">
        <v>102021</v>
      </c>
      <c r="B191" s="80">
        <v>189</v>
      </c>
      <c r="C191" s="73">
        <v>44488</v>
      </c>
      <c r="D191" s="67" t="s">
        <v>46</v>
      </c>
      <c r="E191" s="74" t="s">
        <v>72</v>
      </c>
      <c r="F191" s="10">
        <v>613677</v>
      </c>
      <c r="G191" s="8"/>
      <c r="H191" s="8"/>
      <c r="I191" s="8"/>
      <c r="J191" s="10">
        <v>520065</v>
      </c>
      <c r="K191" s="8"/>
      <c r="L191" s="46">
        <f t="shared" si="27"/>
        <v>93611.7</v>
      </c>
      <c r="M191" s="46">
        <f t="shared" si="28"/>
        <v>46805.85</v>
      </c>
      <c r="N191" s="46">
        <f t="shared" si="29"/>
        <v>46805.85</v>
      </c>
      <c r="O191" s="46">
        <f t="shared" si="30"/>
        <v>0</v>
      </c>
      <c r="P191" s="46">
        <f t="shared" si="31"/>
        <v>613676.69999999995</v>
      </c>
      <c r="Q191" s="46">
        <f t="shared" si="25"/>
        <v>0.30000000004656613</v>
      </c>
      <c r="R191" s="69"/>
      <c r="S191" s="10">
        <f t="shared" si="26"/>
        <v>0.30000000004656613</v>
      </c>
      <c r="T191" s="8">
        <v>72142090</v>
      </c>
      <c r="U191" s="8">
        <v>9.1</v>
      </c>
      <c r="V191" s="8" t="s">
        <v>240</v>
      </c>
    </row>
    <row r="192" spans="1:22" x14ac:dyDescent="0.25">
      <c r="A192" s="76">
        <v>102021</v>
      </c>
      <c r="B192" s="80">
        <v>190</v>
      </c>
      <c r="C192" s="73">
        <v>44489</v>
      </c>
      <c r="D192" s="67" t="s">
        <v>39</v>
      </c>
      <c r="E192" s="74" t="s">
        <v>65</v>
      </c>
      <c r="F192" s="10">
        <v>804808</v>
      </c>
      <c r="G192" s="8"/>
      <c r="H192" s="8"/>
      <c r="I192" s="8"/>
      <c r="J192" s="10">
        <v>682040</v>
      </c>
      <c r="K192" s="8"/>
      <c r="L192" s="46">
        <f t="shared" si="27"/>
        <v>122767.2</v>
      </c>
      <c r="M192" s="46">
        <f t="shared" si="28"/>
        <v>61383.6</v>
      </c>
      <c r="N192" s="46">
        <f t="shared" si="29"/>
        <v>61383.6</v>
      </c>
      <c r="O192" s="46">
        <f t="shared" si="30"/>
        <v>0</v>
      </c>
      <c r="P192" s="46">
        <f t="shared" si="31"/>
        <v>804807.2</v>
      </c>
      <c r="Q192" s="46">
        <f t="shared" si="25"/>
        <v>0.80000000004656613</v>
      </c>
      <c r="R192" s="69"/>
      <c r="S192" s="10">
        <f t="shared" si="26"/>
        <v>0.80000000004656613</v>
      </c>
      <c r="T192" s="8">
        <v>72142090</v>
      </c>
      <c r="U192" s="8">
        <v>11.8</v>
      </c>
      <c r="V192" s="8" t="s">
        <v>240</v>
      </c>
    </row>
    <row r="193" spans="1:22" x14ac:dyDescent="0.25">
      <c r="A193" s="76">
        <v>102021</v>
      </c>
      <c r="B193" s="80">
        <v>191</v>
      </c>
      <c r="C193" s="73">
        <v>44489</v>
      </c>
      <c r="D193" s="67" t="s">
        <v>42</v>
      </c>
      <c r="E193" s="74" t="s">
        <v>68</v>
      </c>
      <c r="F193" s="10">
        <v>207032</v>
      </c>
      <c r="G193" s="8"/>
      <c r="H193" s="8"/>
      <c r="I193" s="8"/>
      <c r="J193" s="10">
        <v>175450</v>
      </c>
      <c r="K193" s="8"/>
      <c r="L193" s="46">
        <f t="shared" si="27"/>
        <v>31581</v>
      </c>
      <c r="M193" s="46">
        <f t="shared" si="28"/>
        <v>15790.5</v>
      </c>
      <c r="N193" s="46">
        <f t="shared" si="29"/>
        <v>15790.5</v>
      </c>
      <c r="O193" s="46">
        <f t="shared" si="30"/>
        <v>0</v>
      </c>
      <c r="P193" s="46">
        <f t="shared" si="31"/>
        <v>207031</v>
      </c>
      <c r="Q193" s="46">
        <f t="shared" si="25"/>
        <v>1</v>
      </c>
      <c r="R193" s="69"/>
      <c r="S193" s="10">
        <f t="shared" si="26"/>
        <v>1</v>
      </c>
      <c r="T193" s="8">
        <v>72142090</v>
      </c>
      <c r="U193" s="8">
        <v>3.07</v>
      </c>
      <c r="V193" s="8" t="s">
        <v>240</v>
      </c>
    </row>
    <row r="194" spans="1:22" x14ac:dyDescent="0.25">
      <c r="A194" s="76">
        <v>102021</v>
      </c>
      <c r="B194" s="80">
        <v>192</v>
      </c>
      <c r="C194" s="73">
        <v>44490</v>
      </c>
      <c r="D194" s="67" t="s">
        <v>42</v>
      </c>
      <c r="E194" s="74" t="s">
        <v>68</v>
      </c>
      <c r="F194" s="10">
        <v>161004</v>
      </c>
      <c r="G194" s="8"/>
      <c r="H194" s="8"/>
      <c r="I194" s="8"/>
      <c r="J194" s="10">
        <v>136444</v>
      </c>
      <c r="K194" s="8"/>
      <c r="L194" s="46">
        <f t="shared" si="27"/>
        <v>24559.919999999998</v>
      </c>
      <c r="M194" s="46">
        <f t="shared" si="28"/>
        <v>12279.96</v>
      </c>
      <c r="N194" s="46">
        <f t="shared" si="29"/>
        <v>12279.96</v>
      </c>
      <c r="O194" s="46">
        <f t="shared" si="30"/>
        <v>0</v>
      </c>
      <c r="P194" s="46">
        <f t="shared" si="31"/>
        <v>161003.91999999998</v>
      </c>
      <c r="Q194" s="46">
        <f t="shared" si="25"/>
        <v>8.0000000016298145E-2</v>
      </c>
      <c r="R194" s="69"/>
      <c r="S194" s="10">
        <f t="shared" si="26"/>
        <v>8.0000000016298145E-2</v>
      </c>
      <c r="T194" s="8">
        <v>72142090</v>
      </c>
      <c r="U194" s="8">
        <v>2.4300000000000002</v>
      </c>
      <c r="V194" s="8" t="s">
        <v>240</v>
      </c>
    </row>
    <row r="195" spans="1:22" x14ac:dyDescent="0.25">
      <c r="A195" s="76">
        <v>102021</v>
      </c>
      <c r="B195" s="80">
        <v>193</v>
      </c>
      <c r="C195" s="73">
        <v>44491</v>
      </c>
      <c r="D195" s="67" t="s">
        <v>33</v>
      </c>
      <c r="E195" s="74" t="s">
        <v>59</v>
      </c>
      <c r="F195" s="10">
        <v>310034</v>
      </c>
      <c r="G195" s="8"/>
      <c r="H195" s="8"/>
      <c r="I195" s="8"/>
      <c r="J195" s="10">
        <v>262740</v>
      </c>
      <c r="K195" s="8"/>
      <c r="L195" s="46">
        <f t="shared" si="27"/>
        <v>47293.2</v>
      </c>
      <c r="M195" s="46">
        <f t="shared" si="28"/>
        <v>23646.6</v>
      </c>
      <c r="N195" s="46">
        <f t="shared" si="29"/>
        <v>23646.6</v>
      </c>
      <c r="O195" s="46">
        <f t="shared" si="30"/>
        <v>0</v>
      </c>
      <c r="P195" s="46">
        <f t="shared" si="31"/>
        <v>310033.19999999995</v>
      </c>
      <c r="Q195" s="46">
        <f t="shared" si="25"/>
        <v>0.80000000004656613</v>
      </c>
      <c r="R195" s="69"/>
      <c r="S195" s="10">
        <f t="shared" si="26"/>
        <v>0.80000000004656613</v>
      </c>
      <c r="T195" s="8">
        <v>72142090</v>
      </c>
      <c r="U195" s="8">
        <v>4.53</v>
      </c>
      <c r="V195" s="8" t="s">
        <v>240</v>
      </c>
    </row>
    <row r="196" spans="1:22" x14ac:dyDescent="0.25">
      <c r="A196" s="76">
        <v>102021</v>
      </c>
      <c r="B196" s="80">
        <v>194</v>
      </c>
      <c r="C196" s="73">
        <v>44492</v>
      </c>
      <c r="D196" s="67" t="s">
        <v>33</v>
      </c>
      <c r="E196" s="74" t="s">
        <v>59</v>
      </c>
      <c r="F196" s="10">
        <v>330694</v>
      </c>
      <c r="G196" s="8"/>
      <c r="H196" s="8"/>
      <c r="I196" s="8"/>
      <c r="J196" s="10">
        <v>280250</v>
      </c>
      <c r="K196" s="8"/>
      <c r="L196" s="46">
        <f t="shared" si="27"/>
        <v>50445</v>
      </c>
      <c r="M196" s="46">
        <f t="shared" si="28"/>
        <v>25222.5</v>
      </c>
      <c r="N196" s="46">
        <f t="shared" si="29"/>
        <v>25222.5</v>
      </c>
      <c r="O196" s="46">
        <f t="shared" si="30"/>
        <v>0</v>
      </c>
      <c r="P196" s="46">
        <f t="shared" si="31"/>
        <v>330695</v>
      </c>
      <c r="Q196" s="46">
        <f t="shared" si="25"/>
        <v>-1</v>
      </c>
      <c r="R196" s="69"/>
      <c r="S196" s="10">
        <f t="shared" si="26"/>
        <v>-1</v>
      </c>
      <c r="T196" s="8">
        <v>72142090</v>
      </c>
      <c r="U196" s="8">
        <v>4.75</v>
      </c>
      <c r="V196" s="8" t="s">
        <v>240</v>
      </c>
    </row>
    <row r="197" spans="1:22" x14ac:dyDescent="0.25">
      <c r="A197" s="76">
        <v>102021</v>
      </c>
      <c r="B197" s="80">
        <v>195</v>
      </c>
      <c r="C197" s="73">
        <v>44492</v>
      </c>
      <c r="D197" s="67" t="s">
        <v>41</v>
      </c>
      <c r="E197" s="74" t="s">
        <v>67</v>
      </c>
      <c r="F197" s="10">
        <v>970620</v>
      </c>
      <c r="G197" s="8"/>
      <c r="H197" s="8"/>
      <c r="I197" s="8"/>
      <c r="J197" s="10">
        <v>822560</v>
      </c>
      <c r="K197" s="8"/>
      <c r="L197" s="46">
        <f t="shared" si="27"/>
        <v>148060.79999999999</v>
      </c>
      <c r="M197" s="46">
        <f t="shared" si="28"/>
        <v>74030.399999999994</v>
      </c>
      <c r="N197" s="46">
        <f t="shared" si="29"/>
        <v>74030.399999999994</v>
      </c>
      <c r="O197" s="46">
        <f t="shared" si="30"/>
        <v>0</v>
      </c>
      <c r="P197" s="46">
        <f t="shared" si="31"/>
        <v>970620.8</v>
      </c>
      <c r="Q197" s="46">
        <f t="shared" si="25"/>
        <v>-0.80000000004656613</v>
      </c>
      <c r="R197" s="69"/>
      <c r="S197" s="10">
        <f t="shared" si="26"/>
        <v>-0.80000000004656613</v>
      </c>
      <c r="T197" s="8">
        <v>72142090</v>
      </c>
      <c r="U197" s="8">
        <v>14.07</v>
      </c>
      <c r="V197" s="8" t="s">
        <v>240</v>
      </c>
    </row>
    <row r="198" spans="1:22" x14ac:dyDescent="0.25">
      <c r="A198" s="76">
        <v>102021</v>
      </c>
      <c r="B198" s="80">
        <v>196</v>
      </c>
      <c r="C198" s="73">
        <v>44492</v>
      </c>
      <c r="D198" s="67" t="s">
        <v>231</v>
      </c>
      <c r="E198" s="74" t="s">
        <v>222</v>
      </c>
      <c r="F198" s="10">
        <v>231742</v>
      </c>
      <c r="G198" s="8"/>
      <c r="H198" s="8"/>
      <c r="I198" s="8"/>
      <c r="J198" s="10">
        <v>196392</v>
      </c>
      <c r="K198" s="8"/>
      <c r="L198" s="46">
        <f t="shared" si="27"/>
        <v>35350.559999999998</v>
      </c>
      <c r="M198" s="46">
        <f t="shared" si="28"/>
        <v>17675.28</v>
      </c>
      <c r="N198" s="46">
        <f t="shared" si="29"/>
        <v>17675.28</v>
      </c>
      <c r="O198" s="46">
        <f t="shared" si="30"/>
        <v>0</v>
      </c>
      <c r="P198" s="46">
        <f t="shared" si="31"/>
        <v>231742.56</v>
      </c>
      <c r="Q198" s="46">
        <f t="shared" si="25"/>
        <v>-0.55999999999767169</v>
      </c>
      <c r="R198" s="69"/>
      <c r="S198" s="10">
        <f t="shared" si="26"/>
        <v>-0.55999999999767169</v>
      </c>
      <c r="T198" s="8">
        <v>72142090</v>
      </c>
      <c r="U198" s="8">
        <v>3.48</v>
      </c>
      <c r="V198" s="8" t="s">
        <v>240</v>
      </c>
    </row>
    <row r="199" spans="1:22" x14ac:dyDescent="0.25">
      <c r="A199" s="76">
        <v>102021</v>
      </c>
      <c r="B199" s="80">
        <v>197</v>
      </c>
      <c r="C199" s="73">
        <v>44495</v>
      </c>
      <c r="D199" s="67" t="s">
        <v>40</v>
      </c>
      <c r="E199" s="74" t="s">
        <v>66</v>
      </c>
      <c r="F199" s="10">
        <v>131136</v>
      </c>
      <c r="G199" s="8"/>
      <c r="H199" s="8"/>
      <c r="I199" s="8"/>
      <c r="J199" s="10">
        <v>111132</v>
      </c>
      <c r="K199" s="8"/>
      <c r="L199" s="46">
        <f t="shared" si="27"/>
        <v>20003.759999999998</v>
      </c>
      <c r="M199" s="46">
        <f t="shared" si="28"/>
        <v>10001.879999999999</v>
      </c>
      <c r="N199" s="46">
        <f t="shared" si="29"/>
        <v>10001.879999999999</v>
      </c>
      <c r="O199" s="46">
        <f t="shared" si="30"/>
        <v>0</v>
      </c>
      <c r="P199" s="46">
        <f t="shared" si="31"/>
        <v>131135.76</v>
      </c>
      <c r="Q199" s="46">
        <f t="shared" si="25"/>
        <v>0.23999999999068677</v>
      </c>
      <c r="R199" s="69"/>
      <c r="S199" s="10">
        <f t="shared" si="26"/>
        <v>0.23999999999068677</v>
      </c>
      <c r="T199" s="8">
        <v>72142090</v>
      </c>
      <c r="U199" s="8">
        <v>1.89</v>
      </c>
      <c r="V199" s="8" t="s">
        <v>240</v>
      </c>
    </row>
    <row r="200" spans="1:22" x14ac:dyDescent="0.25">
      <c r="A200" s="76">
        <v>102021</v>
      </c>
      <c r="B200" s="80">
        <v>198</v>
      </c>
      <c r="C200" s="73">
        <v>44497</v>
      </c>
      <c r="D200" s="67" t="s">
        <v>34</v>
      </c>
      <c r="E200" s="74" t="s">
        <v>60</v>
      </c>
      <c r="F200" s="10">
        <v>171266</v>
      </c>
      <c r="G200" s="8"/>
      <c r="H200" s="8"/>
      <c r="I200" s="8"/>
      <c r="J200" s="10">
        <v>145140</v>
      </c>
      <c r="K200" s="8"/>
      <c r="L200" s="46">
        <f t="shared" si="27"/>
        <v>26125.200000000001</v>
      </c>
      <c r="M200" s="46">
        <f t="shared" si="28"/>
        <v>13062.6</v>
      </c>
      <c r="N200" s="46">
        <f t="shared" si="29"/>
        <v>13062.6</v>
      </c>
      <c r="O200" s="46">
        <f t="shared" si="30"/>
        <v>0</v>
      </c>
      <c r="P200" s="46">
        <f t="shared" si="31"/>
        <v>171265.2</v>
      </c>
      <c r="Q200" s="46">
        <f t="shared" si="25"/>
        <v>0.79999999998835847</v>
      </c>
      <c r="R200" s="69"/>
      <c r="S200" s="10">
        <f t="shared" si="26"/>
        <v>0.79999999998835847</v>
      </c>
      <c r="T200" s="8">
        <v>72142090</v>
      </c>
      <c r="U200" s="8">
        <v>2.46</v>
      </c>
      <c r="V200" s="8" t="s">
        <v>240</v>
      </c>
    </row>
    <row r="201" spans="1:22" x14ac:dyDescent="0.25">
      <c r="A201" s="76">
        <v>102021</v>
      </c>
      <c r="B201" s="80">
        <v>199</v>
      </c>
      <c r="C201" s="73">
        <v>44497</v>
      </c>
      <c r="D201" s="67" t="s">
        <v>274</v>
      </c>
      <c r="E201" s="74" t="s">
        <v>273</v>
      </c>
      <c r="F201" s="10">
        <v>162084</v>
      </c>
      <c r="G201" s="8"/>
      <c r="H201" s="8"/>
      <c r="I201" s="8"/>
      <c r="J201" s="10">
        <v>137360</v>
      </c>
      <c r="K201" s="8"/>
      <c r="L201" s="46">
        <f t="shared" si="27"/>
        <v>24724.799999999999</v>
      </c>
      <c r="M201" s="46">
        <f t="shared" si="28"/>
        <v>12362.4</v>
      </c>
      <c r="N201" s="46">
        <f t="shared" si="29"/>
        <v>12362.4</v>
      </c>
      <c r="O201" s="46">
        <f t="shared" si="30"/>
        <v>0</v>
      </c>
      <c r="P201" s="46">
        <f t="shared" si="31"/>
        <v>162084.79999999999</v>
      </c>
      <c r="Q201" s="46">
        <f t="shared" si="25"/>
        <v>-0.79999999998835847</v>
      </c>
      <c r="R201" s="69"/>
      <c r="S201" s="10">
        <f t="shared" si="26"/>
        <v>-0.79999999998835847</v>
      </c>
      <c r="T201" s="8">
        <v>72142090</v>
      </c>
      <c r="U201" s="8">
        <v>2.72</v>
      </c>
      <c r="V201" s="8" t="s">
        <v>240</v>
      </c>
    </row>
    <row r="202" spans="1:22" x14ac:dyDescent="0.25">
      <c r="A202" s="76">
        <v>102021</v>
      </c>
      <c r="B202" s="80">
        <v>200</v>
      </c>
      <c r="C202" s="73">
        <v>44499</v>
      </c>
      <c r="D202" s="67" t="s">
        <v>37</v>
      </c>
      <c r="E202" s="74" t="s">
        <v>63</v>
      </c>
      <c r="F202" s="10">
        <v>763051</v>
      </c>
      <c r="G202" s="8"/>
      <c r="H202" s="8"/>
      <c r="I202" s="8"/>
      <c r="J202" s="10">
        <v>646653</v>
      </c>
      <c r="K202" s="8"/>
      <c r="L202" s="46">
        <f t="shared" si="27"/>
        <v>116397.54</v>
      </c>
      <c r="M202" s="46">
        <f t="shared" si="28"/>
        <v>58198.77</v>
      </c>
      <c r="N202" s="46">
        <f t="shared" si="29"/>
        <v>58198.77</v>
      </c>
      <c r="O202" s="46">
        <f t="shared" si="30"/>
        <v>0</v>
      </c>
      <c r="P202" s="46">
        <f t="shared" si="31"/>
        <v>763050.54</v>
      </c>
      <c r="Q202" s="46">
        <f t="shared" si="25"/>
        <v>0.4599999999627471</v>
      </c>
      <c r="R202" s="69"/>
      <c r="S202" s="10">
        <f t="shared" si="26"/>
        <v>0.4599999999627471</v>
      </c>
      <c r="T202" s="8">
        <v>72142090</v>
      </c>
      <c r="U202" s="8">
        <v>11.62</v>
      </c>
      <c r="V202" s="8" t="s">
        <v>240</v>
      </c>
    </row>
    <row r="203" spans="1:22" x14ac:dyDescent="0.25">
      <c r="A203" s="76">
        <v>112021</v>
      </c>
      <c r="B203" s="82">
        <v>201</v>
      </c>
      <c r="C203" s="75">
        <v>44502</v>
      </c>
      <c r="D203" s="67" t="s">
        <v>279</v>
      </c>
      <c r="E203" s="74" t="s">
        <v>285</v>
      </c>
      <c r="F203" s="10">
        <v>166968</v>
      </c>
      <c r="G203" s="46"/>
      <c r="H203" s="46"/>
      <c r="I203" s="46"/>
      <c r="J203" s="60">
        <v>141498</v>
      </c>
      <c r="K203" s="46"/>
      <c r="L203" s="46">
        <f t="shared" ref="L203:L266" si="32">+(H203*$H$1/100)+(I203*$I$1/100)+(J203*$J$1/100)+(K203*$K$1/100)</f>
        <v>25469.64</v>
      </c>
      <c r="M203" s="46">
        <f t="shared" ref="M203:M266" si="33">+IF(VALUE(LEFT(D203,2))=33,L203/2,0)</f>
        <v>12734.82</v>
      </c>
      <c r="N203" s="46">
        <f t="shared" ref="N203:N266" si="34">+M203</f>
        <v>12734.82</v>
      </c>
      <c r="O203" s="46">
        <f t="shared" ref="O203:O266" si="35">+IF(VALUE(LEFT(D203,2))=33,0,L203)</f>
        <v>0</v>
      </c>
      <c r="P203" s="46">
        <f t="shared" ref="P203:P266" si="36">SUM(G203:K203)+M203+N203+O203</f>
        <v>166967.64000000001</v>
      </c>
      <c r="Q203" s="46">
        <f>F203-P203</f>
        <v>0.35999999998603016</v>
      </c>
      <c r="R203" s="69"/>
      <c r="S203" s="10">
        <f>Q203-R203</f>
        <v>0.35999999998603016</v>
      </c>
      <c r="T203" s="8">
        <v>72142090</v>
      </c>
      <c r="U203" s="8">
        <v>2520</v>
      </c>
      <c r="V203" s="8" t="s">
        <v>298</v>
      </c>
    </row>
    <row r="204" spans="1:22" x14ac:dyDescent="0.25">
      <c r="A204" s="76">
        <v>112021</v>
      </c>
      <c r="B204" s="82">
        <v>202</v>
      </c>
      <c r="C204" s="75">
        <v>44502</v>
      </c>
      <c r="D204" s="67" t="s">
        <v>41</v>
      </c>
      <c r="E204" s="74" t="s">
        <v>67</v>
      </c>
      <c r="F204" s="10">
        <v>706396</v>
      </c>
      <c r="G204" s="8"/>
      <c r="H204" s="8"/>
      <c r="I204" s="8"/>
      <c r="J204" s="10">
        <v>598640</v>
      </c>
      <c r="K204" s="10"/>
      <c r="L204" s="46">
        <f t="shared" si="32"/>
        <v>107755.2</v>
      </c>
      <c r="M204" s="46">
        <f t="shared" si="33"/>
        <v>53877.599999999999</v>
      </c>
      <c r="N204" s="46">
        <f t="shared" si="34"/>
        <v>53877.599999999999</v>
      </c>
      <c r="O204" s="46">
        <f t="shared" si="35"/>
        <v>0</v>
      </c>
      <c r="P204" s="46">
        <f t="shared" si="36"/>
        <v>706395.2</v>
      </c>
      <c r="Q204" s="46">
        <f t="shared" ref="Q204:Q230" si="37">F204-P204</f>
        <v>0.80000000004656613</v>
      </c>
      <c r="R204" s="8"/>
      <c r="S204" s="10">
        <f t="shared" ref="S204:S230" si="38">Q204-R204</f>
        <v>0.80000000004656613</v>
      </c>
      <c r="T204" s="8">
        <v>72142090</v>
      </c>
      <c r="U204" s="8">
        <v>10690</v>
      </c>
      <c r="V204" s="8" t="s">
        <v>298</v>
      </c>
    </row>
    <row r="205" spans="1:22" x14ac:dyDescent="0.25">
      <c r="A205" s="76">
        <v>112021</v>
      </c>
      <c r="B205" s="82">
        <v>203</v>
      </c>
      <c r="C205" s="75">
        <v>44502</v>
      </c>
      <c r="D205" s="67" t="s">
        <v>232</v>
      </c>
      <c r="E205" s="74" t="s">
        <v>223</v>
      </c>
      <c r="F205" s="10">
        <v>68907</v>
      </c>
      <c r="G205" s="8"/>
      <c r="H205" s="8"/>
      <c r="I205" s="8"/>
      <c r="J205" s="10">
        <v>58396</v>
      </c>
      <c r="K205" s="10"/>
      <c r="L205" s="46">
        <f t="shared" si="32"/>
        <v>10511.28</v>
      </c>
      <c r="M205" s="46">
        <f t="shared" si="33"/>
        <v>0</v>
      </c>
      <c r="N205" s="46">
        <f t="shared" si="34"/>
        <v>0</v>
      </c>
      <c r="O205" s="46">
        <f t="shared" si="35"/>
        <v>10511.28</v>
      </c>
      <c r="P205" s="46">
        <f t="shared" si="36"/>
        <v>68907.28</v>
      </c>
      <c r="Q205" s="46">
        <f t="shared" si="37"/>
        <v>-0.27999999999883585</v>
      </c>
      <c r="R205" s="8"/>
      <c r="S205" s="10">
        <f t="shared" si="38"/>
        <v>-0.27999999999883585</v>
      </c>
      <c r="T205" s="8">
        <v>72142090</v>
      </c>
      <c r="U205" s="8">
        <v>1040</v>
      </c>
      <c r="V205" s="8" t="s">
        <v>298</v>
      </c>
    </row>
    <row r="206" spans="1:22" x14ac:dyDescent="0.25">
      <c r="A206" s="76">
        <v>112021</v>
      </c>
      <c r="B206" s="82">
        <v>204</v>
      </c>
      <c r="C206" s="75">
        <v>44509</v>
      </c>
      <c r="D206" s="67" t="s">
        <v>191</v>
      </c>
      <c r="E206" s="74" t="s">
        <v>196</v>
      </c>
      <c r="F206" s="10">
        <v>81212</v>
      </c>
      <c r="G206" s="8"/>
      <c r="H206" s="8"/>
      <c r="I206" s="8"/>
      <c r="J206" s="10">
        <v>68824</v>
      </c>
      <c r="K206" s="10"/>
      <c r="L206" s="46">
        <f t="shared" si="32"/>
        <v>12388.32</v>
      </c>
      <c r="M206" s="46">
        <f t="shared" si="33"/>
        <v>6194.16</v>
      </c>
      <c r="N206" s="46">
        <f t="shared" si="34"/>
        <v>6194.16</v>
      </c>
      <c r="O206" s="46">
        <f t="shared" si="35"/>
        <v>0</v>
      </c>
      <c r="P206" s="46">
        <f t="shared" si="36"/>
        <v>81212.320000000007</v>
      </c>
      <c r="Q206" s="46">
        <f t="shared" si="37"/>
        <v>-0.32000000000698492</v>
      </c>
      <c r="R206" s="8"/>
      <c r="S206" s="10">
        <f t="shared" si="38"/>
        <v>-0.32000000000698492</v>
      </c>
      <c r="T206" s="8">
        <v>72142090</v>
      </c>
      <c r="U206" s="8">
        <v>1200</v>
      </c>
      <c r="V206" s="8" t="s">
        <v>298</v>
      </c>
    </row>
    <row r="207" spans="1:22" x14ac:dyDescent="0.25">
      <c r="A207" s="76">
        <v>112021</v>
      </c>
      <c r="B207" s="82">
        <v>205</v>
      </c>
      <c r="C207" s="75">
        <v>44510</v>
      </c>
      <c r="D207" s="67" t="s">
        <v>294</v>
      </c>
      <c r="E207" s="74" t="s">
        <v>296</v>
      </c>
      <c r="F207" s="10">
        <v>424580</v>
      </c>
      <c r="G207" s="8"/>
      <c r="H207" s="8"/>
      <c r="I207" s="8"/>
      <c r="J207" s="10">
        <v>359814</v>
      </c>
      <c r="K207" s="10"/>
      <c r="L207" s="46">
        <f t="shared" si="32"/>
        <v>64766.52</v>
      </c>
      <c r="M207" s="46">
        <f t="shared" si="33"/>
        <v>32383.26</v>
      </c>
      <c r="N207" s="46">
        <f t="shared" si="34"/>
        <v>32383.26</v>
      </c>
      <c r="O207" s="46">
        <f t="shared" si="35"/>
        <v>0</v>
      </c>
      <c r="P207" s="46">
        <f t="shared" si="36"/>
        <v>424580.52</v>
      </c>
      <c r="Q207" s="46">
        <f t="shared" si="37"/>
        <v>-0.52000000001862645</v>
      </c>
      <c r="R207" s="8"/>
      <c r="S207" s="10">
        <f t="shared" si="38"/>
        <v>-0.52000000001862645</v>
      </c>
      <c r="T207" s="8">
        <v>72142090</v>
      </c>
      <c r="U207" s="8">
        <v>6080</v>
      </c>
      <c r="V207" s="8" t="s">
        <v>298</v>
      </c>
    </row>
    <row r="208" spans="1:22" x14ac:dyDescent="0.25">
      <c r="A208" s="76">
        <v>112021</v>
      </c>
      <c r="B208" s="82">
        <v>206</v>
      </c>
      <c r="C208" s="75">
        <v>44512</v>
      </c>
      <c r="D208" s="67" t="s">
        <v>294</v>
      </c>
      <c r="E208" s="74" t="s">
        <v>296</v>
      </c>
      <c r="F208" s="10">
        <v>408486</v>
      </c>
      <c r="G208" s="8"/>
      <c r="H208" s="8"/>
      <c r="I208" s="8"/>
      <c r="J208" s="10">
        <v>346174</v>
      </c>
      <c r="K208" s="10"/>
      <c r="L208" s="46">
        <f t="shared" si="32"/>
        <v>62311.32</v>
      </c>
      <c r="M208" s="46">
        <f t="shared" si="33"/>
        <v>31155.66</v>
      </c>
      <c r="N208" s="46">
        <f t="shared" si="34"/>
        <v>31155.66</v>
      </c>
      <c r="O208" s="46">
        <f t="shared" si="35"/>
        <v>0</v>
      </c>
      <c r="P208" s="46">
        <f t="shared" si="36"/>
        <v>408485.31999999995</v>
      </c>
      <c r="Q208" s="46">
        <f t="shared" si="37"/>
        <v>0.68000000005122274</v>
      </c>
      <c r="R208" s="8"/>
      <c r="S208" s="10">
        <f t="shared" si="38"/>
        <v>0.68000000005122274</v>
      </c>
      <c r="T208" s="8">
        <v>72142090</v>
      </c>
      <c r="U208" s="8">
        <v>5850</v>
      </c>
      <c r="V208" s="8" t="s">
        <v>298</v>
      </c>
    </row>
    <row r="209" spans="1:22" x14ac:dyDescent="0.25">
      <c r="A209" s="76">
        <v>112021</v>
      </c>
      <c r="B209" s="82">
        <v>207</v>
      </c>
      <c r="C209" s="75">
        <v>44512</v>
      </c>
      <c r="D209" s="67" t="s">
        <v>164</v>
      </c>
      <c r="E209" s="74" t="s">
        <v>172</v>
      </c>
      <c r="F209" s="10">
        <v>199932</v>
      </c>
      <c r="G209" s="8"/>
      <c r="H209" s="8"/>
      <c r="I209" s="8"/>
      <c r="J209" s="10">
        <v>169434</v>
      </c>
      <c r="K209" s="10"/>
      <c r="L209" s="46">
        <f t="shared" si="32"/>
        <v>30498.12</v>
      </c>
      <c r="M209" s="46">
        <f t="shared" si="33"/>
        <v>15249.06</v>
      </c>
      <c r="N209" s="46">
        <f t="shared" si="34"/>
        <v>15249.06</v>
      </c>
      <c r="O209" s="46">
        <f t="shared" si="35"/>
        <v>0</v>
      </c>
      <c r="P209" s="46">
        <f t="shared" si="36"/>
        <v>199932.12</v>
      </c>
      <c r="Q209" s="46">
        <f t="shared" si="37"/>
        <v>-0.11999999999534339</v>
      </c>
      <c r="R209" s="8"/>
      <c r="S209" s="10">
        <f t="shared" si="38"/>
        <v>-0.11999999999534339</v>
      </c>
      <c r="T209" s="8">
        <v>72142090</v>
      </c>
      <c r="U209" s="8">
        <v>3110</v>
      </c>
      <c r="V209" s="8" t="s">
        <v>298</v>
      </c>
    </row>
    <row r="210" spans="1:22" x14ac:dyDescent="0.25">
      <c r="A210" s="76">
        <v>112021</v>
      </c>
      <c r="B210" s="82">
        <v>208</v>
      </c>
      <c r="C210" s="75">
        <v>44515</v>
      </c>
      <c r="D210" s="67" t="s">
        <v>48</v>
      </c>
      <c r="E210" s="74" t="s">
        <v>74</v>
      </c>
      <c r="F210" s="10">
        <v>282776</v>
      </c>
      <c r="G210" s="8"/>
      <c r="H210" s="8"/>
      <c r="I210" s="8"/>
      <c r="J210" s="10">
        <v>239640</v>
      </c>
      <c r="K210" s="10"/>
      <c r="L210" s="46">
        <f t="shared" si="32"/>
        <v>43135.199999999997</v>
      </c>
      <c r="M210" s="46">
        <f t="shared" si="33"/>
        <v>21567.599999999999</v>
      </c>
      <c r="N210" s="46">
        <f t="shared" si="34"/>
        <v>21567.599999999999</v>
      </c>
      <c r="O210" s="46">
        <f t="shared" si="35"/>
        <v>0</v>
      </c>
      <c r="P210" s="46">
        <f t="shared" si="36"/>
        <v>282775.2</v>
      </c>
      <c r="Q210" s="46">
        <f t="shared" si="37"/>
        <v>0.79999999998835847</v>
      </c>
      <c r="R210" s="8"/>
      <c r="S210" s="10">
        <f t="shared" si="38"/>
        <v>0.79999999998835847</v>
      </c>
      <c r="T210" s="8">
        <v>72142090</v>
      </c>
      <c r="U210" s="8">
        <v>4250</v>
      </c>
      <c r="V210" s="8" t="s">
        <v>298</v>
      </c>
    </row>
    <row r="211" spans="1:22" x14ac:dyDescent="0.25">
      <c r="A211" s="76">
        <v>112021</v>
      </c>
      <c r="B211" s="82">
        <v>209</v>
      </c>
      <c r="C211" s="75">
        <v>44515</v>
      </c>
      <c r="D211" s="67" t="s">
        <v>41</v>
      </c>
      <c r="E211" s="74" t="s">
        <v>67</v>
      </c>
      <c r="F211" s="10">
        <v>688761</v>
      </c>
      <c r="G211" s="8"/>
      <c r="H211" s="8"/>
      <c r="I211" s="8"/>
      <c r="J211" s="10">
        <v>583695</v>
      </c>
      <c r="K211" s="10"/>
      <c r="L211" s="46">
        <f t="shared" si="32"/>
        <v>105065.1</v>
      </c>
      <c r="M211" s="46">
        <f t="shared" si="33"/>
        <v>52532.55</v>
      </c>
      <c r="N211" s="46">
        <f t="shared" si="34"/>
        <v>52532.55</v>
      </c>
      <c r="O211" s="46">
        <f t="shared" si="35"/>
        <v>0</v>
      </c>
      <c r="P211" s="46">
        <f t="shared" si="36"/>
        <v>688760.10000000009</v>
      </c>
      <c r="Q211" s="46">
        <f t="shared" si="37"/>
        <v>0.89999999990686774</v>
      </c>
      <c r="R211" s="8"/>
      <c r="S211" s="10">
        <f t="shared" si="38"/>
        <v>0.89999999990686774</v>
      </c>
      <c r="T211" s="8">
        <v>72142090</v>
      </c>
      <c r="U211" s="8">
        <v>10710</v>
      </c>
      <c r="V211" s="8" t="s">
        <v>298</v>
      </c>
    </row>
    <row r="212" spans="1:22" x14ac:dyDescent="0.25">
      <c r="A212" s="76">
        <v>112021</v>
      </c>
      <c r="B212" s="82">
        <v>210</v>
      </c>
      <c r="C212" s="75">
        <v>44515</v>
      </c>
      <c r="D212" s="67" t="s">
        <v>235</v>
      </c>
      <c r="E212" s="74" t="s">
        <v>226</v>
      </c>
      <c r="F212" s="10">
        <v>396875</v>
      </c>
      <c r="G212" s="8"/>
      <c r="H212" s="8"/>
      <c r="I212" s="8"/>
      <c r="J212" s="10">
        <v>336335</v>
      </c>
      <c r="K212" s="10"/>
      <c r="L212" s="46">
        <f t="shared" si="32"/>
        <v>60540.3</v>
      </c>
      <c r="M212" s="46">
        <f t="shared" si="33"/>
        <v>30270.15</v>
      </c>
      <c r="N212" s="46">
        <f t="shared" si="34"/>
        <v>30270.15</v>
      </c>
      <c r="O212" s="46">
        <f t="shared" si="35"/>
        <v>0</v>
      </c>
      <c r="P212" s="46">
        <f t="shared" si="36"/>
        <v>396875.30000000005</v>
      </c>
      <c r="Q212" s="46">
        <f t="shared" si="37"/>
        <v>-0.30000000004656613</v>
      </c>
      <c r="R212" s="8"/>
      <c r="S212" s="10">
        <f t="shared" si="38"/>
        <v>-0.30000000004656613</v>
      </c>
      <c r="T212" s="8">
        <v>72142090</v>
      </c>
      <c r="U212" s="8">
        <v>4910</v>
      </c>
      <c r="V212" s="8" t="s">
        <v>298</v>
      </c>
    </row>
    <row r="213" spans="1:22" x14ac:dyDescent="0.25">
      <c r="A213" s="76">
        <v>112021</v>
      </c>
      <c r="B213" s="82">
        <v>211</v>
      </c>
      <c r="C213" s="75">
        <v>44516</v>
      </c>
      <c r="D213" s="67" t="s">
        <v>33</v>
      </c>
      <c r="E213" s="74" t="s">
        <v>59</v>
      </c>
      <c r="F213" s="10">
        <v>329740</v>
      </c>
      <c r="G213" s="8"/>
      <c r="H213" s="8"/>
      <c r="I213" s="8"/>
      <c r="J213" s="10">
        <v>279440</v>
      </c>
      <c r="K213" s="10"/>
      <c r="L213" s="46">
        <f t="shared" si="32"/>
        <v>50299.199999999997</v>
      </c>
      <c r="M213" s="46">
        <f t="shared" si="33"/>
        <v>25149.599999999999</v>
      </c>
      <c r="N213" s="46">
        <f t="shared" si="34"/>
        <v>25149.599999999999</v>
      </c>
      <c r="O213" s="46">
        <f t="shared" si="35"/>
        <v>0</v>
      </c>
      <c r="P213" s="46">
        <f t="shared" si="36"/>
        <v>329739.19999999995</v>
      </c>
      <c r="Q213" s="46">
        <f t="shared" si="37"/>
        <v>0.80000000004656613</v>
      </c>
      <c r="R213" s="8"/>
      <c r="S213" s="10">
        <f t="shared" si="38"/>
        <v>0.80000000004656613</v>
      </c>
      <c r="T213" s="8">
        <v>72142090</v>
      </c>
      <c r="U213" s="8">
        <v>4990</v>
      </c>
      <c r="V213" s="8" t="s">
        <v>298</v>
      </c>
    </row>
    <row r="214" spans="1:22" x14ac:dyDescent="0.25">
      <c r="A214" s="76">
        <v>112021</v>
      </c>
      <c r="B214" s="82">
        <v>212</v>
      </c>
      <c r="C214" s="75">
        <v>44516</v>
      </c>
      <c r="D214" s="67" t="s">
        <v>146</v>
      </c>
      <c r="E214" s="74" t="s">
        <v>141</v>
      </c>
      <c r="F214" s="10">
        <v>218742</v>
      </c>
      <c r="G214" s="8"/>
      <c r="H214" s="8"/>
      <c r="I214" s="8"/>
      <c r="J214" s="10">
        <v>185374</v>
      </c>
      <c r="K214" s="10"/>
      <c r="L214" s="46">
        <f t="shared" si="32"/>
        <v>33367.32</v>
      </c>
      <c r="M214" s="46">
        <f t="shared" si="33"/>
        <v>16683.66</v>
      </c>
      <c r="N214" s="46">
        <f t="shared" si="34"/>
        <v>16683.66</v>
      </c>
      <c r="O214" s="46">
        <f t="shared" si="35"/>
        <v>0</v>
      </c>
      <c r="P214" s="46">
        <f t="shared" si="36"/>
        <v>218741.32</v>
      </c>
      <c r="Q214" s="46">
        <f t="shared" si="37"/>
        <v>0.67999999999301508</v>
      </c>
      <c r="R214" s="8"/>
      <c r="S214" s="10">
        <f t="shared" si="38"/>
        <v>0.67999999999301508</v>
      </c>
      <c r="T214" s="66">
        <v>72142090</v>
      </c>
      <c r="U214" s="8">
        <v>3360</v>
      </c>
      <c r="V214" s="66" t="s">
        <v>298</v>
      </c>
    </row>
    <row r="215" spans="1:22" x14ac:dyDescent="0.25">
      <c r="A215" s="76">
        <v>112021</v>
      </c>
      <c r="B215" s="82">
        <v>213</v>
      </c>
      <c r="C215" s="75">
        <v>44516</v>
      </c>
      <c r="D215" s="67" t="s">
        <v>54</v>
      </c>
      <c r="E215" s="74" t="s">
        <v>80</v>
      </c>
      <c r="F215" s="10">
        <v>199444</v>
      </c>
      <c r="G215" s="8"/>
      <c r="H215" s="8"/>
      <c r="I215" s="8"/>
      <c r="J215" s="10">
        <v>169020</v>
      </c>
      <c r="K215" s="10"/>
      <c r="L215" s="46">
        <f t="shared" si="32"/>
        <v>30423.599999999999</v>
      </c>
      <c r="M215" s="46">
        <f t="shared" si="33"/>
        <v>15211.8</v>
      </c>
      <c r="N215" s="46">
        <f t="shared" si="34"/>
        <v>15211.8</v>
      </c>
      <c r="O215" s="46">
        <f t="shared" si="35"/>
        <v>0</v>
      </c>
      <c r="P215" s="46">
        <f t="shared" si="36"/>
        <v>199443.59999999998</v>
      </c>
      <c r="Q215" s="46">
        <f t="shared" si="37"/>
        <v>0.40000000002328306</v>
      </c>
      <c r="R215" s="8"/>
      <c r="S215" s="10">
        <f t="shared" si="38"/>
        <v>0.40000000002328306</v>
      </c>
      <c r="T215" s="8">
        <v>72142090</v>
      </c>
      <c r="U215" s="8">
        <v>3130</v>
      </c>
      <c r="V215" s="8" t="s">
        <v>298</v>
      </c>
    </row>
    <row r="216" spans="1:22" x14ac:dyDescent="0.25">
      <c r="A216" s="76">
        <v>112021</v>
      </c>
      <c r="B216" s="82">
        <v>214</v>
      </c>
      <c r="C216" s="75">
        <v>44516</v>
      </c>
      <c r="D216" s="67" t="s">
        <v>53</v>
      </c>
      <c r="E216" s="74" t="s">
        <v>79</v>
      </c>
      <c r="F216" s="10">
        <v>848061</v>
      </c>
      <c r="G216" s="8"/>
      <c r="H216" s="8"/>
      <c r="I216" s="8"/>
      <c r="J216" s="10">
        <v>718695</v>
      </c>
      <c r="K216" s="10"/>
      <c r="L216" s="46">
        <f t="shared" si="32"/>
        <v>129365.1</v>
      </c>
      <c r="M216" s="46">
        <f t="shared" si="33"/>
        <v>64682.55</v>
      </c>
      <c r="N216" s="46">
        <f t="shared" si="34"/>
        <v>64682.55</v>
      </c>
      <c r="O216" s="46">
        <f t="shared" si="35"/>
        <v>0</v>
      </c>
      <c r="P216" s="46">
        <f t="shared" si="36"/>
        <v>848060.10000000009</v>
      </c>
      <c r="Q216" s="46">
        <f t="shared" si="37"/>
        <v>0.89999999990686774</v>
      </c>
      <c r="R216" s="8"/>
      <c r="S216" s="10">
        <f t="shared" si="38"/>
        <v>0.89999999990686774</v>
      </c>
      <c r="T216" s="8">
        <v>72142090</v>
      </c>
      <c r="U216" s="8">
        <v>13190</v>
      </c>
      <c r="V216" s="8" t="s">
        <v>298</v>
      </c>
    </row>
    <row r="217" spans="1:22" x14ac:dyDescent="0.25">
      <c r="A217" s="76">
        <v>112021</v>
      </c>
      <c r="B217" s="82">
        <v>215</v>
      </c>
      <c r="C217" s="75">
        <v>44517</v>
      </c>
      <c r="D217" s="67" t="s">
        <v>38</v>
      </c>
      <c r="E217" s="74" t="s">
        <v>64</v>
      </c>
      <c r="F217" s="10">
        <v>429483</v>
      </c>
      <c r="G217" s="8"/>
      <c r="H217" s="8"/>
      <c r="I217" s="8"/>
      <c r="J217" s="10">
        <v>363969</v>
      </c>
      <c r="K217" s="10"/>
      <c r="L217" s="46">
        <f t="shared" si="32"/>
        <v>65514.42</v>
      </c>
      <c r="M217" s="46">
        <f t="shared" si="33"/>
        <v>32757.21</v>
      </c>
      <c r="N217" s="46">
        <f t="shared" si="34"/>
        <v>32757.21</v>
      </c>
      <c r="O217" s="46">
        <f t="shared" si="35"/>
        <v>0</v>
      </c>
      <c r="P217" s="46">
        <f t="shared" si="36"/>
        <v>429483.42000000004</v>
      </c>
      <c r="Q217" s="46">
        <f t="shared" si="37"/>
        <v>-0.42000000004190952</v>
      </c>
      <c r="R217" s="8"/>
      <c r="S217" s="10">
        <f t="shared" si="38"/>
        <v>-0.42000000004190952</v>
      </c>
      <c r="T217" s="8">
        <v>72142090</v>
      </c>
      <c r="U217" s="8">
        <v>6660</v>
      </c>
      <c r="V217" s="8" t="s">
        <v>298</v>
      </c>
    </row>
    <row r="218" spans="1:22" x14ac:dyDescent="0.25">
      <c r="A218" s="76">
        <v>112021</v>
      </c>
      <c r="B218" s="82">
        <v>216</v>
      </c>
      <c r="C218" s="75">
        <v>44518</v>
      </c>
      <c r="D218" s="67" t="s">
        <v>238</v>
      </c>
      <c r="E218" s="74" t="s">
        <v>229</v>
      </c>
      <c r="F218" s="10">
        <v>258983</v>
      </c>
      <c r="G218" s="8"/>
      <c r="H218" s="8"/>
      <c r="I218" s="8"/>
      <c r="J218" s="10">
        <v>219477</v>
      </c>
      <c r="K218" s="10"/>
      <c r="L218" s="46">
        <f t="shared" si="32"/>
        <v>39505.86</v>
      </c>
      <c r="M218" s="46">
        <f t="shared" si="33"/>
        <v>19752.93</v>
      </c>
      <c r="N218" s="46">
        <f t="shared" si="34"/>
        <v>19752.93</v>
      </c>
      <c r="O218" s="46">
        <f t="shared" si="35"/>
        <v>0</v>
      </c>
      <c r="P218" s="46">
        <f t="shared" si="36"/>
        <v>258982.86</v>
      </c>
      <c r="Q218" s="46">
        <f t="shared" si="37"/>
        <v>0.14000000001396984</v>
      </c>
      <c r="R218" s="8"/>
      <c r="S218" s="10">
        <f t="shared" si="38"/>
        <v>0.14000000001396984</v>
      </c>
      <c r="T218" s="8">
        <v>72142090</v>
      </c>
      <c r="U218" s="8">
        <v>4050</v>
      </c>
      <c r="V218" s="8" t="s">
        <v>298</v>
      </c>
    </row>
    <row r="219" spans="1:22" x14ac:dyDescent="0.25">
      <c r="A219" s="76">
        <v>112021</v>
      </c>
      <c r="B219" s="82">
        <v>217</v>
      </c>
      <c r="C219" s="75">
        <v>44518</v>
      </c>
      <c r="D219" s="67" t="s">
        <v>47</v>
      </c>
      <c r="E219" s="74" t="s">
        <v>73</v>
      </c>
      <c r="F219" s="10">
        <v>206536</v>
      </c>
      <c r="G219" s="8"/>
      <c r="H219" s="8"/>
      <c r="I219" s="8"/>
      <c r="J219" s="10">
        <v>175030</v>
      </c>
      <c r="K219" s="10"/>
      <c r="L219" s="46">
        <f t="shared" si="32"/>
        <v>31505.4</v>
      </c>
      <c r="M219" s="46">
        <f t="shared" si="33"/>
        <v>15752.7</v>
      </c>
      <c r="N219" s="46">
        <f t="shared" si="34"/>
        <v>15752.7</v>
      </c>
      <c r="O219" s="46">
        <f t="shared" si="35"/>
        <v>0</v>
      </c>
      <c r="P219" s="46">
        <f t="shared" si="36"/>
        <v>206535.40000000002</v>
      </c>
      <c r="Q219" s="46">
        <f t="shared" si="37"/>
        <v>0.59999999997671694</v>
      </c>
      <c r="R219" s="8"/>
      <c r="S219" s="10">
        <f t="shared" si="38"/>
        <v>0.59999999997671694</v>
      </c>
      <c r="T219" s="8">
        <v>72142090</v>
      </c>
      <c r="U219" s="8">
        <v>3180</v>
      </c>
      <c r="V219" s="8" t="s">
        <v>298</v>
      </c>
    </row>
    <row r="220" spans="1:22" x14ac:dyDescent="0.25">
      <c r="A220" s="76">
        <v>112021</v>
      </c>
      <c r="B220" s="82">
        <v>218</v>
      </c>
      <c r="C220" s="75">
        <v>44519</v>
      </c>
      <c r="D220" s="67" t="s">
        <v>159</v>
      </c>
      <c r="E220" s="74" t="s">
        <v>167</v>
      </c>
      <c r="F220" s="10">
        <v>170746</v>
      </c>
      <c r="G220" s="8"/>
      <c r="H220" s="8"/>
      <c r="I220" s="8"/>
      <c r="J220" s="10">
        <v>144700</v>
      </c>
      <c r="K220" s="10"/>
      <c r="L220" s="46">
        <f t="shared" si="32"/>
        <v>26046</v>
      </c>
      <c r="M220" s="46">
        <f t="shared" si="33"/>
        <v>13023</v>
      </c>
      <c r="N220" s="46">
        <f t="shared" si="34"/>
        <v>13023</v>
      </c>
      <c r="O220" s="46">
        <f t="shared" si="35"/>
        <v>0</v>
      </c>
      <c r="P220" s="46">
        <f t="shared" si="36"/>
        <v>170746</v>
      </c>
      <c r="Q220" s="46">
        <f t="shared" si="37"/>
        <v>0</v>
      </c>
      <c r="R220" s="8"/>
      <c r="S220" s="10">
        <f t="shared" si="38"/>
        <v>0</v>
      </c>
      <c r="T220" s="8">
        <v>72142090</v>
      </c>
      <c r="U220" s="8">
        <v>2540</v>
      </c>
      <c r="V220" s="8" t="s">
        <v>298</v>
      </c>
    </row>
    <row r="221" spans="1:22" x14ac:dyDescent="0.25">
      <c r="A221" s="76">
        <v>112021</v>
      </c>
      <c r="B221" s="82">
        <v>219</v>
      </c>
      <c r="C221" s="75">
        <v>44520</v>
      </c>
      <c r="D221" s="67" t="s">
        <v>31</v>
      </c>
      <c r="E221" s="74" t="s">
        <v>57</v>
      </c>
      <c r="F221" s="10">
        <v>153187</v>
      </c>
      <c r="G221" s="8"/>
      <c r="H221" s="8"/>
      <c r="I221" s="8"/>
      <c r="J221" s="10">
        <v>129819</v>
      </c>
      <c r="K221" s="10"/>
      <c r="L221" s="46">
        <f t="shared" si="32"/>
        <v>23367.42</v>
      </c>
      <c r="M221" s="46">
        <f t="shared" si="33"/>
        <v>11683.71</v>
      </c>
      <c r="N221" s="46">
        <f t="shared" si="34"/>
        <v>11683.71</v>
      </c>
      <c r="O221" s="46">
        <f t="shared" si="35"/>
        <v>0</v>
      </c>
      <c r="P221" s="46">
        <f t="shared" si="36"/>
        <v>153186.41999999998</v>
      </c>
      <c r="Q221" s="46">
        <f t="shared" si="37"/>
        <v>0.58000000001629815</v>
      </c>
      <c r="R221" s="8"/>
      <c r="S221" s="10">
        <f t="shared" si="38"/>
        <v>0.58000000001629815</v>
      </c>
      <c r="T221" s="8">
        <v>72142090</v>
      </c>
      <c r="U221" s="8">
        <v>2390</v>
      </c>
      <c r="V221" s="8" t="s">
        <v>298</v>
      </c>
    </row>
    <row r="222" spans="1:22" x14ac:dyDescent="0.25">
      <c r="A222" s="76">
        <v>112021</v>
      </c>
      <c r="B222" s="82">
        <v>220</v>
      </c>
      <c r="C222" s="75">
        <v>44522</v>
      </c>
      <c r="D222" s="67" t="s">
        <v>37</v>
      </c>
      <c r="E222" s="74" t="s">
        <v>63</v>
      </c>
      <c r="F222" s="10">
        <v>638769</v>
      </c>
      <c r="G222" s="8"/>
      <c r="H222" s="8"/>
      <c r="I222" s="8"/>
      <c r="J222" s="10">
        <v>541329</v>
      </c>
      <c r="K222" s="10"/>
      <c r="L222" s="46">
        <f t="shared" si="32"/>
        <v>97439.22</v>
      </c>
      <c r="M222" s="46">
        <f t="shared" si="33"/>
        <v>48719.61</v>
      </c>
      <c r="N222" s="46">
        <f t="shared" si="34"/>
        <v>48719.61</v>
      </c>
      <c r="O222" s="46">
        <f t="shared" si="35"/>
        <v>0</v>
      </c>
      <c r="P222" s="46">
        <f t="shared" si="36"/>
        <v>638768.22</v>
      </c>
      <c r="Q222" s="46">
        <f t="shared" si="37"/>
        <v>0.78000000002793968</v>
      </c>
      <c r="R222" s="8"/>
      <c r="S222" s="10">
        <f t="shared" si="38"/>
        <v>0.78000000002793968</v>
      </c>
      <c r="T222" s="8">
        <v>72142090</v>
      </c>
      <c r="U222" s="8">
        <v>10090</v>
      </c>
      <c r="V222" s="8" t="s">
        <v>298</v>
      </c>
    </row>
    <row r="223" spans="1:22" x14ac:dyDescent="0.25">
      <c r="A223" s="76">
        <v>112021</v>
      </c>
      <c r="B223" s="82">
        <v>221</v>
      </c>
      <c r="C223" s="75">
        <v>44522</v>
      </c>
      <c r="D223" s="67" t="s">
        <v>31</v>
      </c>
      <c r="E223" s="74" t="s">
        <v>57</v>
      </c>
      <c r="F223" s="10">
        <v>78370</v>
      </c>
      <c r="G223" s="8"/>
      <c r="H223" s="8"/>
      <c r="I223" s="8"/>
      <c r="J223" s="10">
        <v>66416</v>
      </c>
      <c r="K223" s="10"/>
      <c r="L223" s="46">
        <f t="shared" si="32"/>
        <v>11954.88</v>
      </c>
      <c r="M223" s="46">
        <f t="shared" si="33"/>
        <v>5977.44</v>
      </c>
      <c r="N223" s="46">
        <f t="shared" si="34"/>
        <v>5977.44</v>
      </c>
      <c r="O223" s="46">
        <f t="shared" si="35"/>
        <v>0</v>
      </c>
      <c r="P223" s="46">
        <f t="shared" si="36"/>
        <v>78370.880000000005</v>
      </c>
      <c r="Q223" s="46">
        <f t="shared" si="37"/>
        <v>-0.88000000000465661</v>
      </c>
      <c r="R223" s="8"/>
      <c r="S223" s="10">
        <f t="shared" si="38"/>
        <v>-0.88000000000465661</v>
      </c>
      <c r="T223" s="8">
        <v>72142090</v>
      </c>
      <c r="U223" s="8">
        <v>1240</v>
      </c>
      <c r="V223" s="8" t="s">
        <v>298</v>
      </c>
    </row>
    <row r="224" spans="1:22" x14ac:dyDescent="0.25">
      <c r="A224" s="76">
        <v>112021</v>
      </c>
      <c r="B224" s="82">
        <v>222</v>
      </c>
      <c r="C224" s="75">
        <v>44522</v>
      </c>
      <c r="D224" s="67" t="s">
        <v>50</v>
      </c>
      <c r="E224" s="74" t="s">
        <v>76</v>
      </c>
      <c r="F224" s="10">
        <v>229876</v>
      </c>
      <c r="G224" s="8"/>
      <c r="H224" s="8"/>
      <c r="I224" s="8"/>
      <c r="J224" s="10">
        <v>194810</v>
      </c>
      <c r="K224" s="10"/>
      <c r="L224" s="46">
        <f t="shared" si="32"/>
        <v>35065.800000000003</v>
      </c>
      <c r="M224" s="46">
        <f t="shared" si="33"/>
        <v>17532.900000000001</v>
      </c>
      <c r="N224" s="46">
        <f t="shared" si="34"/>
        <v>17532.900000000001</v>
      </c>
      <c r="O224" s="46">
        <f t="shared" si="35"/>
        <v>0</v>
      </c>
      <c r="P224" s="46">
        <f t="shared" si="36"/>
        <v>229875.8</v>
      </c>
      <c r="Q224" s="46">
        <f t="shared" si="37"/>
        <v>0.20000000001164153</v>
      </c>
      <c r="R224" s="8"/>
      <c r="S224" s="10">
        <f t="shared" si="38"/>
        <v>0.20000000001164153</v>
      </c>
      <c r="T224" s="8">
        <v>72044900</v>
      </c>
      <c r="U224" s="8">
        <v>5060</v>
      </c>
      <c r="V224" s="8" t="s">
        <v>298</v>
      </c>
    </row>
    <row r="225" spans="1:22" x14ac:dyDescent="0.25">
      <c r="A225" s="76">
        <v>112021</v>
      </c>
      <c r="B225" s="82">
        <v>223</v>
      </c>
      <c r="C225" s="75">
        <v>44525</v>
      </c>
      <c r="D225" s="67" t="s">
        <v>234</v>
      </c>
      <c r="E225" s="74" t="s">
        <v>225</v>
      </c>
      <c r="F225" s="10">
        <v>81576</v>
      </c>
      <c r="G225" s="8"/>
      <c r="H225" s="8"/>
      <c r="I225" s="8"/>
      <c r="J225" s="10">
        <v>69132</v>
      </c>
      <c r="K225" s="10"/>
      <c r="L225" s="46">
        <f t="shared" si="32"/>
        <v>12443.76</v>
      </c>
      <c r="M225" s="46">
        <f t="shared" si="33"/>
        <v>6221.88</v>
      </c>
      <c r="N225" s="46">
        <f t="shared" si="34"/>
        <v>6221.88</v>
      </c>
      <c r="O225" s="46">
        <f t="shared" si="35"/>
        <v>0</v>
      </c>
      <c r="P225" s="46">
        <f t="shared" si="36"/>
        <v>81575.760000000009</v>
      </c>
      <c r="Q225" s="46">
        <f t="shared" si="37"/>
        <v>0.23999999999068677</v>
      </c>
      <c r="R225" s="8"/>
      <c r="S225" s="10">
        <f t="shared" si="38"/>
        <v>0.23999999999068677</v>
      </c>
      <c r="T225" s="8">
        <v>72142090</v>
      </c>
      <c r="U225" s="8">
        <v>1280</v>
      </c>
      <c r="V225" s="8" t="s">
        <v>298</v>
      </c>
    </row>
    <row r="226" spans="1:22" x14ac:dyDescent="0.25">
      <c r="A226" s="76">
        <v>112021</v>
      </c>
      <c r="B226" s="82">
        <v>224</v>
      </c>
      <c r="C226" s="75">
        <v>44525</v>
      </c>
      <c r="D226" s="67" t="s">
        <v>47</v>
      </c>
      <c r="E226" s="74" t="s">
        <v>73</v>
      </c>
      <c r="F226" s="10">
        <v>217243</v>
      </c>
      <c r="G226" s="8"/>
      <c r="H226" s="8"/>
      <c r="I226" s="8"/>
      <c r="J226" s="10">
        <v>184105</v>
      </c>
      <c r="K226" s="10"/>
      <c r="L226" s="46">
        <f t="shared" si="32"/>
        <v>33138.9</v>
      </c>
      <c r="M226" s="46">
        <f t="shared" si="33"/>
        <v>16569.45</v>
      </c>
      <c r="N226" s="46">
        <f t="shared" si="34"/>
        <v>16569.45</v>
      </c>
      <c r="O226" s="46">
        <f t="shared" si="35"/>
        <v>0</v>
      </c>
      <c r="P226" s="46">
        <f t="shared" si="36"/>
        <v>217243.90000000002</v>
      </c>
      <c r="Q226" s="46">
        <f t="shared" si="37"/>
        <v>-0.90000000002328306</v>
      </c>
      <c r="R226" s="8"/>
      <c r="S226" s="10">
        <f t="shared" si="38"/>
        <v>-0.90000000002328306</v>
      </c>
      <c r="T226" s="8">
        <v>72142090</v>
      </c>
      <c r="U226" s="8">
        <v>3440</v>
      </c>
      <c r="V226" s="8" t="s">
        <v>298</v>
      </c>
    </row>
    <row r="227" spans="1:22" x14ac:dyDescent="0.25">
      <c r="A227" s="76">
        <v>112021</v>
      </c>
      <c r="B227" s="82">
        <v>225</v>
      </c>
      <c r="C227" s="75">
        <v>44526</v>
      </c>
      <c r="D227" s="67" t="s">
        <v>238</v>
      </c>
      <c r="E227" s="74" t="s">
        <v>229</v>
      </c>
      <c r="F227" s="10">
        <v>237625</v>
      </c>
      <c r="G227" s="8"/>
      <c r="H227" s="8"/>
      <c r="I227" s="8"/>
      <c r="J227" s="10">
        <v>201377</v>
      </c>
      <c r="K227" s="10"/>
      <c r="L227" s="46">
        <f t="shared" si="32"/>
        <v>36247.86</v>
      </c>
      <c r="M227" s="46">
        <f t="shared" si="33"/>
        <v>18123.93</v>
      </c>
      <c r="N227" s="46">
        <f t="shared" si="34"/>
        <v>18123.93</v>
      </c>
      <c r="O227" s="46">
        <f t="shared" si="35"/>
        <v>0</v>
      </c>
      <c r="P227" s="46">
        <f t="shared" si="36"/>
        <v>237624.86</v>
      </c>
      <c r="Q227" s="46">
        <f t="shared" si="37"/>
        <v>0.14000000001396984</v>
      </c>
      <c r="R227" s="8"/>
      <c r="S227" s="10">
        <f t="shared" si="38"/>
        <v>0.14000000001396984</v>
      </c>
      <c r="T227" s="8">
        <v>72142090</v>
      </c>
      <c r="U227" s="8">
        <v>3800</v>
      </c>
      <c r="V227" s="8" t="s">
        <v>298</v>
      </c>
    </row>
    <row r="228" spans="1:22" x14ac:dyDescent="0.25">
      <c r="A228" s="76">
        <v>112021</v>
      </c>
      <c r="B228" s="82">
        <v>226</v>
      </c>
      <c r="C228" s="75">
        <v>44526</v>
      </c>
      <c r="D228" s="67" t="s">
        <v>295</v>
      </c>
      <c r="E228" s="74" t="s">
        <v>297</v>
      </c>
      <c r="F228" s="10">
        <v>201822</v>
      </c>
      <c r="G228" s="8"/>
      <c r="H228" s="8"/>
      <c r="I228" s="8"/>
      <c r="J228" s="10">
        <v>171036</v>
      </c>
      <c r="K228" s="10"/>
      <c r="L228" s="46">
        <f t="shared" si="32"/>
        <v>30786.48</v>
      </c>
      <c r="M228" s="46">
        <f t="shared" si="33"/>
        <v>15393.24</v>
      </c>
      <c r="N228" s="46">
        <f t="shared" si="34"/>
        <v>15393.24</v>
      </c>
      <c r="O228" s="46">
        <f t="shared" si="35"/>
        <v>0</v>
      </c>
      <c r="P228" s="46">
        <f t="shared" si="36"/>
        <v>201822.47999999998</v>
      </c>
      <c r="Q228" s="46">
        <f t="shared" si="37"/>
        <v>-0.47999999998137355</v>
      </c>
      <c r="R228" s="8"/>
      <c r="S228" s="10">
        <f t="shared" si="38"/>
        <v>-0.47999999998137355</v>
      </c>
      <c r="T228" s="8">
        <v>72142090</v>
      </c>
      <c r="U228" s="8">
        <v>3200</v>
      </c>
      <c r="V228" s="8" t="s">
        <v>298</v>
      </c>
    </row>
    <row r="229" spans="1:22" x14ac:dyDescent="0.25">
      <c r="A229" s="76">
        <v>112021</v>
      </c>
      <c r="B229" s="82">
        <v>227</v>
      </c>
      <c r="C229" s="75">
        <v>44527</v>
      </c>
      <c r="D229" s="67" t="s">
        <v>160</v>
      </c>
      <c r="E229" s="74" t="s">
        <v>168</v>
      </c>
      <c r="F229" s="10">
        <v>295749</v>
      </c>
      <c r="G229" s="8"/>
      <c r="H229" s="8"/>
      <c r="I229" s="8"/>
      <c r="J229" s="10">
        <v>250635</v>
      </c>
      <c r="K229" s="10"/>
      <c r="L229" s="46">
        <f t="shared" si="32"/>
        <v>45114.3</v>
      </c>
      <c r="M229" s="46">
        <f t="shared" si="33"/>
        <v>22557.15</v>
      </c>
      <c r="N229" s="46">
        <f t="shared" si="34"/>
        <v>22557.15</v>
      </c>
      <c r="O229" s="46">
        <f t="shared" si="35"/>
        <v>0</v>
      </c>
      <c r="P229" s="46">
        <f t="shared" si="36"/>
        <v>295749.30000000005</v>
      </c>
      <c r="Q229" s="46">
        <f t="shared" si="37"/>
        <v>-0.30000000004656613</v>
      </c>
      <c r="R229" s="8"/>
      <c r="S229" s="10">
        <f t="shared" si="38"/>
        <v>-0.30000000004656613</v>
      </c>
      <c r="T229" s="8">
        <v>72142090</v>
      </c>
      <c r="U229" s="8">
        <v>4650</v>
      </c>
      <c r="V229" s="8" t="s">
        <v>298</v>
      </c>
    </row>
    <row r="230" spans="1:22" x14ac:dyDescent="0.25">
      <c r="A230" s="76">
        <v>112021</v>
      </c>
      <c r="B230" s="82">
        <v>228</v>
      </c>
      <c r="C230" s="75">
        <v>44529</v>
      </c>
      <c r="D230" s="67" t="s">
        <v>40</v>
      </c>
      <c r="E230" s="74" t="s">
        <v>66</v>
      </c>
      <c r="F230" s="10">
        <v>265982</v>
      </c>
      <c r="G230" s="8"/>
      <c r="H230" s="8"/>
      <c r="I230" s="8"/>
      <c r="J230" s="10">
        <v>225408</v>
      </c>
      <c r="K230" s="10"/>
      <c r="L230" s="46">
        <f t="shared" si="32"/>
        <v>40573.440000000002</v>
      </c>
      <c r="M230" s="46">
        <f t="shared" si="33"/>
        <v>20286.72</v>
      </c>
      <c r="N230" s="46">
        <f t="shared" si="34"/>
        <v>20286.72</v>
      </c>
      <c r="O230" s="46">
        <f t="shared" si="35"/>
        <v>0</v>
      </c>
      <c r="P230" s="46">
        <f t="shared" si="36"/>
        <v>265981.44</v>
      </c>
      <c r="Q230" s="46">
        <f t="shared" si="37"/>
        <v>0.55999999999767169</v>
      </c>
      <c r="R230" s="8"/>
      <c r="S230" s="10">
        <f t="shared" si="38"/>
        <v>0.55999999999767169</v>
      </c>
      <c r="T230" s="8">
        <v>72142090</v>
      </c>
      <c r="U230" s="8">
        <v>4200</v>
      </c>
      <c r="V230" s="8" t="s">
        <v>298</v>
      </c>
    </row>
    <row r="231" spans="1:22" x14ac:dyDescent="0.25">
      <c r="A231" s="32">
        <v>122021</v>
      </c>
      <c r="B231" s="53" t="s">
        <v>310</v>
      </c>
      <c r="C231" s="55">
        <v>44531</v>
      </c>
      <c r="D231" s="36" t="s">
        <v>164</v>
      </c>
      <c r="E231" s="38" t="s">
        <v>172</v>
      </c>
      <c r="F231" s="6">
        <v>391179</v>
      </c>
      <c r="G231" s="39"/>
      <c r="H231" s="39"/>
      <c r="I231" s="39"/>
      <c r="J231" s="40">
        <v>331507</v>
      </c>
      <c r="K231" s="39"/>
      <c r="L231" s="39">
        <f t="shared" si="32"/>
        <v>59671.26</v>
      </c>
      <c r="M231" s="39">
        <f t="shared" si="33"/>
        <v>29835.63</v>
      </c>
      <c r="N231" s="39">
        <f t="shared" si="34"/>
        <v>29835.63</v>
      </c>
      <c r="O231" s="39">
        <f t="shared" si="35"/>
        <v>0</v>
      </c>
      <c r="P231" s="39">
        <f t="shared" si="36"/>
        <v>391178.26</v>
      </c>
      <c r="Q231" s="39">
        <f>F231-P231</f>
        <v>0.73999999999068677</v>
      </c>
      <c r="R231" s="43"/>
      <c r="S231" s="6">
        <f>Q231-R231</f>
        <v>0.73999999999068677</v>
      </c>
      <c r="T231" s="93">
        <v>72142090</v>
      </c>
      <c r="U231" s="5">
        <v>6.35</v>
      </c>
      <c r="V231" s="5" t="s">
        <v>240</v>
      </c>
    </row>
    <row r="232" spans="1:22" x14ac:dyDescent="0.25">
      <c r="A232" s="32">
        <v>122021</v>
      </c>
      <c r="B232" s="53" t="s">
        <v>311</v>
      </c>
      <c r="C232" s="55">
        <v>44532</v>
      </c>
      <c r="D232" s="36" t="s">
        <v>33</v>
      </c>
      <c r="E232" s="38" t="s">
        <v>59</v>
      </c>
      <c r="F232" s="6">
        <v>309254</v>
      </c>
      <c r="G232" s="5"/>
      <c r="H232" s="5"/>
      <c r="I232" s="5"/>
      <c r="J232" s="6">
        <v>262080</v>
      </c>
      <c r="K232" s="5"/>
      <c r="L232" s="39">
        <f t="shared" si="32"/>
        <v>47174.400000000001</v>
      </c>
      <c r="M232" s="39">
        <f t="shared" si="33"/>
        <v>23587.200000000001</v>
      </c>
      <c r="N232" s="39">
        <f t="shared" si="34"/>
        <v>23587.200000000001</v>
      </c>
      <c r="O232" s="39">
        <f t="shared" si="35"/>
        <v>0</v>
      </c>
      <c r="P232" s="39">
        <f t="shared" si="36"/>
        <v>309254.40000000002</v>
      </c>
      <c r="Q232" s="39">
        <f t="shared" ref="Q232:Q267" si="39">F232-P232</f>
        <v>-0.40000000002328306</v>
      </c>
      <c r="R232" s="43"/>
      <c r="S232" s="6">
        <f t="shared" ref="S232:S267" si="40">Q232-R232</f>
        <v>-0.40000000002328306</v>
      </c>
      <c r="T232" s="93">
        <v>72142090</v>
      </c>
      <c r="U232" s="5">
        <v>5.04</v>
      </c>
      <c r="V232" s="5" t="s">
        <v>240</v>
      </c>
    </row>
    <row r="233" spans="1:22" x14ac:dyDescent="0.25">
      <c r="A233" s="32">
        <v>122021</v>
      </c>
      <c r="B233" s="53" t="s">
        <v>312</v>
      </c>
      <c r="C233" s="55">
        <v>44532</v>
      </c>
      <c r="D233" s="36" t="s">
        <v>31</v>
      </c>
      <c r="E233" s="38" t="s">
        <v>57</v>
      </c>
      <c r="F233" s="6">
        <v>135545</v>
      </c>
      <c r="G233" s="5"/>
      <c r="H233" s="5"/>
      <c r="I233" s="5"/>
      <c r="J233" s="6">
        <v>114869</v>
      </c>
      <c r="K233" s="5"/>
      <c r="L233" s="39">
        <f t="shared" si="32"/>
        <v>20676.419999999998</v>
      </c>
      <c r="M233" s="39">
        <f t="shared" si="33"/>
        <v>10338.209999999999</v>
      </c>
      <c r="N233" s="39">
        <f t="shared" si="34"/>
        <v>10338.209999999999</v>
      </c>
      <c r="O233" s="39">
        <f t="shared" si="35"/>
        <v>0</v>
      </c>
      <c r="P233" s="39">
        <f t="shared" si="36"/>
        <v>135545.41999999998</v>
      </c>
      <c r="Q233" s="39">
        <f t="shared" si="39"/>
        <v>-0.41999999998370185</v>
      </c>
      <c r="R233" s="43"/>
      <c r="S233" s="6">
        <f t="shared" si="40"/>
        <v>-0.41999999998370185</v>
      </c>
      <c r="T233" s="93">
        <v>72142090</v>
      </c>
      <c r="U233" s="5">
        <v>2.19</v>
      </c>
      <c r="V233" s="5" t="s">
        <v>240</v>
      </c>
    </row>
    <row r="234" spans="1:22" x14ac:dyDescent="0.25">
      <c r="A234" s="32">
        <v>122021</v>
      </c>
      <c r="B234" s="53" t="s">
        <v>313</v>
      </c>
      <c r="C234" s="55">
        <v>44533</v>
      </c>
      <c r="D234" s="36" t="s">
        <v>279</v>
      </c>
      <c r="E234" s="38" t="s">
        <v>285</v>
      </c>
      <c r="F234" s="6">
        <v>176137</v>
      </c>
      <c r="G234" s="5"/>
      <c r="H234" s="5"/>
      <c r="I234" s="5"/>
      <c r="J234" s="6">
        <v>149269</v>
      </c>
      <c r="K234" s="5"/>
      <c r="L234" s="39">
        <f t="shared" si="32"/>
        <v>26868.42</v>
      </c>
      <c r="M234" s="39">
        <f t="shared" si="33"/>
        <v>13434.21</v>
      </c>
      <c r="N234" s="39">
        <f t="shared" si="34"/>
        <v>13434.21</v>
      </c>
      <c r="O234" s="39">
        <f t="shared" si="35"/>
        <v>0</v>
      </c>
      <c r="P234" s="39">
        <f t="shared" si="36"/>
        <v>176137.41999999998</v>
      </c>
      <c r="Q234" s="39">
        <f t="shared" si="39"/>
        <v>-0.41999999998370185</v>
      </c>
      <c r="R234" s="43"/>
      <c r="S234" s="6">
        <f t="shared" si="40"/>
        <v>-0.41999999998370185</v>
      </c>
      <c r="T234" s="93">
        <v>72142090</v>
      </c>
      <c r="U234" s="5">
        <v>2.89</v>
      </c>
      <c r="V234" s="5" t="s">
        <v>240</v>
      </c>
    </row>
    <row r="235" spans="1:22" x14ac:dyDescent="0.25">
      <c r="A235" s="32">
        <v>122021</v>
      </c>
      <c r="B235" s="53" t="s">
        <v>314</v>
      </c>
      <c r="C235" s="55">
        <v>44534</v>
      </c>
      <c r="D235" s="36" t="s">
        <v>39</v>
      </c>
      <c r="E235" s="38" t="s">
        <v>65</v>
      </c>
      <c r="F235" s="6">
        <v>400088</v>
      </c>
      <c r="G235" s="5"/>
      <c r="H235" s="5"/>
      <c r="I235" s="5"/>
      <c r="J235" s="6">
        <v>339058</v>
      </c>
      <c r="K235" s="5"/>
      <c r="L235" s="39">
        <f t="shared" si="32"/>
        <v>61030.44</v>
      </c>
      <c r="M235" s="39">
        <f t="shared" si="33"/>
        <v>30515.22</v>
      </c>
      <c r="N235" s="39">
        <f t="shared" si="34"/>
        <v>30515.22</v>
      </c>
      <c r="O235" s="39">
        <f t="shared" si="35"/>
        <v>0</v>
      </c>
      <c r="P235" s="39">
        <f t="shared" si="36"/>
        <v>400088.43999999994</v>
      </c>
      <c r="Q235" s="39">
        <f t="shared" si="39"/>
        <v>-0.43999999994412065</v>
      </c>
      <c r="R235" s="43"/>
      <c r="S235" s="6">
        <f t="shared" si="40"/>
        <v>-0.43999999994412065</v>
      </c>
      <c r="T235" s="93">
        <v>72142090</v>
      </c>
      <c r="U235" s="5">
        <v>6.54</v>
      </c>
      <c r="V235" s="5" t="s">
        <v>240</v>
      </c>
    </row>
    <row r="236" spans="1:22" x14ac:dyDescent="0.25">
      <c r="A236" s="32">
        <v>122021</v>
      </c>
      <c r="B236" s="53" t="s">
        <v>315</v>
      </c>
      <c r="C236" s="55">
        <v>44536</v>
      </c>
      <c r="D236" s="36" t="s">
        <v>37</v>
      </c>
      <c r="E236" s="38" t="s">
        <v>63</v>
      </c>
      <c r="F236" s="6">
        <v>723681</v>
      </c>
      <c r="G236" s="5"/>
      <c r="H236" s="5"/>
      <c r="I236" s="5"/>
      <c r="J236" s="6">
        <v>613289</v>
      </c>
      <c r="K236" s="5"/>
      <c r="L236" s="39">
        <f t="shared" si="32"/>
        <v>110392.02</v>
      </c>
      <c r="M236" s="39">
        <f t="shared" si="33"/>
        <v>55196.01</v>
      </c>
      <c r="N236" s="39">
        <f t="shared" si="34"/>
        <v>55196.01</v>
      </c>
      <c r="O236" s="39">
        <f t="shared" si="35"/>
        <v>0</v>
      </c>
      <c r="P236" s="39">
        <f t="shared" si="36"/>
        <v>723681.02</v>
      </c>
      <c r="Q236" s="39">
        <f t="shared" si="39"/>
        <v>-2.0000000018626451E-2</v>
      </c>
      <c r="R236" s="43"/>
      <c r="S236" s="6">
        <f t="shared" si="40"/>
        <v>-2.0000000018626451E-2</v>
      </c>
      <c r="T236" s="93">
        <v>72142090</v>
      </c>
      <c r="U236" s="5">
        <v>11.99</v>
      </c>
      <c r="V236" s="5" t="s">
        <v>240</v>
      </c>
    </row>
    <row r="237" spans="1:22" x14ac:dyDescent="0.25">
      <c r="A237" s="32">
        <v>122021</v>
      </c>
      <c r="B237" s="53" t="s">
        <v>316</v>
      </c>
      <c r="C237" s="55">
        <v>44537</v>
      </c>
      <c r="D237" s="36" t="s">
        <v>48</v>
      </c>
      <c r="E237" s="38" t="s">
        <v>74</v>
      </c>
      <c r="F237" s="6">
        <v>208436</v>
      </c>
      <c r="G237" s="5"/>
      <c r="H237" s="5"/>
      <c r="I237" s="5"/>
      <c r="J237" s="6">
        <v>176640</v>
      </c>
      <c r="K237" s="5"/>
      <c r="L237" s="39">
        <f t="shared" si="32"/>
        <v>31795.200000000001</v>
      </c>
      <c r="M237" s="39">
        <f t="shared" si="33"/>
        <v>15897.6</v>
      </c>
      <c r="N237" s="39">
        <f t="shared" si="34"/>
        <v>15897.6</v>
      </c>
      <c r="O237" s="39">
        <f t="shared" si="35"/>
        <v>0</v>
      </c>
      <c r="P237" s="39">
        <f t="shared" si="36"/>
        <v>208435.20000000001</v>
      </c>
      <c r="Q237" s="39">
        <f t="shared" si="39"/>
        <v>0.79999999998835847</v>
      </c>
      <c r="R237" s="43"/>
      <c r="S237" s="6">
        <f t="shared" si="40"/>
        <v>0.79999999998835847</v>
      </c>
      <c r="T237" s="93">
        <v>72142090</v>
      </c>
      <c r="U237" s="5">
        <v>3.36</v>
      </c>
      <c r="V237" s="5" t="s">
        <v>240</v>
      </c>
    </row>
    <row r="238" spans="1:22" x14ac:dyDescent="0.25">
      <c r="A238" s="32">
        <v>122021</v>
      </c>
      <c r="B238" s="53" t="s">
        <v>317</v>
      </c>
      <c r="C238" s="55">
        <v>44537</v>
      </c>
      <c r="D238" s="36" t="s">
        <v>232</v>
      </c>
      <c r="E238" s="38" t="s">
        <v>223</v>
      </c>
      <c r="F238" s="6">
        <v>307839</v>
      </c>
      <c r="G238" s="5"/>
      <c r="H238" s="5"/>
      <c r="I238" s="5"/>
      <c r="J238" s="6">
        <v>260881</v>
      </c>
      <c r="K238" s="5"/>
      <c r="L238" s="39">
        <f t="shared" si="32"/>
        <v>46958.58</v>
      </c>
      <c r="M238" s="39">
        <f t="shared" si="33"/>
        <v>0</v>
      </c>
      <c r="N238" s="39">
        <f t="shared" si="34"/>
        <v>0</v>
      </c>
      <c r="O238" s="39">
        <f t="shared" si="35"/>
        <v>46958.58</v>
      </c>
      <c r="P238" s="39">
        <f t="shared" si="36"/>
        <v>307839.58</v>
      </c>
      <c r="Q238" s="39">
        <f t="shared" si="39"/>
        <v>-0.58000000001629815</v>
      </c>
      <c r="R238" s="43"/>
      <c r="S238" s="6">
        <f t="shared" si="40"/>
        <v>-0.58000000001629815</v>
      </c>
      <c r="T238" s="93">
        <v>72142090</v>
      </c>
      <c r="U238" s="5">
        <v>5.03</v>
      </c>
      <c r="V238" s="5" t="s">
        <v>240</v>
      </c>
    </row>
    <row r="239" spans="1:22" x14ac:dyDescent="0.25">
      <c r="A239" s="32">
        <v>122021</v>
      </c>
      <c r="B239" s="53" t="s">
        <v>318</v>
      </c>
      <c r="C239" s="55">
        <v>44538</v>
      </c>
      <c r="D239" s="36" t="s">
        <v>47</v>
      </c>
      <c r="E239" s="38" t="s">
        <v>73</v>
      </c>
      <c r="F239" s="6">
        <v>220672</v>
      </c>
      <c r="G239" s="5"/>
      <c r="H239" s="5"/>
      <c r="I239" s="5"/>
      <c r="J239" s="6">
        <v>187010</v>
      </c>
      <c r="K239" s="5"/>
      <c r="L239" s="39">
        <f t="shared" si="32"/>
        <v>33661.800000000003</v>
      </c>
      <c r="M239" s="39">
        <f t="shared" si="33"/>
        <v>16830.900000000001</v>
      </c>
      <c r="N239" s="39">
        <f t="shared" si="34"/>
        <v>16830.900000000001</v>
      </c>
      <c r="O239" s="39">
        <f t="shared" si="35"/>
        <v>0</v>
      </c>
      <c r="P239" s="39">
        <f t="shared" si="36"/>
        <v>220671.8</v>
      </c>
      <c r="Q239" s="39">
        <f t="shared" si="39"/>
        <v>0.20000000001164153</v>
      </c>
      <c r="R239" s="43"/>
      <c r="S239" s="6">
        <f t="shared" si="40"/>
        <v>0.20000000001164153</v>
      </c>
      <c r="T239" s="93">
        <v>72142090</v>
      </c>
      <c r="U239" s="5">
        <v>3.55</v>
      </c>
      <c r="V239" s="5" t="s">
        <v>240</v>
      </c>
    </row>
    <row r="240" spans="1:22" x14ac:dyDescent="0.25">
      <c r="A240" s="32">
        <v>122021</v>
      </c>
      <c r="B240" s="53" t="s">
        <v>319</v>
      </c>
      <c r="C240" s="55">
        <v>44538</v>
      </c>
      <c r="D240" s="36" t="s">
        <v>306</v>
      </c>
      <c r="E240" s="38" t="s">
        <v>302</v>
      </c>
      <c r="F240" s="6">
        <v>124763</v>
      </c>
      <c r="G240" s="5"/>
      <c r="H240" s="5"/>
      <c r="I240" s="5"/>
      <c r="J240" s="6">
        <v>105731</v>
      </c>
      <c r="K240" s="5"/>
      <c r="L240" s="39">
        <f t="shared" si="32"/>
        <v>19031.580000000002</v>
      </c>
      <c r="M240" s="39">
        <f t="shared" si="33"/>
        <v>9515.7900000000009</v>
      </c>
      <c r="N240" s="39">
        <f t="shared" si="34"/>
        <v>9515.7900000000009</v>
      </c>
      <c r="O240" s="39">
        <f t="shared" si="35"/>
        <v>0</v>
      </c>
      <c r="P240" s="39">
        <f t="shared" si="36"/>
        <v>124762.58000000002</v>
      </c>
      <c r="Q240" s="39">
        <f t="shared" si="39"/>
        <v>0.41999999998370185</v>
      </c>
      <c r="R240" s="43"/>
      <c r="S240" s="6">
        <f t="shared" si="40"/>
        <v>0.41999999998370185</v>
      </c>
      <c r="T240" s="93">
        <v>72142090</v>
      </c>
      <c r="U240" s="5">
        <v>2.02</v>
      </c>
      <c r="V240" s="5" t="s">
        <v>240</v>
      </c>
    </row>
    <row r="241" spans="1:22" x14ac:dyDescent="0.25">
      <c r="A241" s="32">
        <v>122021</v>
      </c>
      <c r="B241" s="53" t="s">
        <v>320</v>
      </c>
      <c r="C241" s="55">
        <v>44539</v>
      </c>
      <c r="D241" s="36" t="s">
        <v>39</v>
      </c>
      <c r="E241" s="38" t="s">
        <v>65</v>
      </c>
      <c r="F241" s="6">
        <v>106356</v>
      </c>
      <c r="G241" s="5"/>
      <c r="H241" s="5"/>
      <c r="I241" s="5"/>
      <c r="J241" s="6">
        <v>90132</v>
      </c>
      <c r="K241" s="5"/>
      <c r="L241" s="39">
        <f t="shared" si="32"/>
        <v>16223.76</v>
      </c>
      <c r="M241" s="39">
        <f t="shared" si="33"/>
        <v>8111.88</v>
      </c>
      <c r="N241" s="39">
        <f t="shared" si="34"/>
        <v>8111.88</v>
      </c>
      <c r="O241" s="39">
        <f t="shared" si="35"/>
        <v>0</v>
      </c>
      <c r="P241" s="39">
        <f t="shared" si="36"/>
        <v>106355.76000000001</v>
      </c>
      <c r="Q241" s="39">
        <f t="shared" si="39"/>
        <v>0.23999999999068677</v>
      </c>
      <c r="R241" s="43"/>
      <c r="S241" s="6">
        <f t="shared" si="40"/>
        <v>0.23999999999068677</v>
      </c>
      <c r="T241" s="93">
        <v>72142090</v>
      </c>
      <c r="U241" s="5">
        <v>1.74</v>
      </c>
      <c r="V241" s="5" t="s">
        <v>240</v>
      </c>
    </row>
    <row r="242" spans="1:22" x14ac:dyDescent="0.25">
      <c r="A242" s="32">
        <v>122021</v>
      </c>
      <c r="B242" s="53" t="s">
        <v>321</v>
      </c>
      <c r="C242" s="55">
        <v>44541</v>
      </c>
      <c r="D242" s="36" t="s">
        <v>192</v>
      </c>
      <c r="E242" s="38" t="s">
        <v>197</v>
      </c>
      <c r="F242" s="6">
        <v>67205</v>
      </c>
      <c r="G242" s="5"/>
      <c r="H242" s="5"/>
      <c r="I242" s="5"/>
      <c r="J242" s="6">
        <v>56953</v>
      </c>
      <c r="K242" s="5"/>
      <c r="L242" s="39">
        <f t="shared" si="32"/>
        <v>10251.540000000001</v>
      </c>
      <c r="M242" s="39">
        <f t="shared" si="33"/>
        <v>5125.7700000000004</v>
      </c>
      <c r="N242" s="39">
        <f t="shared" si="34"/>
        <v>5125.7700000000004</v>
      </c>
      <c r="O242" s="39">
        <f t="shared" si="35"/>
        <v>0</v>
      </c>
      <c r="P242" s="39">
        <f t="shared" si="36"/>
        <v>67204.540000000008</v>
      </c>
      <c r="Q242" s="39">
        <f t="shared" si="39"/>
        <v>0.45999999999185093</v>
      </c>
      <c r="R242" s="43"/>
      <c r="S242" s="6">
        <f t="shared" si="40"/>
        <v>0.45999999999185093</v>
      </c>
      <c r="T242" s="93">
        <v>72142090</v>
      </c>
      <c r="U242" s="5">
        <v>1.0900000000000001</v>
      </c>
      <c r="V242" s="5" t="s">
        <v>240</v>
      </c>
    </row>
    <row r="243" spans="1:22" x14ac:dyDescent="0.25">
      <c r="A243" s="32">
        <v>122021</v>
      </c>
      <c r="B243" s="53" t="s">
        <v>322</v>
      </c>
      <c r="C243" s="55">
        <v>44543</v>
      </c>
      <c r="D243" s="36" t="s">
        <v>307</v>
      </c>
      <c r="E243" s="38" t="s">
        <v>303</v>
      </c>
      <c r="F243" s="6">
        <v>198004</v>
      </c>
      <c r="G243" s="5"/>
      <c r="H243" s="5"/>
      <c r="I243" s="5"/>
      <c r="J243" s="6">
        <v>167800</v>
      </c>
      <c r="K243" s="5"/>
      <c r="L243" s="39">
        <f t="shared" si="32"/>
        <v>30204</v>
      </c>
      <c r="M243" s="39">
        <f t="shared" si="33"/>
        <v>15102</v>
      </c>
      <c r="N243" s="39">
        <f t="shared" si="34"/>
        <v>15102</v>
      </c>
      <c r="O243" s="39">
        <f t="shared" si="35"/>
        <v>0</v>
      </c>
      <c r="P243" s="39">
        <f t="shared" si="36"/>
        <v>198004</v>
      </c>
      <c r="Q243" s="39">
        <f t="shared" si="39"/>
        <v>0</v>
      </c>
      <c r="R243" s="43"/>
      <c r="S243" s="6">
        <f t="shared" si="40"/>
        <v>0</v>
      </c>
      <c r="T243" s="93">
        <v>72142090</v>
      </c>
      <c r="U243" s="5">
        <v>3.31</v>
      </c>
      <c r="V243" s="5" t="s">
        <v>240</v>
      </c>
    </row>
    <row r="244" spans="1:22" x14ac:dyDescent="0.25">
      <c r="A244" s="32">
        <v>122021</v>
      </c>
      <c r="B244" s="53" t="s">
        <v>323</v>
      </c>
      <c r="C244" s="55">
        <v>44544</v>
      </c>
      <c r="D244" s="36" t="s">
        <v>40</v>
      </c>
      <c r="E244" s="38" t="s">
        <v>66</v>
      </c>
      <c r="F244" s="6">
        <v>287655</v>
      </c>
      <c r="G244" s="5"/>
      <c r="H244" s="5"/>
      <c r="I244" s="5"/>
      <c r="J244" s="6">
        <v>243775</v>
      </c>
      <c r="K244" s="5"/>
      <c r="L244" s="39">
        <f t="shared" si="32"/>
        <v>43879.5</v>
      </c>
      <c r="M244" s="39">
        <f t="shared" si="33"/>
        <v>21939.75</v>
      </c>
      <c r="N244" s="39">
        <f t="shared" si="34"/>
        <v>21939.75</v>
      </c>
      <c r="O244" s="39">
        <f t="shared" si="35"/>
        <v>0</v>
      </c>
      <c r="P244" s="39">
        <f t="shared" si="36"/>
        <v>287654.5</v>
      </c>
      <c r="Q244" s="39">
        <f t="shared" si="39"/>
        <v>0.5</v>
      </c>
      <c r="R244" s="43"/>
      <c r="S244" s="6">
        <f t="shared" si="40"/>
        <v>0.5</v>
      </c>
      <c r="T244" s="93">
        <v>72142090</v>
      </c>
      <c r="U244" s="5">
        <v>4.8099999999999996</v>
      </c>
      <c r="V244" s="5" t="s">
        <v>240</v>
      </c>
    </row>
    <row r="245" spans="1:22" x14ac:dyDescent="0.25">
      <c r="A245" s="32">
        <v>122021</v>
      </c>
      <c r="B245" s="53" t="s">
        <v>324</v>
      </c>
      <c r="C245" s="55">
        <v>44544</v>
      </c>
      <c r="D245" s="36" t="s">
        <v>231</v>
      </c>
      <c r="E245" s="38" t="s">
        <v>222</v>
      </c>
      <c r="F245" s="6">
        <v>209432</v>
      </c>
      <c r="G245" s="5"/>
      <c r="H245" s="5"/>
      <c r="I245" s="5"/>
      <c r="J245" s="6">
        <v>177484</v>
      </c>
      <c r="K245" s="5"/>
      <c r="L245" s="39">
        <f t="shared" si="32"/>
        <v>31947.119999999999</v>
      </c>
      <c r="M245" s="39">
        <f t="shared" si="33"/>
        <v>15973.56</v>
      </c>
      <c r="N245" s="39">
        <f t="shared" si="34"/>
        <v>15973.56</v>
      </c>
      <c r="O245" s="39">
        <f t="shared" si="35"/>
        <v>0</v>
      </c>
      <c r="P245" s="39">
        <f t="shared" si="36"/>
        <v>209431.12</v>
      </c>
      <c r="Q245" s="39">
        <f t="shared" si="39"/>
        <v>0.88000000000465661</v>
      </c>
      <c r="R245" s="43"/>
      <c r="S245" s="6">
        <f t="shared" si="40"/>
        <v>0.88000000000465661</v>
      </c>
      <c r="T245" s="93">
        <v>72142090</v>
      </c>
      <c r="U245" s="5">
        <v>3.49</v>
      </c>
      <c r="V245" s="5" t="s">
        <v>240</v>
      </c>
    </row>
    <row r="246" spans="1:22" x14ac:dyDescent="0.25">
      <c r="A246" s="32">
        <v>122021</v>
      </c>
      <c r="B246" s="53" t="s">
        <v>325</v>
      </c>
      <c r="C246" s="55">
        <v>44545</v>
      </c>
      <c r="D246" s="36" t="s">
        <v>33</v>
      </c>
      <c r="E246" s="38" t="s">
        <v>59</v>
      </c>
      <c r="F246" s="6">
        <v>329786</v>
      </c>
      <c r="G246" s="5"/>
      <c r="H246" s="5"/>
      <c r="I246" s="5"/>
      <c r="J246" s="6">
        <v>279480</v>
      </c>
      <c r="K246" s="5"/>
      <c r="L246" s="39">
        <f t="shared" si="32"/>
        <v>50306.400000000001</v>
      </c>
      <c r="M246" s="39">
        <f t="shared" si="33"/>
        <v>25153.200000000001</v>
      </c>
      <c r="N246" s="39">
        <f t="shared" si="34"/>
        <v>25153.200000000001</v>
      </c>
      <c r="O246" s="39">
        <f t="shared" si="35"/>
        <v>0</v>
      </c>
      <c r="P246" s="39">
        <f t="shared" si="36"/>
        <v>329786.40000000002</v>
      </c>
      <c r="Q246" s="39">
        <f t="shared" si="39"/>
        <v>-0.40000000002328306</v>
      </c>
      <c r="R246" s="43"/>
      <c r="S246" s="6">
        <f t="shared" si="40"/>
        <v>-0.40000000002328306</v>
      </c>
      <c r="T246" s="93">
        <v>72142090</v>
      </c>
      <c r="U246" s="5">
        <v>5.48</v>
      </c>
      <c r="V246" s="5" t="s">
        <v>240</v>
      </c>
    </row>
    <row r="247" spans="1:22" x14ac:dyDescent="0.25">
      <c r="A247" s="32">
        <v>122021</v>
      </c>
      <c r="B247" s="53" t="s">
        <v>326</v>
      </c>
      <c r="C247" s="55">
        <v>44545</v>
      </c>
      <c r="D247" s="36" t="s">
        <v>308</v>
      </c>
      <c r="E247" s="38" t="s">
        <v>304</v>
      </c>
      <c r="F247" s="6">
        <v>58947</v>
      </c>
      <c r="G247" s="5"/>
      <c r="H247" s="5"/>
      <c r="I247" s="5"/>
      <c r="J247" s="6">
        <v>49955</v>
      </c>
      <c r="K247" s="5"/>
      <c r="L247" s="39">
        <f t="shared" si="32"/>
        <v>8991.9</v>
      </c>
      <c r="M247" s="39">
        <f t="shared" si="33"/>
        <v>4495.95</v>
      </c>
      <c r="N247" s="39">
        <f t="shared" si="34"/>
        <v>4495.95</v>
      </c>
      <c r="O247" s="39">
        <f t="shared" si="35"/>
        <v>0</v>
      </c>
      <c r="P247" s="39">
        <f t="shared" si="36"/>
        <v>58946.899999999994</v>
      </c>
      <c r="Q247" s="39">
        <f t="shared" si="39"/>
        <v>0.10000000000582077</v>
      </c>
      <c r="R247" s="43"/>
      <c r="S247" s="6">
        <f t="shared" si="40"/>
        <v>0.10000000000582077</v>
      </c>
      <c r="T247" s="93">
        <v>72142090</v>
      </c>
      <c r="U247" s="5">
        <v>0.97</v>
      </c>
      <c r="V247" s="5" t="s">
        <v>240</v>
      </c>
    </row>
    <row r="248" spans="1:22" x14ac:dyDescent="0.25">
      <c r="A248" s="32">
        <v>122021</v>
      </c>
      <c r="B248" s="53" t="s">
        <v>327</v>
      </c>
      <c r="C248" s="55">
        <v>44545</v>
      </c>
      <c r="D248" s="36" t="s">
        <v>31</v>
      </c>
      <c r="E248" s="38" t="s">
        <v>57</v>
      </c>
      <c r="F248" s="6">
        <v>88838</v>
      </c>
      <c r="G248" s="5"/>
      <c r="H248" s="5"/>
      <c r="I248" s="5"/>
      <c r="J248" s="6">
        <v>75286</v>
      </c>
      <c r="K248" s="5"/>
      <c r="L248" s="39">
        <f t="shared" si="32"/>
        <v>13551.48</v>
      </c>
      <c r="M248" s="39">
        <f t="shared" si="33"/>
        <v>6775.74</v>
      </c>
      <c r="N248" s="39">
        <f t="shared" si="34"/>
        <v>6775.74</v>
      </c>
      <c r="O248" s="39">
        <f t="shared" si="35"/>
        <v>0</v>
      </c>
      <c r="P248" s="39">
        <f t="shared" si="36"/>
        <v>88837.48000000001</v>
      </c>
      <c r="Q248" s="39">
        <f t="shared" si="39"/>
        <v>0.51999999998952262</v>
      </c>
      <c r="R248" s="43"/>
      <c r="S248" s="6">
        <f t="shared" si="40"/>
        <v>0.51999999998952262</v>
      </c>
      <c r="T248" s="93">
        <v>72142090</v>
      </c>
      <c r="U248" s="5">
        <v>1.46</v>
      </c>
      <c r="V248" s="5" t="s">
        <v>240</v>
      </c>
    </row>
    <row r="249" spans="1:22" x14ac:dyDescent="0.25">
      <c r="A249" s="32">
        <v>122021</v>
      </c>
      <c r="B249" s="53" t="s">
        <v>328</v>
      </c>
      <c r="C249" s="55">
        <v>44546</v>
      </c>
      <c r="D249" s="36" t="s">
        <v>191</v>
      </c>
      <c r="E249" s="38" t="s">
        <v>196</v>
      </c>
      <c r="F249" s="6">
        <v>119452</v>
      </c>
      <c r="G249" s="5"/>
      <c r="H249" s="5"/>
      <c r="I249" s="5"/>
      <c r="J249" s="6">
        <v>101230</v>
      </c>
      <c r="K249" s="5"/>
      <c r="L249" s="39">
        <f t="shared" si="32"/>
        <v>18221.400000000001</v>
      </c>
      <c r="M249" s="39">
        <f t="shared" si="33"/>
        <v>9110.7000000000007</v>
      </c>
      <c r="N249" s="39">
        <f t="shared" si="34"/>
        <v>9110.7000000000007</v>
      </c>
      <c r="O249" s="39">
        <f t="shared" si="35"/>
        <v>0</v>
      </c>
      <c r="P249" s="39">
        <f t="shared" si="36"/>
        <v>119451.4</v>
      </c>
      <c r="Q249" s="39">
        <f t="shared" si="39"/>
        <v>0.60000000000582077</v>
      </c>
      <c r="R249" s="43"/>
      <c r="S249" s="6">
        <f t="shared" si="40"/>
        <v>0.60000000000582077</v>
      </c>
      <c r="T249" s="93">
        <v>72142090</v>
      </c>
      <c r="U249" s="5">
        <v>1.91</v>
      </c>
      <c r="V249" s="5" t="s">
        <v>240</v>
      </c>
    </row>
    <row r="250" spans="1:22" x14ac:dyDescent="0.25">
      <c r="A250" s="32">
        <v>122021</v>
      </c>
      <c r="B250" s="53" t="s">
        <v>329</v>
      </c>
      <c r="C250" s="55">
        <v>44547</v>
      </c>
      <c r="D250" s="36" t="s">
        <v>39</v>
      </c>
      <c r="E250" s="38" t="s">
        <v>65</v>
      </c>
      <c r="F250" s="6">
        <v>233508</v>
      </c>
      <c r="G250" s="5"/>
      <c r="H250" s="5"/>
      <c r="I250" s="5"/>
      <c r="J250" s="6">
        <v>197888</v>
      </c>
      <c r="K250" s="5"/>
      <c r="L250" s="39">
        <f t="shared" si="32"/>
        <v>35619.839999999997</v>
      </c>
      <c r="M250" s="39">
        <f t="shared" si="33"/>
        <v>17809.919999999998</v>
      </c>
      <c r="N250" s="39">
        <f t="shared" si="34"/>
        <v>17809.919999999998</v>
      </c>
      <c r="O250" s="39">
        <f t="shared" si="35"/>
        <v>0</v>
      </c>
      <c r="P250" s="39">
        <f t="shared" si="36"/>
        <v>233507.83999999997</v>
      </c>
      <c r="Q250" s="39">
        <f t="shared" si="39"/>
        <v>0.16000000003259629</v>
      </c>
      <c r="R250" s="43"/>
      <c r="S250" s="6">
        <f t="shared" si="40"/>
        <v>0.16000000003259629</v>
      </c>
      <c r="T250" s="93">
        <v>72142090</v>
      </c>
      <c r="U250" s="5">
        <v>3.84</v>
      </c>
      <c r="V250" s="5" t="s">
        <v>240</v>
      </c>
    </row>
    <row r="251" spans="1:22" x14ac:dyDescent="0.25">
      <c r="A251" s="32">
        <v>122021</v>
      </c>
      <c r="B251" s="53" t="s">
        <v>330</v>
      </c>
      <c r="C251" s="55">
        <v>44547</v>
      </c>
      <c r="D251" s="36" t="s">
        <v>232</v>
      </c>
      <c r="E251" s="38" t="s">
        <v>223</v>
      </c>
      <c r="F251" s="6">
        <v>190773</v>
      </c>
      <c r="G251" s="5"/>
      <c r="H251" s="5"/>
      <c r="I251" s="5"/>
      <c r="J251" s="6">
        <v>161672</v>
      </c>
      <c r="K251" s="5"/>
      <c r="L251" s="39">
        <f t="shared" si="32"/>
        <v>29100.959999999999</v>
      </c>
      <c r="M251" s="39">
        <f t="shared" si="33"/>
        <v>0</v>
      </c>
      <c r="N251" s="39">
        <f t="shared" si="34"/>
        <v>0</v>
      </c>
      <c r="O251" s="39">
        <f t="shared" si="35"/>
        <v>29100.959999999999</v>
      </c>
      <c r="P251" s="39">
        <f t="shared" si="36"/>
        <v>190772.96</v>
      </c>
      <c r="Q251" s="39">
        <f t="shared" si="39"/>
        <v>4.0000000008149073E-2</v>
      </c>
      <c r="R251" s="43"/>
      <c r="S251" s="6">
        <f t="shared" si="40"/>
        <v>4.0000000008149073E-2</v>
      </c>
      <c r="T251" s="93">
        <v>72142090</v>
      </c>
      <c r="U251" s="5">
        <v>3.17</v>
      </c>
      <c r="V251" s="5" t="s">
        <v>240</v>
      </c>
    </row>
    <row r="252" spans="1:22" x14ac:dyDescent="0.25">
      <c r="A252" s="32">
        <v>122021</v>
      </c>
      <c r="B252" s="53" t="s">
        <v>331</v>
      </c>
      <c r="C252" s="55">
        <v>44552</v>
      </c>
      <c r="D252" s="36" t="s">
        <v>128</v>
      </c>
      <c r="E252" s="38" t="s">
        <v>130</v>
      </c>
      <c r="F252" s="6">
        <v>94802</v>
      </c>
      <c r="G252" s="5"/>
      <c r="H252" s="5"/>
      <c r="I252" s="5"/>
      <c r="J252" s="6">
        <v>80340</v>
      </c>
      <c r="K252" s="5"/>
      <c r="L252" s="39">
        <f t="shared" si="32"/>
        <v>14461.2</v>
      </c>
      <c r="M252" s="39">
        <f t="shared" si="33"/>
        <v>7230.6</v>
      </c>
      <c r="N252" s="39">
        <f t="shared" si="34"/>
        <v>7230.6</v>
      </c>
      <c r="O252" s="39">
        <f t="shared" si="35"/>
        <v>0</v>
      </c>
      <c r="P252" s="39">
        <f t="shared" si="36"/>
        <v>94801.200000000012</v>
      </c>
      <c r="Q252" s="39">
        <f t="shared" si="39"/>
        <v>0.79999999998835847</v>
      </c>
      <c r="R252" s="43"/>
      <c r="S252" s="6">
        <f t="shared" si="40"/>
        <v>0.79999999998835847</v>
      </c>
      <c r="T252" s="93">
        <v>72142090</v>
      </c>
      <c r="U252" s="5">
        <v>1.56</v>
      </c>
      <c r="V252" s="5" t="s">
        <v>240</v>
      </c>
    </row>
    <row r="253" spans="1:22" x14ac:dyDescent="0.25">
      <c r="A253" s="32">
        <v>122021</v>
      </c>
      <c r="B253" s="53" t="s">
        <v>332</v>
      </c>
      <c r="C253" s="55">
        <v>44554</v>
      </c>
      <c r="D253" s="36" t="s">
        <v>33</v>
      </c>
      <c r="E253" s="38" t="s">
        <v>59</v>
      </c>
      <c r="F253" s="6">
        <v>305112</v>
      </c>
      <c r="G253" s="5"/>
      <c r="H253" s="5"/>
      <c r="I253" s="5"/>
      <c r="J253" s="6">
        <v>258570</v>
      </c>
      <c r="K253" s="5"/>
      <c r="L253" s="39">
        <f t="shared" si="32"/>
        <v>46542.6</v>
      </c>
      <c r="M253" s="39">
        <f t="shared" si="33"/>
        <v>23271.3</v>
      </c>
      <c r="N253" s="39">
        <f t="shared" si="34"/>
        <v>23271.3</v>
      </c>
      <c r="O253" s="39">
        <f t="shared" si="35"/>
        <v>0</v>
      </c>
      <c r="P253" s="39">
        <f t="shared" si="36"/>
        <v>305112.59999999998</v>
      </c>
      <c r="Q253" s="39">
        <f t="shared" si="39"/>
        <v>-0.59999999997671694</v>
      </c>
      <c r="R253" s="43"/>
      <c r="S253" s="6">
        <f t="shared" si="40"/>
        <v>-0.59999999997671694</v>
      </c>
      <c r="T253" s="93">
        <v>72142090</v>
      </c>
      <c r="U253" s="5">
        <v>5.07</v>
      </c>
      <c r="V253" s="5" t="s">
        <v>240</v>
      </c>
    </row>
    <row r="254" spans="1:22" x14ac:dyDescent="0.25">
      <c r="A254" s="32">
        <v>122021</v>
      </c>
      <c r="B254" s="53" t="s">
        <v>333</v>
      </c>
      <c r="C254" s="55">
        <v>44554</v>
      </c>
      <c r="D254" s="36" t="s">
        <v>34</v>
      </c>
      <c r="E254" s="38" t="s">
        <v>60</v>
      </c>
      <c r="F254" s="6">
        <v>70706</v>
      </c>
      <c r="G254" s="5"/>
      <c r="H254" s="5"/>
      <c r="I254" s="5"/>
      <c r="J254" s="6">
        <v>59920</v>
      </c>
      <c r="K254" s="5"/>
      <c r="L254" s="39">
        <f t="shared" si="32"/>
        <v>10785.6</v>
      </c>
      <c r="M254" s="39">
        <f t="shared" si="33"/>
        <v>5392.8</v>
      </c>
      <c r="N254" s="39">
        <f t="shared" si="34"/>
        <v>5392.8</v>
      </c>
      <c r="O254" s="39">
        <f t="shared" si="35"/>
        <v>0</v>
      </c>
      <c r="P254" s="39">
        <f t="shared" si="36"/>
        <v>70705.600000000006</v>
      </c>
      <c r="Q254" s="39">
        <f t="shared" si="39"/>
        <v>0.39999999999417923</v>
      </c>
      <c r="R254" s="43"/>
      <c r="S254" s="6">
        <f t="shared" si="40"/>
        <v>0.39999999999417923</v>
      </c>
      <c r="T254" s="93">
        <v>72142090</v>
      </c>
      <c r="U254" s="5">
        <v>1.1200000000000001</v>
      </c>
      <c r="V254" s="5" t="s">
        <v>240</v>
      </c>
    </row>
    <row r="255" spans="1:22" x14ac:dyDescent="0.25">
      <c r="A255" s="32">
        <v>122021</v>
      </c>
      <c r="B255" s="53" t="s">
        <v>334</v>
      </c>
      <c r="C255" s="55">
        <v>44554</v>
      </c>
      <c r="D255" s="36" t="s">
        <v>34</v>
      </c>
      <c r="E255" s="38" t="s">
        <v>60</v>
      </c>
      <c r="F255" s="6">
        <v>130048</v>
      </c>
      <c r="G255" s="5"/>
      <c r="H255" s="5"/>
      <c r="I255" s="5"/>
      <c r="J255" s="6">
        <v>110210</v>
      </c>
      <c r="K255" s="5"/>
      <c r="L255" s="39">
        <f t="shared" si="32"/>
        <v>19837.8</v>
      </c>
      <c r="M255" s="39">
        <f t="shared" si="33"/>
        <v>9918.9</v>
      </c>
      <c r="N255" s="39">
        <f t="shared" si="34"/>
        <v>9918.9</v>
      </c>
      <c r="O255" s="39">
        <f t="shared" si="35"/>
        <v>0</v>
      </c>
      <c r="P255" s="39">
        <f t="shared" si="36"/>
        <v>130047.79999999999</v>
      </c>
      <c r="Q255" s="39">
        <f t="shared" si="39"/>
        <v>0.20000000001164153</v>
      </c>
      <c r="R255" s="43"/>
      <c r="S255" s="6">
        <f t="shared" si="40"/>
        <v>0.20000000001164153</v>
      </c>
      <c r="T255" s="93">
        <v>72142090</v>
      </c>
      <c r="U255" s="5">
        <v>2.06</v>
      </c>
      <c r="V255" s="5" t="s">
        <v>240</v>
      </c>
    </row>
    <row r="256" spans="1:22" x14ac:dyDescent="0.25">
      <c r="A256" s="32">
        <v>122021</v>
      </c>
      <c r="B256" s="53" t="s">
        <v>335</v>
      </c>
      <c r="C256" s="55">
        <v>44555</v>
      </c>
      <c r="D256" s="36" t="s">
        <v>38</v>
      </c>
      <c r="E256" s="38" t="s">
        <v>64</v>
      </c>
      <c r="F256" s="6">
        <v>506427</v>
      </c>
      <c r="G256" s="5"/>
      <c r="H256" s="5"/>
      <c r="I256" s="5"/>
      <c r="J256" s="6">
        <v>429175</v>
      </c>
      <c r="K256" s="5"/>
      <c r="L256" s="39">
        <f t="shared" si="32"/>
        <v>77251.5</v>
      </c>
      <c r="M256" s="39">
        <f t="shared" si="33"/>
        <v>38625.75</v>
      </c>
      <c r="N256" s="39">
        <f t="shared" si="34"/>
        <v>38625.75</v>
      </c>
      <c r="O256" s="39">
        <f t="shared" si="35"/>
        <v>0</v>
      </c>
      <c r="P256" s="39">
        <f t="shared" si="36"/>
        <v>506426.5</v>
      </c>
      <c r="Q256" s="39">
        <f t="shared" si="39"/>
        <v>0.5</v>
      </c>
      <c r="R256" s="43"/>
      <c r="S256" s="6">
        <f t="shared" si="40"/>
        <v>0.5</v>
      </c>
      <c r="T256" s="93">
        <v>72142090</v>
      </c>
      <c r="U256" s="5">
        <v>8.4700000000000006</v>
      </c>
      <c r="V256" s="5" t="s">
        <v>240</v>
      </c>
    </row>
    <row r="257" spans="1:22" x14ac:dyDescent="0.25">
      <c r="A257" s="32">
        <v>122021</v>
      </c>
      <c r="B257" s="53" t="s">
        <v>336</v>
      </c>
      <c r="C257" s="55">
        <v>44555</v>
      </c>
      <c r="D257" s="36" t="s">
        <v>232</v>
      </c>
      <c r="E257" s="38" t="s">
        <v>223</v>
      </c>
      <c r="F257" s="6">
        <v>264607</v>
      </c>
      <c r="G257" s="5"/>
      <c r="H257" s="5"/>
      <c r="I257" s="5"/>
      <c r="J257" s="6">
        <v>224243</v>
      </c>
      <c r="K257" s="5"/>
      <c r="L257" s="39">
        <f t="shared" si="32"/>
        <v>40363.74</v>
      </c>
      <c r="M257" s="39">
        <f t="shared" si="33"/>
        <v>0</v>
      </c>
      <c r="N257" s="39">
        <f t="shared" si="34"/>
        <v>0</v>
      </c>
      <c r="O257" s="39">
        <f t="shared" si="35"/>
        <v>40363.74</v>
      </c>
      <c r="P257" s="39">
        <f t="shared" si="36"/>
        <v>264606.74</v>
      </c>
      <c r="Q257" s="39">
        <f t="shared" si="39"/>
        <v>0.26000000000931323</v>
      </c>
      <c r="R257" s="43"/>
      <c r="S257" s="6">
        <f t="shared" si="40"/>
        <v>0.26000000000931323</v>
      </c>
      <c r="T257" s="93">
        <v>72142090</v>
      </c>
      <c r="U257" s="5">
        <v>4.37</v>
      </c>
      <c r="V257" s="5" t="s">
        <v>240</v>
      </c>
    </row>
    <row r="258" spans="1:22" x14ac:dyDescent="0.25">
      <c r="A258" s="32">
        <v>122021</v>
      </c>
      <c r="B258" s="53" t="s">
        <v>337</v>
      </c>
      <c r="C258" s="55">
        <v>44557</v>
      </c>
      <c r="D258" s="36" t="s">
        <v>52</v>
      </c>
      <c r="E258" s="38" t="s">
        <v>78</v>
      </c>
      <c r="F258" s="6">
        <v>686943</v>
      </c>
      <c r="G258" s="5"/>
      <c r="H258" s="5"/>
      <c r="I258" s="5"/>
      <c r="J258" s="6">
        <v>582155</v>
      </c>
      <c r="K258" s="5"/>
      <c r="L258" s="39">
        <f t="shared" si="32"/>
        <v>104787.9</v>
      </c>
      <c r="M258" s="39">
        <f t="shared" si="33"/>
        <v>52393.95</v>
      </c>
      <c r="N258" s="39">
        <f t="shared" si="34"/>
        <v>52393.95</v>
      </c>
      <c r="O258" s="39">
        <f t="shared" si="35"/>
        <v>0</v>
      </c>
      <c r="P258" s="39">
        <f t="shared" si="36"/>
        <v>686942.89999999991</v>
      </c>
      <c r="Q258" s="39">
        <f t="shared" si="39"/>
        <v>0.10000000009313226</v>
      </c>
      <c r="R258" s="43"/>
      <c r="S258" s="6">
        <f t="shared" si="40"/>
        <v>0.10000000009313226</v>
      </c>
      <c r="T258" s="93">
        <v>72142090</v>
      </c>
      <c r="U258" s="5">
        <v>11.35</v>
      </c>
      <c r="V258" s="5" t="s">
        <v>240</v>
      </c>
    </row>
    <row r="259" spans="1:22" x14ac:dyDescent="0.25">
      <c r="A259" s="98">
        <v>122021</v>
      </c>
      <c r="B259" s="99" t="s">
        <v>338</v>
      </c>
      <c r="C259" s="100">
        <v>44558</v>
      </c>
      <c r="D259" s="101" t="s">
        <v>309</v>
      </c>
      <c r="E259" s="102" t="s">
        <v>305</v>
      </c>
      <c r="F259" s="7">
        <v>723804</v>
      </c>
      <c r="G259" s="103"/>
      <c r="H259" s="103"/>
      <c r="I259" s="103"/>
      <c r="J259" s="7">
        <v>607320</v>
      </c>
      <c r="K259" s="103"/>
      <c r="L259" s="7">
        <f t="shared" si="32"/>
        <v>109317.6</v>
      </c>
      <c r="M259" s="7">
        <f t="shared" si="33"/>
        <v>54658.8</v>
      </c>
      <c r="N259" s="7">
        <f t="shared" si="34"/>
        <v>54658.8</v>
      </c>
      <c r="O259" s="7">
        <f t="shared" si="35"/>
        <v>0</v>
      </c>
      <c r="P259" s="7">
        <f t="shared" si="36"/>
        <v>716637.60000000009</v>
      </c>
      <c r="Q259" s="7">
        <f t="shared" si="39"/>
        <v>7166.3999999999069</v>
      </c>
      <c r="R259" s="104">
        <v>7166</v>
      </c>
      <c r="S259" s="105">
        <f t="shared" si="40"/>
        <v>0.39999999990686774</v>
      </c>
      <c r="T259" s="106">
        <v>72044900</v>
      </c>
      <c r="U259" s="103">
        <v>14.46</v>
      </c>
      <c r="V259" s="103" t="s">
        <v>240</v>
      </c>
    </row>
    <row r="260" spans="1:22" x14ac:dyDescent="0.25">
      <c r="A260" s="32">
        <v>122021</v>
      </c>
      <c r="B260" s="53" t="s">
        <v>339</v>
      </c>
      <c r="C260" s="55">
        <v>44559</v>
      </c>
      <c r="D260" s="36" t="s">
        <v>145</v>
      </c>
      <c r="E260" s="38" t="s">
        <v>140</v>
      </c>
      <c r="F260" s="6">
        <v>75354</v>
      </c>
      <c r="G260" s="5"/>
      <c r="H260" s="5"/>
      <c r="I260" s="5"/>
      <c r="J260" s="6">
        <v>63860</v>
      </c>
      <c r="K260" s="5"/>
      <c r="L260" s="39">
        <f t="shared" si="32"/>
        <v>11494.8</v>
      </c>
      <c r="M260" s="39">
        <f t="shared" si="33"/>
        <v>5747.4</v>
      </c>
      <c r="N260" s="39">
        <f t="shared" si="34"/>
        <v>5747.4</v>
      </c>
      <c r="O260" s="39">
        <f t="shared" si="35"/>
        <v>0</v>
      </c>
      <c r="P260" s="39">
        <f t="shared" si="36"/>
        <v>75354.799999999988</v>
      </c>
      <c r="Q260" s="39">
        <f t="shared" si="39"/>
        <v>-0.79999999998835847</v>
      </c>
      <c r="R260" s="43"/>
      <c r="S260" s="6">
        <f t="shared" si="40"/>
        <v>-0.79999999998835847</v>
      </c>
      <c r="T260" s="93">
        <v>72142090</v>
      </c>
      <c r="U260" s="5">
        <v>1.24</v>
      </c>
      <c r="V260" s="5" t="s">
        <v>240</v>
      </c>
    </row>
    <row r="261" spans="1:22" x14ac:dyDescent="0.25">
      <c r="A261" s="32">
        <v>122021</v>
      </c>
      <c r="B261" s="53" t="s">
        <v>340</v>
      </c>
      <c r="C261" s="55">
        <v>44559</v>
      </c>
      <c r="D261" s="36" t="s">
        <v>50</v>
      </c>
      <c r="E261" s="38" t="s">
        <v>76</v>
      </c>
      <c r="F261" s="6">
        <v>288613</v>
      </c>
      <c r="G261" s="5"/>
      <c r="H261" s="5"/>
      <c r="I261" s="5"/>
      <c r="J261" s="6">
        <v>242165</v>
      </c>
      <c r="K261" s="5"/>
      <c r="L261" s="39">
        <f t="shared" si="32"/>
        <v>43589.7</v>
      </c>
      <c r="M261" s="39">
        <f t="shared" si="33"/>
        <v>21794.85</v>
      </c>
      <c r="N261" s="39">
        <f t="shared" si="34"/>
        <v>21794.85</v>
      </c>
      <c r="O261" s="39">
        <f t="shared" si="35"/>
        <v>0</v>
      </c>
      <c r="P261" s="39">
        <f t="shared" si="36"/>
        <v>285754.69999999995</v>
      </c>
      <c r="Q261" s="39">
        <f t="shared" si="39"/>
        <v>2858.3000000000466</v>
      </c>
      <c r="R261" s="43">
        <v>2858</v>
      </c>
      <c r="S261" s="92">
        <f t="shared" si="40"/>
        <v>0.30000000004656613</v>
      </c>
      <c r="T261" s="93">
        <v>72044900</v>
      </c>
      <c r="U261" s="5">
        <v>6.29</v>
      </c>
      <c r="V261" s="5" t="s">
        <v>240</v>
      </c>
    </row>
    <row r="262" spans="1:22" x14ac:dyDescent="0.25">
      <c r="A262" s="32">
        <v>122021</v>
      </c>
      <c r="B262" s="53" t="s">
        <v>341</v>
      </c>
      <c r="C262" s="55">
        <v>44559</v>
      </c>
      <c r="D262" s="36" t="s">
        <v>232</v>
      </c>
      <c r="E262" s="38" t="s">
        <v>223</v>
      </c>
      <c r="F262" s="6">
        <v>57346</v>
      </c>
      <c r="G262" s="5"/>
      <c r="H262" s="5"/>
      <c r="I262" s="5"/>
      <c r="J262" s="6">
        <v>48598</v>
      </c>
      <c r="K262" s="5"/>
      <c r="L262" s="39">
        <f t="shared" si="32"/>
        <v>8747.64</v>
      </c>
      <c r="M262" s="39">
        <f t="shared" si="33"/>
        <v>0</v>
      </c>
      <c r="N262" s="39">
        <f t="shared" si="34"/>
        <v>0</v>
      </c>
      <c r="O262" s="39">
        <f t="shared" si="35"/>
        <v>8747.64</v>
      </c>
      <c r="P262" s="39">
        <f t="shared" si="36"/>
        <v>57345.64</v>
      </c>
      <c r="Q262" s="39">
        <f t="shared" si="39"/>
        <v>0.36000000000058208</v>
      </c>
      <c r="R262" s="43"/>
      <c r="S262" s="6">
        <f t="shared" si="40"/>
        <v>0.36000000000058208</v>
      </c>
      <c r="T262" s="93">
        <v>72142090</v>
      </c>
      <c r="U262" s="5">
        <v>0.94</v>
      </c>
      <c r="V262" s="5" t="s">
        <v>240</v>
      </c>
    </row>
    <row r="263" spans="1:22" x14ac:dyDescent="0.25">
      <c r="A263" s="32">
        <v>122021</v>
      </c>
      <c r="B263" s="53" t="s">
        <v>342</v>
      </c>
      <c r="C263" s="55">
        <v>44560</v>
      </c>
      <c r="D263" s="36" t="s">
        <v>42</v>
      </c>
      <c r="E263" s="38" t="s">
        <v>68</v>
      </c>
      <c r="F263" s="6">
        <v>219806</v>
      </c>
      <c r="G263" s="5"/>
      <c r="H263" s="5"/>
      <c r="I263" s="5"/>
      <c r="J263" s="6">
        <v>186276</v>
      </c>
      <c r="K263" s="5"/>
      <c r="L263" s="39">
        <f t="shared" si="32"/>
        <v>33529.68</v>
      </c>
      <c r="M263" s="39">
        <f t="shared" si="33"/>
        <v>16764.84</v>
      </c>
      <c r="N263" s="39">
        <f t="shared" si="34"/>
        <v>16764.84</v>
      </c>
      <c r="O263" s="39">
        <f t="shared" si="35"/>
        <v>0</v>
      </c>
      <c r="P263" s="39">
        <f t="shared" si="36"/>
        <v>219805.68</v>
      </c>
      <c r="Q263" s="39">
        <f t="shared" si="39"/>
        <v>0.32000000000698492</v>
      </c>
      <c r="R263" s="43"/>
      <c r="S263" s="6">
        <f t="shared" si="40"/>
        <v>0.32000000000698492</v>
      </c>
      <c r="T263" s="93">
        <v>72142090</v>
      </c>
      <c r="U263" s="5">
        <v>3.44</v>
      </c>
      <c r="V263" s="5" t="s">
        <v>240</v>
      </c>
    </row>
    <row r="264" spans="1:22" x14ac:dyDescent="0.25">
      <c r="A264" s="32">
        <v>122021</v>
      </c>
      <c r="B264" s="53" t="s">
        <v>343</v>
      </c>
      <c r="C264" s="55">
        <v>44560</v>
      </c>
      <c r="D264" s="36" t="s">
        <v>42</v>
      </c>
      <c r="E264" s="38" t="s">
        <v>68</v>
      </c>
      <c r="F264" s="6">
        <v>370659</v>
      </c>
      <c r="G264" s="5"/>
      <c r="H264" s="5"/>
      <c r="I264" s="5"/>
      <c r="J264" s="6">
        <v>314117</v>
      </c>
      <c r="K264" s="5"/>
      <c r="L264" s="39">
        <f t="shared" si="32"/>
        <v>56541.06</v>
      </c>
      <c r="M264" s="39">
        <f t="shared" si="33"/>
        <v>28270.53</v>
      </c>
      <c r="N264" s="39">
        <f t="shared" si="34"/>
        <v>28270.53</v>
      </c>
      <c r="O264" s="39">
        <f t="shared" si="35"/>
        <v>0</v>
      </c>
      <c r="P264" s="39">
        <f t="shared" si="36"/>
        <v>370658.06000000006</v>
      </c>
      <c r="Q264" s="39">
        <f t="shared" si="39"/>
        <v>0.93999999994412065</v>
      </c>
      <c r="R264" s="43"/>
      <c r="S264" s="6">
        <f t="shared" si="40"/>
        <v>0.93999999994412065</v>
      </c>
      <c r="T264" s="93">
        <v>72142090</v>
      </c>
      <c r="U264" s="5">
        <v>5.91</v>
      </c>
      <c r="V264" s="5" t="s">
        <v>240</v>
      </c>
    </row>
    <row r="265" spans="1:22" x14ac:dyDescent="0.25">
      <c r="A265" s="32">
        <v>122021</v>
      </c>
      <c r="B265" s="53" t="s">
        <v>344</v>
      </c>
      <c r="C265" s="55">
        <v>44560</v>
      </c>
      <c r="D265" s="36" t="s">
        <v>160</v>
      </c>
      <c r="E265" s="38" t="s">
        <v>168</v>
      </c>
      <c r="F265" s="6">
        <v>278764</v>
      </c>
      <c r="G265" s="5"/>
      <c r="H265" s="5"/>
      <c r="I265" s="5"/>
      <c r="J265" s="6">
        <v>236240</v>
      </c>
      <c r="K265" s="5"/>
      <c r="L265" s="39">
        <f t="shared" si="32"/>
        <v>42523.199999999997</v>
      </c>
      <c r="M265" s="39">
        <f t="shared" si="33"/>
        <v>21261.599999999999</v>
      </c>
      <c r="N265" s="39">
        <f t="shared" si="34"/>
        <v>21261.599999999999</v>
      </c>
      <c r="O265" s="39">
        <f t="shared" si="35"/>
        <v>0</v>
      </c>
      <c r="P265" s="39">
        <f t="shared" si="36"/>
        <v>278763.2</v>
      </c>
      <c r="Q265" s="39">
        <f t="shared" si="39"/>
        <v>0.79999999998835847</v>
      </c>
      <c r="R265" s="43"/>
      <c r="S265" s="6">
        <f t="shared" si="40"/>
        <v>0.79999999998835847</v>
      </c>
      <c r="T265" s="93">
        <v>72142090</v>
      </c>
      <c r="U265" s="5">
        <v>4.53</v>
      </c>
      <c r="V265" s="5" t="s">
        <v>240</v>
      </c>
    </row>
    <row r="266" spans="1:22" x14ac:dyDescent="0.25">
      <c r="A266" s="32">
        <v>122021</v>
      </c>
      <c r="B266" s="53" t="s">
        <v>345</v>
      </c>
      <c r="C266" s="55">
        <v>44561</v>
      </c>
      <c r="D266" s="36" t="s">
        <v>164</v>
      </c>
      <c r="E266" s="38" t="s">
        <v>172</v>
      </c>
      <c r="F266" s="6">
        <v>254450</v>
      </c>
      <c r="G266" s="5"/>
      <c r="H266" s="5"/>
      <c r="I266" s="5"/>
      <c r="J266" s="6">
        <v>215636</v>
      </c>
      <c r="K266" s="5"/>
      <c r="L266" s="39">
        <f t="shared" si="32"/>
        <v>38814.480000000003</v>
      </c>
      <c r="M266" s="39">
        <f t="shared" si="33"/>
        <v>19407.240000000002</v>
      </c>
      <c r="N266" s="39">
        <f t="shared" si="34"/>
        <v>19407.240000000002</v>
      </c>
      <c r="O266" s="39">
        <f t="shared" si="35"/>
        <v>0</v>
      </c>
      <c r="P266" s="39">
        <f t="shared" si="36"/>
        <v>254450.47999999998</v>
      </c>
      <c r="Q266" s="39">
        <f t="shared" si="39"/>
        <v>-0.47999999998137355</v>
      </c>
      <c r="R266" s="43"/>
      <c r="S266" s="6">
        <f t="shared" si="40"/>
        <v>-0.47999999998137355</v>
      </c>
      <c r="T266" s="93">
        <v>72142090</v>
      </c>
      <c r="U266" s="5">
        <v>4.2699999999999996</v>
      </c>
      <c r="V266" s="5" t="s">
        <v>240</v>
      </c>
    </row>
    <row r="267" spans="1:22" x14ac:dyDescent="0.25">
      <c r="A267" s="32">
        <v>122021</v>
      </c>
      <c r="B267" s="53" t="s">
        <v>346</v>
      </c>
      <c r="C267" s="55">
        <v>44561</v>
      </c>
      <c r="D267" s="36" t="s">
        <v>40</v>
      </c>
      <c r="E267" s="38" t="s">
        <v>66</v>
      </c>
      <c r="F267" s="6">
        <v>130739</v>
      </c>
      <c r="G267" s="5"/>
      <c r="H267" s="5"/>
      <c r="I267" s="5"/>
      <c r="J267" s="6">
        <v>110795</v>
      </c>
      <c r="K267" s="5"/>
      <c r="L267" s="39">
        <f t="shared" ref="L267" si="41">+(H267*$H$1/100)+(I267*$I$1/100)+(J267*$J$1/100)+(K267*$K$1/100)</f>
        <v>19943.099999999999</v>
      </c>
      <c r="M267" s="39">
        <f t="shared" ref="M267" si="42">+IF(VALUE(LEFT(D267,2))=33,L267/2,0)</f>
        <v>9971.5499999999993</v>
      </c>
      <c r="N267" s="39">
        <f t="shared" ref="N267" si="43">+M267</f>
        <v>9971.5499999999993</v>
      </c>
      <c r="O267" s="39">
        <f t="shared" ref="O267" si="44">+IF(VALUE(LEFT(D267,2))=33,0,L267)</f>
        <v>0</v>
      </c>
      <c r="P267" s="39">
        <f t="shared" ref="P267" si="45">SUM(G267:K267)+M267+N267+O267</f>
        <v>130738.1</v>
      </c>
      <c r="Q267" s="39">
        <f t="shared" si="39"/>
        <v>0.89999999999417923</v>
      </c>
      <c r="R267" s="43"/>
      <c r="S267" s="6">
        <f t="shared" si="40"/>
        <v>0.89999999999417923</v>
      </c>
      <c r="T267" s="93">
        <v>72142090</v>
      </c>
      <c r="U267" s="5">
        <v>2.13</v>
      </c>
      <c r="V267" s="5" t="s">
        <v>240</v>
      </c>
    </row>
  </sheetData>
  <pageMargins left="0.7" right="0.7" top="0.75" bottom="0.75" header="0.3" footer="0.3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15"/>
  <sheetViews>
    <sheetView workbookViewId="0">
      <pane ySplit="2" topLeftCell="A195" activePane="bottomLeft" state="frozen"/>
      <selection pane="bottomLeft" activeCell="A215" sqref="A215"/>
    </sheetView>
  </sheetViews>
  <sheetFormatPr defaultColWidth="9.140625" defaultRowHeight="15" x14ac:dyDescent="0.25"/>
  <cols>
    <col min="1" max="1" width="18.140625" style="20" bestFit="1" customWidth="1"/>
    <col min="2" max="2" width="15.140625" style="21" customWidth="1"/>
    <col min="3" max="3" width="23.7109375" style="20" bestFit="1" customWidth="1"/>
    <col min="4" max="4" width="17.5703125" style="21" bestFit="1" customWidth="1"/>
    <col min="5" max="5" width="31.7109375" style="22" bestFit="1" customWidth="1"/>
    <col min="6" max="10" width="13.5703125" style="22" bestFit="1" customWidth="1"/>
    <col min="11" max="11" width="9.28515625" style="22" bestFit="1" customWidth="1"/>
    <col min="12" max="12" width="11.7109375" style="22" bestFit="1" customWidth="1"/>
    <col min="13" max="14" width="10.7109375" style="22" bestFit="1" customWidth="1"/>
    <col min="15" max="15" width="13.140625" style="22" bestFit="1" customWidth="1"/>
    <col min="16" max="16" width="12.42578125" style="22" bestFit="1" customWidth="1"/>
    <col min="17" max="17" width="9.7109375" style="21" bestFit="1" customWidth="1"/>
    <col min="18" max="18" width="9.28515625" style="21" bestFit="1" customWidth="1"/>
    <col min="19" max="19" width="9.7109375" style="21" bestFit="1" customWidth="1"/>
    <col min="20" max="21" width="9.28515625" style="21" bestFit="1" customWidth="1"/>
    <col min="22" max="16384" width="9.140625" style="21"/>
  </cols>
  <sheetData>
    <row r="1" spans="1:21" s="24" customFormat="1" x14ac:dyDescent="0.25">
      <c r="A1" s="3"/>
      <c r="B1" s="23"/>
      <c r="C1" s="23"/>
      <c r="D1" s="23"/>
      <c r="E1" s="19"/>
      <c r="F1" s="19"/>
      <c r="G1" s="19">
        <v>0</v>
      </c>
      <c r="H1" s="19">
        <v>5</v>
      </c>
      <c r="I1" s="19">
        <v>12</v>
      </c>
      <c r="J1" s="19">
        <v>18</v>
      </c>
      <c r="K1" s="19">
        <v>28</v>
      </c>
      <c r="L1" s="19"/>
      <c r="M1" s="19"/>
      <c r="N1" s="19"/>
      <c r="O1" s="19"/>
      <c r="P1" s="19"/>
      <c r="Q1" s="19"/>
      <c r="R1" s="19"/>
      <c r="S1" s="3"/>
      <c r="T1" s="3"/>
      <c r="U1" s="3"/>
    </row>
    <row r="2" spans="1:21" s="26" customFormat="1" x14ac:dyDescent="0.25">
      <c r="A2" s="31" t="s">
        <v>28</v>
      </c>
      <c r="B2" s="25" t="s">
        <v>26</v>
      </c>
      <c r="C2" s="25" t="s">
        <v>27</v>
      </c>
      <c r="D2" s="25" t="s">
        <v>0</v>
      </c>
      <c r="E2" s="25" t="s">
        <v>24</v>
      </c>
      <c r="F2" s="25" t="s">
        <v>82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25</v>
      </c>
      <c r="R2" s="25" t="s">
        <v>83</v>
      </c>
      <c r="S2" s="31" t="s">
        <v>84</v>
      </c>
      <c r="T2" s="31" t="s">
        <v>103</v>
      </c>
      <c r="U2" s="31" t="s">
        <v>126</v>
      </c>
    </row>
    <row r="3" spans="1:21" customFormat="1" x14ac:dyDescent="0.25">
      <c r="A3" s="32" t="s">
        <v>29</v>
      </c>
      <c r="B3" s="30"/>
      <c r="C3" s="27">
        <v>44289</v>
      </c>
      <c r="D3" s="35" t="s">
        <v>34</v>
      </c>
      <c r="E3" s="18" t="s">
        <v>60</v>
      </c>
      <c r="F3" s="29">
        <v>148633</v>
      </c>
      <c r="G3" s="18"/>
      <c r="H3" s="18"/>
      <c r="I3" s="18"/>
      <c r="J3" s="28">
        <v>125960</v>
      </c>
      <c r="K3" s="18"/>
      <c r="L3" s="18">
        <f t="shared" ref="L3:L32" si="0">+(H3*$H$1/100)+(I3*$I$1/100)+(J3*$J$1/100)+(K3*$K$1/100)</f>
        <v>22672.799999999999</v>
      </c>
      <c r="M3" s="18">
        <f>+IF(VALUE(LEFT(D3,2))=33,L3/2,0)</f>
        <v>11336.4</v>
      </c>
      <c r="N3" s="18">
        <f t="shared" ref="N3:N32" si="1">+M3</f>
        <v>11336.4</v>
      </c>
      <c r="O3" s="18">
        <f>+IF(VALUE(LEFT(D3,2))=33,0,L3)</f>
        <v>0</v>
      </c>
      <c r="P3" s="18">
        <f t="shared" ref="P3:P32" si="2">SUM(G3:K3)+M3+N3+O3</f>
        <v>148632.79999999999</v>
      </c>
      <c r="Q3" s="18">
        <f t="shared" ref="Q3:Q32" si="3">F3-P3</f>
        <v>0.20000000001164153</v>
      </c>
      <c r="R3" s="17">
        <v>0</v>
      </c>
      <c r="S3" s="29">
        <f>Q3-R3</f>
        <v>0.20000000001164153</v>
      </c>
      <c r="T3" s="5">
        <v>0</v>
      </c>
      <c r="U3" s="29">
        <f>S3-T3</f>
        <v>0.20000000001164153</v>
      </c>
    </row>
    <row r="4" spans="1:21" x14ac:dyDescent="0.25">
      <c r="A4" s="32" t="s">
        <v>29</v>
      </c>
      <c r="B4" s="17"/>
      <c r="C4" s="27">
        <v>44294</v>
      </c>
      <c r="D4" s="35" t="s">
        <v>94</v>
      </c>
      <c r="E4" s="18" t="s">
        <v>85</v>
      </c>
      <c r="F4" s="18">
        <v>510669</v>
      </c>
      <c r="G4" s="18"/>
      <c r="H4" s="18"/>
      <c r="I4" s="18"/>
      <c r="J4" s="18">
        <v>432770</v>
      </c>
      <c r="K4" s="18"/>
      <c r="L4" s="18">
        <f t="shared" si="0"/>
        <v>77898.600000000006</v>
      </c>
      <c r="M4" s="18">
        <f t="shared" ref="M4:M32" si="4">+IF(VALUE(LEFT(D4,2))=33,L4/2,0)</f>
        <v>38949.300000000003</v>
      </c>
      <c r="N4" s="18">
        <f t="shared" si="1"/>
        <v>38949.300000000003</v>
      </c>
      <c r="O4" s="18">
        <f t="shared" ref="O4:O32" si="5">+IF(VALUE(LEFT(D4,2))=33,0,L4)</f>
        <v>0</v>
      </c>
      <c r="P4" s="18">
        <f t="shared" si="2"/>
        <v>510668.6</v>
      </c>
      <c r="Q4" s="18">
        <f t="shared" si="3"/>
        <v>0.40000000002328306</v>
      </c>
      <c r="R4" s="17">
        <v>0</v>
      </c>
      <c r="S4" s="29">
        <f t="shared" ref="S4:S32" si="6">Q4-R4</f>
        <v>0.40000000002328306</v>
      </c>
      <c r="T4" s="17">
        <v>0</v>
      </c>
      <c r="U4" s="29">
        <f t="shared" ref="U4:U32" si="7">S4-T4</f>
        <v>0.40000000002328306</v>
      </c>
    </row>
    <row r="5" spans="1:21" x14ac:dyDescent="0.25">
      <c r="A5" s="32" t="s">
        <v>29</v>
      </c>
      <c r="B5" s="17"/>
      <c r="C5" s="27">
        <v>44296</v>
      </c>
      <c r="D5" s="35" t="s">
        <v>95</v>
      </c>
      <c r="E5" s="18" t="s">
        <v>86</v>
      </c>
      <c r="F5" s="18">
        <v>433485</v>
      </c>
      <c r="G5" s="18"/>
      <c r="H5" s="18"/>
      <c r="I5" s="18"/>
      <c r="J5" s="18">
        <v>367360</v>
      </c>
      <c r="K5" s="18"/>
      <c r="L5" s="18">
        <f t="shared" si="0"/>
        <v>66124.800000000003</v>
      </c>
      <c r="M5" s="18">
        <f t="shared" si="4"/>
        <v>33062.400000000001</v>
      </c>
      <c r="N5" s="18">
        <f t="shared" si="1"/>
        <v>33062.400000000001</v>
      </c>
      <c r="O5" s="18">
        <f t="shared" si="5"/>
        <v>0</v>
      </c>
      <c r="P5" s="18">
        <f t="shared" si="2"/>
        <v>433484.80000000005</v>
      </c>
      <c r="Q5" s="18">
        <f t="shared" si="3"/>
        <v>0.19999999995343387</v>
      </c>
      <c r="R5" s="17">
        <v>0</v>
      </c>
      <c r="S5" s="29">
        <f t="shared" si="6"/>
        <v>0.19999999995343387</v>
      </c>
      <c r="T5" s="17">
        <v>0</v>
      </c>
      <c r="U5" s="29">
        <f t="shared" si="7"/>
        <v>0.19999999995343387</v>
      </c>
    </row>
    <row r="6" spans="1:21" x14ac:dyDescent="0.25">
      <c r="A6" s="32" t="s">
        <v>29</v>
      </c>
      <c r="B6" s="17"/>
      <c r="C6" s="27">
        <v>44296</v>
      </c>
      <c r="D6" s="35" t="s">
        <v>96</v>
      </c>
      <c r="E6" s="18" t="s">
        <v>87</v>
      </c>
      <c r="F6" s="18">
        <v>832328</v>
      </c>
      <c r="G6" s="18"/>
      <c r="H6" s="18"/>
      <c r="I6" s="18"/>
      <c r="J6" s="18">
        <v>705362.5</v>
      </c>
      <c r="K6" s="18"/>
      <c r="L6" s="18">
        <f t="shared" si="0"/>
        <v>126965.25</v>
      </c>
      <c r="M6" s="18">
        <f t="shared" si="4"/>
        <v>63482.625</v>
      </c>
      <c r="N6" s="18">
        <f t="shared" si="1"/>
        <v>63482.625</v>
      </c>
      <c r="O6" s="18">
        <f t="shared" si="5"/>
        <v>0</v>
      </c>
      <c r="P6" s="18">
        <f t="shared" si="2"/>
        <v>832327.75</v>
      </c>
      <c r="Q6" s="18">
        <f t="shared" si="3"/>
        <v>0.25</v>
      </c>
      <c r="R6" s="17">
        <v>0</v>
      </c>
      <c r="S6" s="29">
        <f t="shared" si="6"/>
        <v>0.25</v>
      </c>
      <c r="T6" s="17">
        <v>0</v>
      </c>
      <c r="U6" s="29">
        <f t="shared" si="7"/>
        <v>0.25</v>
      </c>
    </row>
    <row r="7" spans="1:21" x14ac:dyDescent="0.25">
      <c r="A7" s="32" t="s">
        <v>29</v>
      </c>
      <c r="B7" s="17"/>
      <c r="C7" s="27">
        <v>44298</v>
      </c>
      <c r="D7" s="35" t="s">
        <v>97</v>
      </c>
      <c r="E7" s="18" t="s">
        <v>88</v>
      </c>
      <c r="F7" s="18">
        <v>272155</v>
      </c>
      <c r="G7" s="18"/>
      <c r="H7" s="18"/>
      <c r="I7" s="18"/>
      <c r="J7" s="18">
        <v>230640</v>
      </c>
      <c r="K7" s="18"/>
      <c r="L7" s="18">
        <f t="shared" si="0"/>
        <v>41515.199999999997</v>
      </c>
      <c r="M7" s="18">
        <f t="shared" si="4"/>
        <v>20757.599999999999</v>
      </c>
      <c r="N7" s="18">
        <f t="shared" si="1"/>
        <v>20757.599999999999</v>
      </c>
      <c r="O7" s="18">
        <f t="shared" si="5"/>
        <v>0</v>
      </c>
      <c r="P7" s="18">
        <f t="shared" si="2"/>
        <v>272155.2</v>
      </c>
      <c r="Q7" s="18">
        <f t="shared" si="3"/>
        <v>-0.20000000001164153</v>
      </c>
      <c r="R7" s="17">
        <v>0</v>
      </c>
      <c r="S7" s="29">
        <f t="shared" si="6"/>
        <v>-0.20000000001164153</v>
      </c>
      <c r="T7" s="17">
        <v>0</v>
      </c>
      <c r="U7" s="29">
        <f t="shared" si="7"/>
        <v>-0.20000000001164153</v>
      </c>
    </row>
    <row r="8" spans="1:21" x14ac:dyDescent="0.25">
      <c r="A8" s="32" t="s">
        <v>29</v>
      </c>
      <c r="B8" s="17"/>
      <c r="C8" s="27">
        <v>44302</v>
      </c>
      <c r="D8" s="35" t="s">
        <v>98</v>
      </c>
      <c r="E8" s="18" t="s">
        <v>89</v>
      </c>
      <c r="F8" s="18">
        <v>1277610</v>
      </c>
      <c r="G8" s="18"/>
      <c r="H8" s="18"/>
      <c r="I8" s="18"/>
      <c r="J8" s="18">
        <v>1082720</v>
      </c>
      <c r="K8" s="18"/>
      <c r="L8" s="18">
        <f t="shared" si="0"/>
        <v>194889.60000000001</v>
      </c>
      <c r="M8" s="18">
        <f t="shared" si="4"/>
        <v>97444.800000000003</v>
      </c>
      <c r="N8" s="18">
        <f t="shared" si="1"/>
        <v>97444.800000000003</v>
      </c>
      <c r="O8" s="18">
        <f t="shared" si="5"/>
        <v>0</v>
      </c>
      <c r="P8" s="18">
        <f t="shared" si="2"/>
        <v>1277609.6000000001</v>
      </c>
      <c r="Q8" s="18">
        <f t="shared" si="3"/>
        <v>0.39999999990686774</v>
      </c>
      <c r="R8" s="17">
        <v>0</v>
      </c>
      <c r="S8" s="29">
        <f t="shared" si="6"/>
        <v>0.39999999990686774</v>
      </c>
      <c r="T8" s="17">
        <v>0</v>
      </c>
      <c r="U8" s="29">
        <f t="shared" si="7"/>
        <v>0.39999999990686774</v>
      </c>
    </row>
    <row r="9" spans="1:21" x14ac:dyDescent="0.25">
      <c r="A9" s="32" t="s">
        <v>29</v>
      </c>
      <c r="B9" s="17"/>
      <c r="C9" s="27">
        <v>44303</v>
      </c>
      <c r="D9" s="35" t="s">
        <v>99</v>
      </c>
      <c r="E9" s="18" t="s">
        <v>90</v>
      </c>
      <c r="F9" s="18">
        <v>387040</v>
      </c>
      <c r="G9" s="18"/>
      <c r="H9" s="18"/>
      <c r="I9" s="18"/>
      <c r="J9" s="18">
        <v>328000</v>
      </c>
      <c r="K9" s="18"/>
      <c r="L9" s="18">
        <f t="shared" si="0"/>
        <v>59040</v>
      </c>
      <c r="M9" s="18">
        <f t="shared" si="4"/>
        <v>29520</v>
      </c>
      <c r="N9" s="18">
        <f t="shared" si="1"/>
        <v>29520</v>
      </c>
      <c r="O9" s="18">
        <f t="shared" si="5"/>
        <v>0</v>
      </c>
      <c r="P9" s="18">
        <f t="shared" si="2"/>
        <v>387040</v>
      </c>
      <c r="Q9" s="18">
        <f t="shared" si="3"/>
        <v>0</v>
      </c>
      <c r="R9" s="17">
        <v>0</v>
      </c>
      <c r="S9" s="29">
        <f t="shared" si="6"/>
        <v>0</v>
      </c>
      <c r="T9" s="17">
        <v>0</v>
      </c>
      <c r="U9" s="29">
        <f t="shared" si="7"/>
        <v>0</v>
      </c>
    </row>
    <row r="10" spans="1:21" x14ac:dyDescent="0.25">
      <c r="A10" s="32" t="s">
        <v>29</v>
      </c>
      <c r="B10" s="17"/>
      <c r="C10" s="27">
        <v>44305</v>
      </c>
      <c r="D10" s="35" t="s">
        <v>99</v>
      </c>
      <c r="E10" s="18" t="s">
        <v>90</v>
      </c>
      <c r="F10" s="18">
        <v>357210</v>
      </c>
      <c r="G10" s="18"/>
      <c r="H10" s="18"/>
      <c r="I10" s="18"/>
      <c r="J10" s="18">
        <v>302720</v>
      </c>
      <c r="K10" s="18"/>
      <c r="L10" s="18">
        <f t="shared" si="0"/>
        <v>54489.599999999999</v>
      </c>
      <c r="M10" s="18">
        <f t="shared" si="4"/>
        <v>27244.799999999999</v>
      </c>
      <c r="N10" s="18">
        <f t="shared" si="1"/>
        <v>27244.799999999999</v>
      </c>
      <c r="O10" s="18">
        <f t="shared" si="5"/>
        <v>0</v>
      </c>
      <c r="P10" s="18">
        <f t="shared" si="2"/>
        <v>357209.59999999998</v>
      </c>
      <c r="Q10" s="18">
        <f t="shared" si="3"/>
        <v>0.40000000002328306</v>
      </c>
      <c r="R10" s="17">
        <v>0</v>
      </c>
      <c r="S10" s="29">
        <f t="shared" si="6"/>
        <v>0.40000000002328306</v>
      </c>
      <c r="T10" s="17">
        <v>0</v>
      </c>
      <c r="U10" s="29">
        <f t="shared" si="7"/>
        <v>0.40000000002328306</v>
      </c>
    </row>
    <row r="11" spans="1:21" x14ac:dyDescent="0.25">
      <c r="A11" s="32" t="s">
        <v>29</v>
      </c>
      <c r="B11" s="17"/>
      <c r="C11" s="27">
        <v>44306</v>
      </c>
      <c r="D11" s="35" t="s">
        <v>100</v>
      </c>
      <c r="E11" s="18" t="s">
        <v>91</v>
      </c>
      <c r="F11" s="18">
        <v>935658</v>
      </c>
      <c r="G11" s="18"/>
      <c r="H11" s="18"/>
      <c r="I11" s="18"/>
      <c r="J11" s="18">
        <v>785080</v>
      </c>
      <c r="K11" s="18"/>
      <c r="L11" s="18">
        <f t="shared" si="0"/>
        <v>141314.4</v>
      </c>
      <c r="M11" s="18">
        <f t="shared" si="4"/>
        <v>70657.2</v>
      </c>
      <c r="N11" s="18">
        <f t="shared" si="1"/>
        <v>70657.2</v>
      </c>
      <c r="O11" s="18">
        <f t="shared" si="5"/>
        <v>0</v>
      </c>
      <c r="P11" s="18">
        <f t="shared" si="2"/>
        <v>926394.39999999991</v>
      </c>
      <c r="Q11" s="18">
        <f t="shared" si="3"/>
        <v>9263.6000000000931</v>
      </c>
      <c r="R11" s="17">
        <v>9264</v>
      </c>
      <c r="S11" s="29">
        <f t="shared" si="6"/>
        <v>-0.39999999990686774</v>
      </c>
      <c r="T11" s="17">
        <v>0</v>
      </c>
      <c r="U11" s="29">
        <f t="shared" si="7"/>
        <v>-0.39999999990686774</v>
      </c>
    </row>
    <row r="12" spans="1:21" x14ac:dyDescent="0.25">
      <c r="A12" s="32" t="s">
        <v>29</v>
      </c>
      <c r="B12" s="17"/>
      <c r="C12" s="27">
        <v>44307</v>
      </c>
      <c r="D12" s="35" t="s">
        <v>101</v>
      </c>
      <c r="E12" s="18" t="s">
        <v>92</v>
      </c>
      <c r="F12" s="18">
        <v>801090</v>
      </c>
      <c r="G12" s="18"/>
      <c r="H12" s="18"/>
      <c r="I12" s="18"/>
      <c r="J12" s="18">
        <v>678890</v>
      </c>
      <c r="K12" s="18"/>
      <c r="L12" s="18">
        <f t="shared" si="0"/>
        <v>122200.2</v>
      </c>
      <c r="M12" s="18">
        <f t="shared" si="4"/>
        <v>61100.1</v>
      </c>
      <c r="N12" s="18">
        <f t="shared" si="1"/>
        <v>61100.1</v>
      </c>
      <c r="O12" s="18">
        <f t="shared" si="5"/>
        <v>0</v>
      </c>
      <c r="P12" s="18">
        <f t="shared" si="2"/>
        <v>801090.2</v>
      </c>
      <c r="Q12" s="18">
        <f t="shared" si="3"/>
        <v>-0.19999999995343387</v>
      </c>
      <c r="R12" s="17">
        <v>0</v>
      </c>
      <c r="S12" s="29">
        <f t="shared" si="6"/>
        <v>-0.19999999995343387</v>
      </c>
      <c r="T12" s="17">
        <v>0</v>
      </c>
      <c r="U12" s="29">
        <f t="shared" si="7"/>
        <v>-0.19999999995343387</v>
      </c>
    </row>
    <row r="13" spans="1:21" x14ac:dyDescent="0.25">
      <c r="A13" s="32" t="s">
        <v>29</v>
      </c>
      <c r="B13" s="17"/>
      <c r="C13" s="27">
        <v>44314</v>
      </c>
      <c r="D13" s="35" t="s">
        <v>98</v>
      </c>
      <c r="E13" s="18" t="s">
        <v>89</v>
      </c>
      <c r="F13" s="18">
        <v>771154</v>
      </c>
      <c r="G13" s="18"/>
      <c r="H13" s="18"/>
      <c r="I13" s="18"/>
      <c r="J13" s="18">
        <v>653520</v>
      </c>
      <c r="K13" s="18"/>
      <c r="L13" s="18">
        <f t="shared" si="0"/>
        <v>117633.60000000001</v>
      </c>
      <c r="M13" s="18">
        <f t="shared" si="4"/>
        <v>58816.800000000003</v>
      </c>
      <c r="N13" s="18">
        <f t="shared" si="1"/>
        <v>58816.800000000003</v>
      </c>
      <c r="O13" s="18">
        <f t="shared" si="5"/>
        <v>0</v>
      </c>
      <c r="P13" s="18">
        <f t="shared" si="2"/>
        <v>771153.60000000009</v>
      </c>
      <c r="Q13" s="18">
        <f t="shared" si="3"/>
        <v>0.39999999990686774</v>
      </c>
      <c r="R13" s="17">
        <v>0</v>
      </c>
      <c r="S13" s="29">
        <f t="shared" si="6"/>
        <v>0.39999999990686774</v>
      </c>
      <c r="T13" s="17">
        <v>0</v>
      </c>
      <c r="U13" s="29">
        <f t="shared" si="7"/>
        <v>0.39999999990686774</v>
      </c>
    </row>
    <row r="14" spans="1:21" x14ac:dyDescent="0.25">
      <c r="A14" s="32" t="s">
        <v>29</v>
      </c>
      <c r="B14" s="17"/>
      <c r="C14" s="27">
        <v>44315</v>
      </c>
      <c r="D14" s="35" t="s">
        <v>100</v>
      </c>
      <c r="E14" s="18" t="s">
        <v>91</v>
      </c>
      <c r="F14" s="18">
        <v>808398</v>
      </c>
      <c r="G14" s="18"/>
      <c r="H14" s="18"/>
      <c r="I14" s="18"/>
      <c r="J14" s="18">
        <v>678300</v>
      </c>
      <c r="K14" s="18"/>
      <c r="L14" s="18">
        <f t="shared" si="0"/>
        <v>122094</v>
      </c>
      <c r="M14" s="18">
        <f t="shared" si="4"/>
        <v>61047</v>
      </c>
      <c r="N14" s="18">
        <f t="shared" si="1"/>
        <v>61047</v>
      </c>
      <c r="O14" s="18">
        <f t="shared" si="5"/>
        <v>0</v>
      </c>
      <c r="P14" s="18">
        <f t="shared" si="2"/>
        <v>800394</v>
      </c>
      <c r="Q14" s="18">
        <f t="shared" si="3"/>
        <v>8004</v>
      </c>
      <c r="R14" s="17">
        <v>8004</v>
      </c>
      <c r="S14" s="29">
        <f t="shared" si="6"/>
        <v>0</v>
      </c>
      <c r="T14" s="17">
        <v>0</v>
      </c>
      <c r="U14" s="29">
        <f t="shared" si="7"/>
        <v>0</v>
      </c>
    </row>
    <row r="15" spans="1:21" x14ac:dyDescent="0.25">
      <c r="A15" s="32" t="s">
        <v>29</v>
      </c>
      <c r="B15" s="17"/>
      <c r="C15" s="27">
        <v>44316</v>
      </c>
      <c r="D15" s="35" t="s">
        <v>102</v>
      </c>
      <c r="E15" s="18" t="s">
        <v>93</v>
      </c>
      <c r="F15" s="18">
        <v>844113</v>
      </c>
      <c r="G15" s="18"/>
      <c r="H15" s="18"/>
      <c r="I15" s="18"/>
      <c r="J15" s="18">
        <v>715350</v>
      </c>
      <c r="K15" s="18"/>
      <c r="L15" s="18">
        <f t="shared" si="0"/>
        <v>128763</v>
      </c>
      <c r="M15" s="18">
        <f t="shared" si="4"/>
        <v>64381.5</v>
      </c>
      <c r="N15" s="18">
        <f t="shared" si="1"/>
        <v>64381.5</v>
      </c>
      <c r="O15" s="18">
        <f t="shared" si="5"/>
        <v>0</v>
      </c>
      <c r="P15" s="18">
        <f t="shared" si="2"/>
        <v>844113</v>
      </c>
      <c r="Q15" s="18">
        <f t="shared" si="3"/>
        <v>0</v>
      </c>
      <c r="R15" s="17">
        <v>0</v>
      </c>
      <c r="S15" s="29">
        <f t="shared" si="6"/>
        <v>0</v>
      </c>
      <c r="T15" s="17">
        <v>0</v>
      </c>
      <c r="U15" s="29">
        <f t="shared" si="7"/>
        <v>0</v>
      </c>
    </row>
    <row r="16" spans="1:21" x14ac:dyDescent="0.25">
      <c r="A16" s="32" t="s">
        <v>29</v>
      </c>
      <c r="B16" s="17"/>
      <c r="C16" s="27">
        <v>44287</v>
      </c>
      <c r="D16" s="35" t="s">
        <v>104</v>
      </c>
      <c r="E16" s="18" t="s">
        <v>115</v>
      </c>
      <c r="F16" s="18">
        <v>4494</v>
      </c>
      <c r="G16" s="18"/>
      <c r="H16" s="18"/>
      <c r="I16" s="18"/>
      <c r="J16" s="18">
        <v>3808</v>
      </c>
      <c r="K16" s="18"/>
      <c r="L16" s="18">
        <f t="shared" si="0"/>
        <v>685.44</v>
      </c>
      <c r="M16" s="18">
        <f t="shared" si="4"/>
        <v>342.72</v>
      </c>
      <c r="N16" s="18">
        <f t="shared" si="1"/>
        <v>342.72</v>
      </c>
      <c r="O16" s="18">
        <f t="shared" si="5"/>
        <v>0</v>
      </c>
      <c r="P16" s="18">
        <f t="shared" si="2"/>
        <v>4493.4400000000005</v>
      </c>
      <c r="Q16" s="18">
        <f t="shared" si="3"/>
        <v>0.55999999999949068</v>
      </c>
      <c r="R16" s="17">
        <v>0</v>
      </c>
      <c r="S16" s="29">
        <f t="shared" si="6"/>
        <v>0.55999999999949068</v>
      </c>
      <c r="T16" s="17">
        <v>0</v>
      </c>
      <c r="U16" s="29">
        <f t="shared" si="7"/>
        <v>0.55999999999949068</v>
      </c>
    </row>
    <row r="17" spans="1:21" x14ac:dyDescent="0.25">
      <c r="A17" s="32" t="s">
        <v>29</v>
      </c>
      <c r="B17" s="17"/>
      <c r="C17" s="27">
        <v>44288</v>
      </c>
      <c r="D17" s="36" t="s">
        <v>105</v>
      </c>
      <c r="E17" s="18" t="s">
        <v>116</v>
      </c>
      <c r="F17" s="18">
        <v>146927</v>
      </c>
      <c r="G17" s="18"/>
      <c r="H17" s="18">
        <v>132467.58000000002</v>
      </c>
      <c r="I17" s="18"/>
      <c r="J17" s="18"/>
      <c r="K17" s="18"/>
      <c r="L17" s="39">
        <f t="shared" si="0"/>
        <v>6623.3790000000017</v>
      </c>
      <c r="M17" s="18">
        <f t="shared" si="4"/>
        <v>3311.6895000000009</v>
      </c>
      <c r="N17" s="18">
        <f t="shared" si="1"/>
        <v>3311.6895000000009</v>
      </c>
      <c r="O17" s="18">
        <f t="shared" si="5"/>
        <v>0</v>
      </c>
      <c r="P17" s="18">
        <f t="shared" si="2"/>
        <v>139090.95900000003</v>
      </c>
      <c r="Q17" s="18">
        <f t="shared" si="3"/>
        <v>7836.0409999999683</v>
      </c>
      <c r="R17" s="17">
        <v>0</v>
      </c>
      <c r="S17" s="29">
        <f t="shared" si="6"/>
        <v>7836.0409999999683</v>
      </c>
      <c r="T17" s="17">
        <v>7836</v>
      </c>
      <c r="U17" s="29">
        <f t="shared" si="7"/>
        <v>4.0999999968335032E-2</v>
      </c>
    </row>
    <row r="18" spans="1:21" x14ac:dyDescent="0.25">
      <c r="A18" s="32" t="s">
        <v>29</v>
      </c>
      <c r="B18" s="17"/>
      <c r="C18" s="27">
        <v>44294</v>
      </c>
      <c r="D18" s="36" t="s">
        <v>106</v>
      </c>
      <c r="E18" s="18" t="s">
        <v>117</v>
      </c>
      <c r="F18" s="18">
        <v>2478</v>
      </c>
      <c r="G18" s="18"/>
      <c r="H18" s="18"/>
      <c r="I18" s="18"/>
      <c r="J18" s="18">
        <v>2100</v>
      </c>
      <c r="K18" s="18"/>
      <c r="L18" s="18">
        <f t="shared" si="0"/>
        <v>378</v>
      </c>
      <c r="M18" s="18">
        <f t="shared" si="4"/>
        <v>189</v>
      </c>
      <c r="N18" s="18">
        <f t="shared" si="1"/>
        <v>189</v>
      </c>
      <c r="O18" s="18">
        <f t="shared" si="5"/>
        <v>0</v>
      </c>
      <c r="P18" s="18">
        <f t="shared" si="2"/>
        <v>2478</v>
      </c>
      <c r="Q18" s="18">
        <f t="shared" si="3"/>
        <v>0</v>
      </c>
      <c r="R18" s="17">
        <v>0</v>
      </c>
      <c r="S18" s="29">
        <f t="shared" si="6"/>
        <v>0</v>
      </c>
      <c r="T18" s="17">
        <v>0</v>
      </c>
      <c r="U18" s="29">
        <f t="shared" si="7"/>
        <v>0</v>
      </c>
    </row>
    <row r="19" spans="1:21" x14ac:dyDescent="0.25">
      <c r="A19" s="32" t="s">
        <v>29</v>
      </c>
      <c r="B19" s="17"/>
      <c r="C19" s="27">
        <v>44294</v>
      </c>
      <c r="D19" s="36" t="s">
        <v>104</v>
      </c>
      <c r="E19" s="18" t="s">
        <v>115</v>
      </c>
      <c r="F19" s="18">
        <v>5616</v>
      </c>
      <c r="G19" s="18"/>
      <c r="H19" s="18"/>
      <c r="I19" s="18"/>
      <c r="J19" s="18">
        <v>4760</v>
      </c>
      <c r="K19" s="18"/>
      <c r="L19" s="18">
        <f t="shared" si="0"/>
        <v>856.8</v>
      </c>
      <c r="M19" s="18">
        <f t="shared" si="4"/>
        <v>428.4</v>
      </c>
      <c r="N19" s="18">
        <f t="shared" si="1"/>
        <v>428.4</v>
      </c>
      <c r="O19" s="18">
        <f t="shared" si="5"/>
        <v>0</v>
      </c>
      <c r="P19" s="18">
        <f t="shared" si="2"/>
        <v>5616.7999999999993</v>
      </c>
      <c r="Q19" s="18">
        <f t="shared" si="3"/>
        <v>-0.7999999999992724</v>
      </c>
      <c r="R19" s="17">
        <v>0</v>
      </c>
      <c r="S19" s="29">
        <f t="shared" si="6"/>
        <v>-0.7999999999992724</v>
      </c>
      <c r="T19" s="17">
        <v>0</v>
      </c>
      <c r="U19" s="29">
        <f t="shared" si="7"/>
        <v>-0.7999999999992724</v>
      </c>
    </row>
    <row r="20" spans="1:21" x14ac:dyDescent="0.25">
      <c r="A20" s="32" t="s">
        <v>29</v>
      </c>
      <c r="B20" s="17"/>
      <c r="C20" s="27">
        <v>44299</v>
      </c>
      <c r="D20" s="36" t="s">
        <v>105</v>
      </c>
      <c r="E20" s="18" t="s">
        <v>116</v>
      </c>
      <c r="F20" s="18">
        <v>119264</v>
      </c>
      <c r="G20" s="18"/>
      <c r="H20" s="18">
        <v>106137.12</v>
      </c>
      <c r="I20" s="18"/>
      <c r="J20" s="18"/>
      <c r="K20" s="18"/>
      <c r="L20" s="39">
        <f t="shared" si="0"/>
        <v>5306.8559999999998</v>
      </c>
      <c r="M20" s="18">
        <f t="shared" si="4"/>
        <v>2653.4279999999999</v>
      </c>
      <c r="N20" s="18">
        <f t="shared" si="1"/>
        <v>2653.4279999999999</v>
      </c>
      <c r="O20" s="18">
        <f t="shared" si="5"/>
        <v>0</v>
      </c>
      <c r="P20" s="18">
        <f t="shared" si="2"/>
        <v>111443.976</v>
      </c>
      <c r="Q20" s="18">
        <f t="shared" si="3"/>
        <v>7820.0240000000049</v>
      </c>
      <c r="R20" s="17">
        <v>0</v>
      </c>
      <c r="S20" s="29">
        <f t="shared" si="6"/>
        <v>7820.0240000000049</v>
      </c>
      <c r="T20" s="17">
        <v>7820</v>
      </c>
      <c r="U20" s="29">
        <f t="shared" si="7"/>
        <v>2.4000000004889444E-2</v>
      </c>
    </row>
    <row r="21" spans="1:21" x14ac:dyDescent="0.25">
      <c r="A21" s="32" t="s">
        <v>29</v>
      </c>
      <c r="B21" s="17"/>
      <c r="C21" s="27">
        <v>44299</v>
      </c>
      <c r="D21" s="36" t="s">
        <v>105</v>
      </c>
      <c r="E21" s="18" t="s">
        <v>116</v>
      </c>
      <c r="F21" s="18">
        <v>158558</v>
      </c>
      <c r="G21" s="18"/>
      <c r="H21" s="18">
        <v>143773.29</v>
      </c>
      <c r="I21" s="18"/>
      <c r="J21" s="18"/>
      <c r="K21" s="18"/>
      <c r="L21" s="39">
        <f t="shared" si="0"/>
        <v>7188.6645000000008</v>
      </c>
      <c r="M21" s="18">
        <f t="shared" si="4"/>
        <v>3594.3322500000004</v>
      </c>
      <c r="N21" s="18">
        <f t="shared" si="1"/>
        <v>3594.3322500000004</v>
      </c>
      <c r="O21" s="18">
        <f t="shared" si="5"/>
        <v>0</v>
      </c>
      <c r="P21" s="18">
        <f t="shared" si="2"/>
        <v>150961.95450000002</v>
      </c>
      <c r="Q21" s="18">
        <f t="shared" si="3"/>
        <v>7596.0454999999783</v>
      </c>
      <c r="R21" s="17">
        <v>0</v>
      </c>
      <c r="S21" s="29">
        <f t="shared" si="6"/>
        <v>7596.0454999999783</v>
      </c>
      <c r="T21" s="17">
        <v>7596</v>
      </c>
      <c r="U21" s="29">
        <f t="shared" si="7"/>
        <v>4.549999997834675E-2</v>
      </c>
    </row>
    <row r="22" spans="1:21" x14ac:dyDescent="0.25">
      <c r="A22" s="32" t="s">
        <v>29</v>
      </c>
      <c r="B22" s="17"/>
      <c r="C22" s="27">
        <v>44299</v>
      </c>
      <c r="D22" s="36" t="s">
        <v>104</v>
      </c>
      <c r="E22" s="18" t="s">
        <v>115</v>
      </c>
      <c r="F22" s="18">
        <v>5616</v>
      </c>
      <c r="G22" s="18"/>
      <c r="H22" s="18"/>
      <c r="I22" s="18"/>
      <c r="J22" s="18">
        <v>4760</v>
      </c>
      <c r="K22" s="18"/>
      <c r="L22" s="18">
        <f t="shared" si="0"/>
        <v>856.8</v>
      </c>
      <c r="M22" s="18">
        <f t="shared" si="4"/>
        <v>428.4</v>
      </c>
      <c r="N22" s="18">
        <f t="shared" si="1"/>
        <v>428.4</v>
      </c>
      <c r="O22" s="18">
        <f t="shared" si="5"/>
        <v>0</v>
      </c>
      <c r="P22" s="18">
        <f t="shared" si="2"/>
        <v>5616.7999999999993</v>
      </c>
      <c r="Q22" s="18">
        <f t="shared" si="3"/>
        <v>-0.7999999999992724</v>
      </c>
      <c r="R22" s="17">
        <v>0</v>
      </c>
      <c r="S22" s="29">
        <f t="shared" si="6"/>
        <v>-0.7999999999992724</v>
      </c>
      <c r="T22" s="17">
        <v>0</v>
      </c>
      <c r="U22" s="29">
        <f t="shared" si="7"/>
        <v>-0.7999999999992724</v>
      </c>
    </row>
    <row r="23" spans="1:21" x14ac:dyDescent="0.25">
      <c r="A23" s="32" t="s">
        <v>29</v>
      </c>
      <c r="B23" s="17"/>
      <c r="C23" s="27">
        <v>44301</v>
      </c>
      <c r="D23" s="36" t="s">
        <v>107</v>
      </c>
      <c r="E23" s="18" t="s">
        <v>118</v>
      </c>
      <c r="F23" s="18">
        <v>11500</v>
      </c>
      <c r="G23" s="18"/>
      <c r="H23" s="18"/>
      <c r="I23" s="17">
        <v>10267.5</v>
      </c>
      <c r="J23" s="18"/>
      <c r="K23" s="18"/>
      <c r="L23" s="18">
        <f t="shared" si="0"/>
        <v>1232.0999999999999</v>
      </c>
      <c r="M23" s="18">
        <f t="shared" si="4"/>
        <v>616.04999999999995</v>
      </c>
      <c r="N23" s="18">
        <f t="shared" si="1"/>
        <v>616.04999999999995</v>
      </c>
      <c r="O23" s="18">
        <f t="shared" si="5"/>
        <v>0</v>
      </c>
      <c r="P23" s="18">
        <f t="shared" si="2"/>
        <v>11499.599999999999</v>
      </c>
      <c r="Q23" s="18">
        <f t="shared" si="3"/>
        <v>0.40000000000145519</v>
      </c>
      <c r="R23" s="17">
        <v>0</v>
      </c>
      <c r="S23" s="29">
        <f t="shared" si="6"/>
        <v>0.40000000000145519</v>
      </c>
      <c r="T23" s="17">
        <v>0</v>
      </c>
      <c r="U23" s="29">
        <f t="shared" si="7"/>
        <v>0.40000000000145519</v>
      </c>
    </row>
    <row r="24" spans="1:21" x14ac:dyDescent="0.25">
      <c r="A24" s="32" t="s">
        <v>29</v>
      </c>
      <c r="B24" s="17"/>
      <c r="C24" s="27">
        <v>44301</v>
      </c>
      <c r="D24" s="36" t="s">
        <v>108</v>
      </c>
      <c r="E24" s="18" t="s">
        <v>119</v>
      </c>
      <c r="F24" s="18">
        <v>2668</v>
      </c>
      <c r="G24" s="18"/>
      <c r="H24" s="18"/>
      <c r="I24" s="18"/>
      <c r="J24" s="18">
        <v>2261</v>
      </c>
      <c r="K24" s="18"/>
      <c r="L24" s="18">
        <f t="shared" si="0"/>
        <v>406.98</v>
      </c>
      <c r="M24" s="18">
        <f t="shared" si="4"/>
        <v>203.49</v>
      </c>
      <c r="N24" s="18">
        <f t="shared" si="1"/>
        <v>203.49</v>
      </c>
      <c r="O24" s="18">
        <f t="shared" si="5"/>
        <v>0</v>
      </c>
      <c r="P24" s="18">
        <f t="shared" si="2"/>
        <v>2667.9799999999996</v>
      </c>
      <c r="Q24" s="18">
        <f t="shared" si="3"/>
        <v>2.0000000000436557E-2</v>
      </c>
      <c r="R24" s="17">
        <v>0</v>
      </c>
      <c r="S24" s="29">
        <f t="shared" si="6"/>
        <v>2.0000000000436557E-2</v>
      </c>
      <c r="T24" s="17">
        <v>0</v>
      </c>
      <c r="U24" s="29">
        <f t="shared" si="7"/>
        <v>2.0000000000436557E-2</v>
      </c>
    </row>
    <row r="25" spans="1:21" x14ac:dyDescent="0.25">
      <c r="A25" s="32" t="s">
        <v>29</v>
      </c>
      <c r="B25" s="17"/>
      <c r="C25" s="27">
        <v>44302</v>
      </c>
      <c r="D25" s="36" t="s">
        <v>108</v>
      </c>
      <c r="E25" s="18" t="s">
        <v>119</v>
      </c>
      <c r="F25" s="18">
        <v>10672</v>
      </c>
      <c r="G25" s="18"/>
      <c r="H25" s="18"/>
      <c r="I25" s="18"/>
      <c r="J25" s="18">
        <v>9044</v>
      </c>
      <c r="K25" s="18"/>
      <c r="L25" s="18">
        <f t="shared" si="0"/>
        <v>1627.92</v>
      </c>
      <c r="M25" s="18">
        <f t="shared" si="4"/>
        <v>813.96</v>
      </c>
      <c r="N25" s="18">
        <f t="shared" si="1"/>
        <v>813.96</v>
      </c>
      <c r="O25" s="18">
        <f t="shared" si="5"/>
        <v>0</v>
      </c>
      <c r="P25" s="18">
        <f t="shared" si="2"/>
        <v>10671.919999999998</v>
      </c>
      <c r="Q25" s="18">
        <f t="shared" si="3"/>
        <v>8.000000000174623E-2</v>
      </c>
      <c r="R25" s="17">
        <v>0</v>
      </c>
      <c r="S25" s="29">
        <f t="shared" si="6"/>
        <v>8.000000000174623E-2</v>
      </c>
      <c r="T25" s="17">
        <v>0</v>
      </c>
      <c r="U25" s="29">
        <f t="shared" si="7"/>
        <v>8.000000000174623E-2</v>
      </c>
    </row>
    <row r="26" spans="1:21" x14ac:dyDescent="0.25">
      <c r="A26" s="32" t="s">
        <v>29</v>
      </c>
      <c r="B26" s="17"/>
      <c r="C26" s="27">
        <v>44303</v>
      </c>
      <c r="D26" s="36" t="s">
        <v>109</v>
      </c>
      <c r="E26" s="18" t="s">
        <v>120</v>
      </c>
      <c r="F26" s="18">
        <v>4824</v>
      </c>
      <c r="G26" s="18"/>
      <c r="H26" s="18"/>
      <c r="I26" s="18"/>
      <c r="J26" s="18">
        <v>4088</v>
      </c>
      <c r="K26" s="18"/>
      <c r="L26" s="18">
        <f t="shared" si="0"/>
        <v>735.84</v>
      </c>
      <c r="M26" s="18">
        <f t="shared" si="4"/>
        <v>367.92</v>
      </c>
      <c r="N26" s="18">
        <f t="shared" si="1"/>
        <v>367.92</v>
      </c>
      <c r="O26" s="18">
        <f t="shared" si="5"/>
        <v>0</v>
      </c>
      <c r="P26" s="18">
        <f t="shared" si="2"/>
        <v>4823.84</v>
      </c>
      <c r="Q26" s="18">
        <f t="shared" si="3"/>
        <v>0.15999999999985448</v>
      </c>
      <c r="R26" s="17">
        <v>0</v>
      </c>
      <c r="S26" s="29">
        <f t="shared" si="6"/>
        <v>0.15999999999985448</v>
      </c>
      <c r="T26" s="17">
        <v>0</v>
      </c>
      <c r="U26" s="29">
        <f t="shared" si="7"/>
        <v>0.15999999999985448</v>
      </c>
    </row>
    <row r="27" spans="1:21" x14ac:dyDescent="0.25">
      <c r="A27" s="32" t="s">
        <v>29</v>
      </c>
      <c r="B27" s="17"/>
      <c r="C27" s="27">
        <v>44306</v>
      </c>
      <c r="D27" s="36" t="s">
        <v>110</v>
      </c>
      <c r="E27" s="18" t="s">
        <v>121</v>
      </c>
      <c r="F27" s="18">
        <v>72500</v>
      </c>
      <c r="G27" s="18"/>
      <c r="H27" s="18"/>
      <c r="I27" s="18"/>
      <c r="J27" s="18"/>
      <c r="K27" s="18">
        <v>56639.63</v>
      </c>
      <c r="L27" s="18">
        <f t="shared" si="0"/>
        <v>15859.096399999999</v>
      </c>
      <c r="M27" s="18">
        <f t="shared" si="4"/>
        <v>7929.5481999999993</v>
      </c>
      <c r="N27" s="18">
        <f t="shared" si="1"/>
        <v>7929.5481999999993</v>
      </c>
      <c r="O27" s="18">
        <f t="shared" si="5"/>
        <v>0</v>
      </c>
      <c r="P27" s="18">
        <f t="shared" si="2"/>
        <v>72498.7264</v>
      </c>
      <c r="Q27" s="18">
        <f t="shared" si="3"/>
        <v>1.2736000000004424</v>
      </c>
      <c r="R27" s="17">
        <v>0</v>
      </c>
      <c r="S27" s="29">
        <f t="shared" si="6"/>
        <v>1.2736000000004424</v>
      </c>
      <c r="T27" s="17">
        <v>0</v>
      </c>
      <c r="U27" s="29">
        <f t="shared" si="7"/>
        <v>1.2736000000004424</v>
      </c>
    </row>
    <row r="28" spans="1:21" x14ac:dyDescent="0.25">
      <c r="A28" s="32" t="s">
        <v>29</v>
      </c>
      <c r="B28" s="17"/>
      <c r="C28" s="27">
        <v>44307</v>
      </c>
      <c r="D28" s="36" t="s">
        <v>111</v>
      </c>
      <c r="E28" s="18" t="s">
        <v>122</v>
      </c>
      <c r="F28" s="18">
        <v>53890</v>
      </c>
      <c r="G28" s="18"/>
      <c r="H28" s="18"/>
      <c r="I28" s="18"/>
      <c r="J28" s="18">
        <v>45669.48</v>
      </c>
      <c r="K28" s="18"/>
      <c r="L28" s="18">
        <f t="shared" si="0"/>
        <v>8220.5064000000002</v>
      </c>
      <c r="M28" s="18">
        <f t="shared" si="4"/>
        <v>4110.2532000000001</v>
      </c>
      <c r="N28" s="18">
        <f t="shared" si="1"/>
        <v>4110.2532000000001</v>
      </c>
      <c r="O28" s="18">
        <f t="shared" si="5"/>
        <v>0</v>
      </c>
      <c r="P28" s="18">
        <f t="shared" si="2"/>
        <v>53889.986400000002</v>
      </c>
      <c r="Q28" s="18">
        <f t="shared" si="3"/>
        <v>1.359999999840511E-2</v>
      </c>
      <c r="R28" s="17">
        <v>0</v>
      </c>
      <c r="S28" s="29">
        <f t="shared" si="6"/>
        <v>1.359999999840511E-2</v>
      </c>
      <c r="T28" s="17">
        <v>0</v>
      </c>
      <c r="U28" s="29">
        <f t="shared" si="7"/>
        <v>1.359999999840511E-2</v>
      </c>
    </row>
    <row r="29" spans="1:21" x14ac:dyDescent="0.25">
      <c r="A29" s="32" t="s">
        <v>29</v>
      </c>
      <c r="B29" s="17"/>
      <c r="C29" s="27">
        <v>44308</v>
      </c>
      <c r="D29" s="36" t="s">
        <v>112</v>
      </c>
      <c r="E29" s="18" t="s">
        <v>123</v>
      </c>
      <c r="F29" s="18">
        <v>2484</v>
      </c>
      <c r="G29" s="18"/>
      <c r="H29" s="18"/>
      <c r="I29" s="18"/>
      <c r="J29" s="18">
        <v>2105.06</v>
      </c>
      <c r="K29" s="18"/>
      <c r="L29" s="18">
        <f t="shared" si="0"/>
        <v>378.91079999999999</v>
      </c>
      <c r="M29" s="18">
        <f t="shared" si="4"/>
        <v>189.4554</v>
      </c>
      <c r="N29" s="18">
        <f t="shared" si="1"/>
        <v>189.4554</v>
      </c>
      <c r="O29" s="18">
        <f t="shared" si="5"/>
        <v>0</v>
      </c>
      <c r="P29" s="18">
        <f t="shared" si="2"/>
        <v>2483.9707999999996</v>
      </c>
      <c r="Q29" s="18">
        <f t="shared" si="3"/>
        <v>2.9200000000400905E-2</v>
      </c>
      <c r="R29" s="17">
        <v>0</v>
      </c>
      <c r="S29" s="29">
        <f t="shared" si="6"/>
        <v>2.9200000000400905E-2</v>
      </c>
      <c r="T29" s="17">
        <v>0</v>
      </c>
      <c r="U29" s="29">
        <f t="shared" si="7"/>
        <v>2.9200000000400905E-2</v>
      </c>
    </row>
    <row r="30" spans="1:21" x14ac:dyDescent="0.25">
      <c r="A30" s="32" t="s">
        <v>29</v>
      </c>
      <c r="B30" s="17"/>
      <c r="C30" s="27">
        <v>44308</v>
      </c>
      <c r="D30" s="36" t="s">
        <v>113</v>
      </c>
      <c r="E30" s="18" t="s">
        <v>124</v>
      </c>
      <c r="F30" s="18">
        <v>89636</v>
      </c>
      <c r="G30" s="18"/>
      <c r="H30" s="18"/>
      <c r="I30" s="18"/>
      <c r="J30" s="18">
        <v>75962.5</v>
      </c>
      <c r="K30" s="18"/>
      <c r="L30" s="18">
        <f t="shared" si="0"/>
        <v>13673.25</v>
      </c>
      <c r="M30" s="18">
        <f t="shared" si="4"/>
        <v>6836.625</v>
      </c>
      <c r="N30" s="18">
        <f t="shared" si="1"/>
        <v>6836.625</v>
      </c>
      <c r="O30" s="18">
        <f t="shared" si="5"/>
        <v>0</v>
      </c>
      <c r="P30" s="18">
        <f t="shared" si="2"/>
        <v>89635.75</v>
      </c>
      <c r="Q30" s="18">
        <f t="shared" si="3"/>
        <v>0.25</v>
      </c>
      <c r="R30" s="17">
        <v>0</v>
      </c>
      <c r="S30" s="29">
        <f t="shared" si="6"/>
        <v>0.25</v>
      </c>
      <c r="T30" s="17">
        <v>0</v>
      </c>
      <c r="U30" s="29">
        <f t="shared" si="7"/>
        <v>0.25</v>
      </c>
    </row>
    <row r="31" spans="1:21" x14ac:dyDescent="0.25">
      <c r="A31" s="32" t="s">
        <v>29</v>
      </c>
      <c r="B31" s="17"/>
      <c r="C31" s="27">
        <v>44312</v>
      </c>
      <c r="D31" s="36" t="s">
        <v>108</v>
      </c>
      <c r="E31" s="18" t="s">
        <v>119</v>
      </c>
      <c r="F31" s="18">
        <v>295</v>
      </c>
      <c r="G31" s="18"/>
      <c r="H31" s="18"/>
      <c r="I31" s="18"/>
      <c r="J31" s="18">
        <v>250</v>
      </c>
      <c r="K31" s="18"/>
      <c r="L31" s="18">
        <f t="shared" si="0"/>
        <v>45</v>
      </c>
      <c r="M31" s="18">
        <f t="shared" si="4"/>
        <v>22.5</v>
      </c>
      <c r="N31" s="18">
        <f t="shared" si="1"/>
        <v>22.5</v>
      </c>
      <c r="O31" s="18">
        <f t="shared" si="5"/>
        <v>0</v>
      </c>
      <c r="P31" s="18">
        <f t="shared" si="2"/>
        <v>295</v>
      </c>
      <c r="Q31" s="18">
        <f t="shared" si="3"/>
        <v>0</v>
      </c>
      <c r="R31" s="17">
        <v>0</v>
      </c>
      <c r="S31" s="29">
        <f t="shared" si="6"/>
        <v>0</v>
      </c>
      <c r="T31" s="17">
        <v>0</v>
      </c>
      <c r="U31" s="29">
        <f t="shared" si="7"/>
        <v>0</v>
      </c>
    </row>
    <row r="32" spans="1:21" x14ac:dyDescent="0.25">
      <c r="A32" s="32" t="s">
        <v>29</v>
      </c>
      <c r="B32" s="17"/>
      <c r="C32" s="27">
        <v>44313</v>
      </c>
      <c r="D32" s="36" t="s">
        <v>114</v>
      </c>
      <c r="E32" s="18" t="s">
        <v>125</v>
      </c>
      <c r="F32" s="18">
        <v>658</v>
      </c>
      <c r="G32" s="18"/>
      <c r="H32" s="18"/>
      <c r="I32" s="18"/>
      <c r="J32" s="18">
        <v>557.6</v>
      </c>
      <c r="K32" s="18"/>
      <c r="L32" s="18">
        <f t="shared" si="0"/>
        <v>100.36800000000001</v>
      </c>
      <c r="M32" s="18">
        <f t="shared" si="4"/>
        <v>50.184000000000005</v>
      </c>
      <c r="N32" s="18">
        <f t="shared" si="1"/>
        <v>50.184000000000005</v>
      </c>
      <c r="O32" s="18">
        <f t="shared" si="5"/>
        <v>0</v>
      </c>
      <c r="P32" s="18">
        <f t="shared" si="2"/>
        <v>657.96799999999996</v>
      </c>
      <c r="Q32" s="18">
        <f t="shared" si="3"/>
        <v>3.2000000000039108E-2</v>
      </c>
      <c r="R32" s="17">
        <v>0</v>
      </c>
      <c r="S32" s="29">
        <f t="shared" si="6"/>
        <v>3.2000000000039108E-2</v>
      </c>
      <c r="T32" s="17">
        <v>0</v>
      </c>
      <c r="U32" s="29">
        <f t="shared" si="7"/>
        <v>3.2000000000039108E-2</v>
      </c>
    </row>
    <row r="33" spans="1:21" x14ac:dyDescent="0.25">
      <c r="A33" s="32" t="s">
        <v>127</v>
      </c>
      <c r="B33" s="17"/>
      <c r="C33" s="27">
        <v>44319</v>
      </c>
      <c r="D33" s="17" t="s">
        <v>133</v>
      </c>
      <c r="E33" s="18" t="s">
        <v>132</v>
      </c>
      <c r="F33" s="18">
        <v>3100</v>
      </c>
      <c r="G33" s="18"/>
      <c r="H33" s="18"/>
      <c r="I33" s="18"/>
      <c r="J33" s="18">
        <v>2627.12</v>
      </c>
      <c r="K33" s="18"/>
      <c r="L33" s="18">
        <v>472.88159999999993</v>
      </c>
      <c r="M33" s="18">
        <v>236.44079999999997</v>
      </c>
      <c r="N33" s="18">
        <v>236.44079999999997</v>
      </c>
      <c r="O33" s="18">
        <v>0</v>
      </c>
      <c r="P33" s="18">
        <v>3100.0015999999996</v>
      </c>
      <c r="Q33" s="17">
        <v>-1.5999999995983671E-3</v>
      </c>
      <c r="R33" s="17">
        <v>0</v>
      </c>
      <c r="S33" s="17">
        <v>-1.5999999995983671E-3</v>
      </c>
      <c r="T33" s="17">
        <v>0</v>
      </c>
      <c r="U33" s="17">
        <v>-1.5999999995983671E-3</v>
      </c>
    </row>
    <row r="34" spans="1:21" x14ac:dyDescent="0.25">
      <c r="A34" s="32" t="s">
        <v>127</v>
      </c>
      <c r="B34" s="17"/>
      <c r="C34" s="27">
        <v>44320</v>
      </c>
      <c r="D34" s="17" t="s">
        <v>135</v>
      </c>
      <c r="E34" s="18" t="s">
        <v>134</v>
      </c>
      <c r="F34" s="18">
        <v>499989.6</v>
      </c>
      <c r="G34" s="18"/>
      <c r="H34" s="18"/>
      <c r="I34" s="18"/>
      <c r="J34" s="18">
        <v>423720</v>
      </c>
      <c r="K34" s="18"/>
      <c r="L34" s="18">
        <v>76269.600000000006</v>
      </c>
      <c r="M34" s="18">
        <v>38134.800000000003</v>
      </c>
      <c r="N34" s="18">
        <v>38134.800000000003</v>
      </c>
      <c r="O34" s="18">
        <v>0</v>
      </c>
      <c r="P34" s="18">
        <v>499989.6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</row>
    <row r="35" spans="1:21" x14ac:dyDescent="0.25">
      <c r="A35" s="32" t="s">
        <v>127</v>
      </c>
      <c r="B35" s="17"/>
      <c r="C35" s="27">
        <v>44341</v>
      </c>
      <c r="D35" s="17" t="s">
        <v>137</v>
      </c>
      <c r="E35" s="18" t="s">
        <v>136</v>
      </c>
      <c r="F35" s="18">
        <v>31660</v>
      </c>
      <c r="G35" s="18"/>
      <c r="H35" s="18"/>
      <c r="I35" s="18"/>
      <c r="J35" s="18">
        <v>26830</v>
      </c>
      <c r="K35" s="18"/>
      <c r="L35" s="18">
        <v>4829.3999999999996</v>
      </c>
      <c r="M35" s="18">
        <v>2414.6999999999998</v>
      </c>
      <c r="N35" s="18">
        <v>2414.6999999999998</v>
      </c>
      <c r="O35" s="18">
        <v>0</v>
      </c>
      <c r="P35" s="18">
        <v>31659.4</v>
      </c>
      <c r="Q35" s="17">
        <v>0.59999999999854481</v>
      </c>
      <c r="R35" s="17">
        <v>0</v>
      </c>
      <c r="S35" s="17">
        <v>0.59999999999854481</v>
      </c>
      <c r="T35" s="17">
        <v>0</v>
      </c>
      <c r="U35" s="17">
        <v>0.59999999999854481</v>
      </c>
    </row>
    <row r="36" spans="1:21" x14ac:dyDescent="0.25">
      <c r="A36" s="32" t="s">
        <v>138</v>
      </c>
      <c r="B36" s="30"/>
      <c r="C36" s="41">
        <v>44357</v>
      </c>
      <c r="D36" s="36" t="s">
        <v>151</v>
      </c>
      <c r="E36" s="38" t="s">
        <v>153</v>
      </c>
      <c r="F36" s="42">
        <v>8115</v>
      </c>
      <c r="G36" s="43"/>
      <c r="H36" s="18"/>
      <c r="I36" s="18"/>
      <c r="J36" s="43">
        <v>2323.6971428571433</v>
      </c>
      <c r="K36" s="39">
        <v>4197.6428571428569</v>
      </c>
      <c r="L36" s="39">
        <f t="shared" ref="L36:L99" si="8">+(H36*$H$1/100)+(I36*$I$1/100)+(J36*$J$1/100)+(K36*$K$1/100)</f>
        <v>1593.6054857142858</v>
      </c>
      <c r="M36" s="39">
        <f>+IF(VALUE(LEFT(D36,2))=33,L36/2,0)</f>
        <v>796.8027428571429</v>
      </c>
      <c r="N36" s="39">
        <f t="shared" ref="N36:N99" si="9">+M36</f>
        <v>796.8027428571429</v>
      </c>
      <c r="O36" s="39">
        <f>+IF(VALUE(LEFT(D36,2))=33,0,L36)</f>
        <v>0</v>
      </c>
      <c r="P36" s="39">
        <f t="shared" ref="P36:P99" si="10">SUM(G36:K36)+M36+N36+O36</f>
        <v>8114.9454857142864</v>
      </c>
      <c r="Q36" s="39">
        <f t="shared" ref="Q36:Q99" si="11">F36-P36</f>
        <v>5.451428571359429E-2</v>
      </c>
      <c r="R36" s="39">
        <v>0</v>
      </c>
      <c r="S36" s="6">
        <f>Q36-R36</f>
        <v>5.451428571359429E-2</v>
      </c>
      <c r="T36" s="6">
        <v>0</v>
      </c>
      <c r="U36" s="6">
        <f>S36-T36</f>
        <v>5.451428571359429E-2</v>
      </c>
    </row>
    <row r="37" spans="1:21" x14ac:dyDescent="0.25">
      <c r="A37" s="32" t="s">
        <v>138</v>
      </c>
      <c r="B37" s="5"/>
      <c r="C37" s="41">
        <v>44357</v>
      </c>
      <c r="D37" s="5" t="s">
        <v>151</v>
      </c>
      <c r="E37" s="5" t="s">
        <v>153</v>
      </c>
      <c r="F37" s="5">
        <v>1355</v>
      </c>
      <c r="G37" s="5"/>
      <c r="H37" s="5"/>
      <c r="I37" s="5"/>
      <c r="J37" s="5">
        <v>1148.31</v>
      </c>
      <c r="K37" s="5"/>
      <c r="L37" s="39">
        <f t="shared" si="8"/>
        <v>206.69579999999999</v>
      </c>
      <c r="M37" s="39">
        <f t="shared" ref="M37:M44" si="12">+IF(VALUE(LEFT(D37,2))=33,L37/2,0)</f>
        <v>103.3479</v>
      </c>
      <c r="N37" s="39">
        <f t="shared" si="9"/>
        <v>103.3479</v>
      </c>
      <c r="O37" s="39">
        <f t="shared" ref="O37:O44" si="13">+IF(VALUE(LEFT(D37,2))=33,0,L37)</f>
        <v>0</v>
      </c>
      <c r="P37" s="39">
        <f t="shared" si="10"/>
        <v>1355.0057999999999</v>
      </c>
      <c r="Q37" s="39">
        <f t="shared" si="11"/>
        <v>-5.7999999999083229E-3</v>
      </c>
      <c r="R37" s="39">
        <v>0</v>
      </c>
      <c r="S37" s="6">
        <f t="shared" ref="S37:S42" si="14">Q37-R37</f>
        <v>-5.7999999999083229E-3</v>
      </c>
      <c r="T37" s="6">
        <v>0</v>
      </c>
      <c r="U37" s="6">
        <f t="shared" ref="U37:U42" si="15">S37-T37</f>
        <v>-5.7999999999083229E-3</v>
      </c>
    </row>
    <row r="38" spans="1:21" x14ac:dyDescent="0.25">
      <c r="A38" s="32" t="s">
        <v>138</v>
      </c>
      <c r="B38" s="5"/>
      <c r="C38" s="41">
        <v>44358</v>
      </c>
      <c r="D38" s="5" t="s">
        <v>152</v>
      </c>
      <c r="E38" s="5" t="s">
        <v>154</v>
      </c>
      <c r="F38" s="5">
        <v>53550</v>
      </c>
      <c r="G38" s="5"/>
      <c r="H38" s="5"/>
      <c r="I38" s="5"/>
      <c r="J38" s="5">
        <v>45381.36</v>
      </c>
      <c r="K38" s="5"/>
      <c r="L38" s="39">
        <f t="shared" si="8"/>
        <v>8168.6448</v>
      </c>
      <c r="M38" s="39">
        <f t="shared" si="12"/>
        <v>4084.3224</v>
      </c>
      <c r="N38" s="39">
        <f t="shared" si="9"/>
        <v>4084.3224</v>
      </c>
      <c r="O38" s="39">
        <f t="shared" si="13"/>
        <v>0</v>
      </c>
      <c r="P38" s="39">
        <f t="shared" si="10"/>
        <v>53550.004799999995</v>
      </c>
      <c r="Q38" s="39">
        <f t="shared" si="11"/>
        <v>-4.7999999951571226E-3</v>
      </c>
      <c r="R38" s="39">
        <v>0</v>
      </c>
      <c r="S38" s="6">
        <f t="shared" si="14"/>
        <v>-4.7999999951571226E-3</v>
      </c>
      <c r="T38" s="6">
        <v>0</v>
      </c>
      <c r="U38" s="6">
        <f t="shared" si="15"/>
        <v>-4.7999999951571226E-3</v>
      </c>
    </row>
    <row r="39" spans="1:21" x14ac:dyDescent="0.25">
      <c r="A39" s="32" t="s">
        <v>138</v>
      </c>
      <c r="B39" s="5"/>
      <c r="C39" s="41">
        <v>44365</v>
      </c>
      <c r="D39" s="5" t="s">
        <v>107</v>
      </c>
      <c r="E39" s="5" t="s">
        <v>118</v>
      </c>
      <c r="F39" s="5">
        <v>10120</v>
      </c>
      <c r="G39" s="5"/>
      <c r="H39" s="5"/>
      <c r="I39" s="5"/>
      <c r="J39" s="5">
        <v>8576.27</v>
      </c>
      <c r="K39" s="5"/>
      <c r="L39" s="39">
        <f t="shared" si="8"/>
        <v>1543.7286000000001</v>
      </c>
      <c r="M39" s="39">
        <f t="shared" si="12"/>
        <v>771.86430000000007</v>
      </c>
      <c r="N39" s="39">
        <f t="shared" si="9"/>
        <v>771.86430000000007</v>
      </c>
      <c r="O39" s="39">
        <f t="shared" si="13"/>
        <v>0</v>
      </c>
      <c r="P39" s="39">
        <f t="shared" si="10"/>
        <v>10119.998599999999</v>
      </c>
      <c r="Q39" s="39">
        <f t="shared" si="11"/>
        <v>1.4000000010128133E-3</v>
      </c>
      <c r="R39" s="39">
        <v>0</v>
      </c>
      <c r="S39" s="6">
        <f t="shared" si="14"/>
        <v>1.4000000010128133E-3</v>
      </c>
      <c r="T39" s="6">
        <v>0</v>
      </c>
      <c r="U39" s="6">
        <f t="shared" si="15"/>
        <v>1.4000000010128133E-3</v>
      </c>
    </row>
    <row r="40" spans="1:21" x14ac:dyDescent="0.25">
      <c r="A40" s="32" t="s">
        <v>138</v>
      </c>
      <c r="B40" s="5"/>
      <c r="C40" s="41">
        <v>44365</v>
      </c>
      <c r="D40" s="5" t="s">
        <v>107</v>
      </c>
      <c r="E40" s="5" t="s">
        <v>118</v>
      </c>
      <c r="F40" s="6">
        <v>5880</v>
      </c>
      <c r="G40" s="5"/>
      <c r="H40" s="5"/>
      <c r="I40" s="5">
        <v>5249.54</v>
      </c>
      <c r="J40" s="5"/>
      <c r="K40" s="5"/>
      <c r="L40" s="39">
        <f t="shared" si="8"/>
        <v>629.94479999999999</v>
      </c>
      <c r="M40" s="39">
        <f t="shared" si="12"/>
        <v>314.97239999999999</v>
      </c>
      <c r="N40" s="39">
        <f t="shared" si="9"/>
        <v>314.97239999999999</v>
      </c>
      <c r="O40" s="39">
        <f t="shared" si="13"/>
        <v>0</v>
      </c>
      <c r="P40" s="39">
        <f t="shared" si="10"/>
        <v>5879.4847999999993</v>
      </c>
      <c r="Q40" s="39">
        <f t="shared" si="11"/>
        <v>0.51520000000073196</v>
      </c>
      <c r="R40" s="39">
        <v>0</v>
      </c>
      <c r="S40" s="6">
        <f t="shared" si="14"/>
        <v>0.51520000000073196</v>
      </c>
      <c r="T40" s="6">
        <v>0</v>
      </c>
      <c r="U40" s="6">
        <f t="shared" si="15"/>
        <v>0.51520000000073196</v>
      </c>
    </row>
    <row r="41" spans="1:21" x14ac:dyDescent="0.25">
      <c r="A41" s="32" t="s">
        <v>138</v>
      </c>
      <c r="B41" s="5"/>
      <c r="C41" s="41">
        <v>44371</v>
      </c>
      <c r="D41" s="5" t="s">
        <v>152</v>
      </c>
      <c r="E41" s="5" t="s">
        <v>154</v>
      </c>
      <c r="F41" s="5">
        <v>19200</v>
      </c>
      <c r="G41" s="5"/>
      <c r="H41" s="5"/>
      <c r="I41" s="5"/>
      <c r="J41" s="5">
        <v>16271.18</v>
      </c>
      <c r="K41" s="5"/>
      <c r="L41" s="39">
        <f t="shared" si="8"/>
        <v>2928.8123999999998</v>
      </c>
      <c r="M41" s="39">
        <f t="shared" si="12"/>
        <v>1464.4061999999999</v>
      </c>
      <c r="N41" s="39">
        <f t="shared" si="9"/>
        <v>1464.4061999999999</v>
      </c>
      <c r="O41" s="39">
        <f t="shared" si="13"/>
        <v>0</v>
      </c>
      <c r="P41" s="39">
        <f t="shared" si="10"/>
        <v>19199.992400000003</v>
      </c>
      <c r="Q41" s="39">
        <f t="shared" si="11"/>
        <v>7.5999999971827492E-3</v>
      </c>
      <c r="R41" s="39">
        <v>0</v>
      </c>
      <c r="S41" s="6">
        <f t="shared" si="14"/>
        <v>7.5999999971827492E-3</v>
      </c>
      <c r="T41" s="6">
        <v>0</v>
      </c>
      <c r="U41" s="6">
        <f t="shared" si="15"/>
        <v>7.5999999971827492E-3</v>
      </c>
    </row>
    <row r="42" spans="1:21" x14ac:dyDescent="0.25">
      <c r="A42" s="32" t="s">
        <v>138</v>
      </c>
      <c r="B42" s="5"/>
      <c r="C42" s="41">
        <v>44371</v>
      </c>
      <c r="D42" s="5" t="s">
        <v>104</v>
      </c>
      <c r="E42" s="5" t="s">
        <v>115</v>
      </c>
      <c r="F42" s="5">
        <v>2487</v>
      </c>
      <c r="G42" s="5"/>
      <c r="H42" s="5"/>
      <c r="I42" s="5"/>
      <c r="J42" s="5">
        <v>2107</v>
      </c>
      <c r="K42" s="5"/>
      <c r="L42" s="39">
        <f t="shared" si="8"/>
        <v>379.26</v>
      </c>
      <c r="M42" s="39">
        <f t="shared" si="12"/>
        <v>189.63</v>
      </c>
      <c r="N42" s="39">
        <f t="shared" si="9"/>
        <v>189.63</v>
      </c>
      <c r="O42" s="39">
        <f t="shared" si="13"/>
        <v>0</v>
      </c>
      <c r="P42" s="39">
        <f t="shared" si="10"/>
        <v>2486.2600000000002</v>
      </c>
      <c r="Q42" s="39">
        <f t="shared" si="11"/>
        <v>0.73999999999978172</v>
      </c>
      <c r="R42" s="39">
        <v>0</v>
      </c>
      <c r="S42" s="6">
        <f t="shared" si="14"/>
        <v>0.73999999999978172</v>
      </c>
      <c r="T42" s="6">
        <v>0</v>
      </c>
      <c r="U42" s="6">
        <f t="shared" si="15"/>
        <v>0.73999999999978172</v>
      </c>
    </row>
    <row r="43" spans="1:21" x14ac:dyDescent="0.25">
      <c r="A43" s="32" t="s">
        <v>138</v>
      </c>
      <c r="B43" s="5"/>
      <c r="C43" s="41">
        <v>44376</v>
      </c>
      <c r="D43" s="5" t="s">
        <v>104</v>
      </c>
      <c r="E43" s="5" t="s">
        <v>115</v>
      </c>
      <c r="F43" s="5">
        <v>5327</v>
      </c>
      <c r="G43" s="5"/>
      <c r="H43" s="5"/>
      <c r="I43" s="5"/>
      <c r="J43" s="5">
        <v>4515</v>
      </c>
      <c r="K43" s="5"/>
      <c r="L43" s="39">
        <f t="shared" si="8"/>
        <v>812.7</v>
      </c>
      <c r="M43" s="39">
        <f t="shared" si="12"/>
        <v>406.35</v>
      </c>
      <c r="N43" s="39">
        <f t="shared" si="9"/>
        <v>406.35</v>
      </c>
      <c r="O43" s="39">
        <f t="shared" si="13"/>
        <v>0</v>
      </c>
      <c r="P43" s="39">
        <f t="shared" si="10"/>
        <v>5327.7000000000007</v>
      </c>
      <c r="Q43" s="39">
        <f t="shared" si="11"/>
        <v>-0.7000000000007276</v>
      </c>
      <c r="R43" s="39">
        <v>0</v>
      </c>
      <c r="S43" s="39">
        <v>0</v>
      </c>
      <c r="T43" s="39">
        <v>0</v>
      </c>
      <c r="U43" s="39">
        <v>0</v>
      </c>
    </row>
    <row r="44" spans="1:21" x14ac:dyDescent="0.25">
      <c r="A44" s="32" t="s">
        <v>138</v>
      </c>
      <c r="B44" s="5"/>
      <c r="C44" s="41">
        <v>44359</v>
      </c>
      <c r="D44" s="5" t="s">
        <v>156</v>
      </c>
      <c r="E44" s="5" t="s">
        <v>155</v>
      </c>
      <c r="F44" s="44">
        <v>25707</v>
      </c>
      <c r="G44" s="5"/>
      <c r="H44" s="5"/>
      <c r="I44" s="5"/>
      <c r="J44" s="44">
        <v>21785</v>
      </c>
      <c r="K44" s="5"/>
      <c r="L44" s="39">
        <f t="shared" si="8"/>
        <v>3921.3</v>
      </c>
      <c r="M44" s="39">
        <f t="shared" si="12"/>
        <v>1960.65</v>
      </c>
      <c r="N44" s="39">
        <f t="shared" si="9"/>
        <v>1960.65</v>
      </c>
      <c r="O44" s="39">
        <f t="shared" si="13"/>
        <v>0</v>
      </c>
      <c r="P44" s="39">
        <f t="shared" si="10"/>
        <v>25706.300000000003</v>
      </c>
      <c r="Q44" s="39">
        <f t="shared" si="11"/>
        <v>0.69999999999708962</v>
      </c>
      <c r="R44" s="39">
        <v>0</v>
      </c>
      <c r="S44" s="39">
        <v>0</v>
      </c>
      <c r="T44" s="39">
        <v>0</v>
      </c>
      <c r="U44" s="39">
        <v>0</v>
      </c>
    </row>
    <row r="45" spans="1:21" x14ac:dyDescent="0.25">
      <c r="A45" s="32" t="s">
        <v>157</v>
      </c>
      <c r="B45" s="30"/>
      <c r="C45" s="41">
        <v>44388</v>
      </c>
      <c r="D45" s="36" t="s">
        <v>179</v>
      </c>
      <c r="E45" s="38" t="s">
        <v>174</v>
      </c>
      <c r="F45" s="42">
        <v>565810</v>
      </c>
      <c r="G45" s="43"/>
      <c r="H45" s="39"/>
      <c r="I45" s="39"/>
      <c r="J45" s="43">
        <v>479500</v>
      </c>
      <c r="K45" s="39"/>
      <c r="L45" s="39">
        <f t="shared" si="8"/>
        <v>86310</v>
      </c>
      <c r="M45" s="39">
        <f>+IF(VALUE(LEFT(D45,2))=33,L45/2,0)</f>
        <v>43155</v>
      </c>
      <c r="N45" s="39">
        <f t="shared" si="9"/>
        <v>43155</v>
      </c>
      <c r="O45" s="39">
        <f>+IF(VALUE(LEFT(D45,2))=33,0,L45)</f>
        <v>0</v>
      </c>
      <c r="P45" s="39">
        <f t="shared" si="10"/>
        <v>565810</v>
      </c>
      <c r="Q45" s="39">
        <f t="shared" si="11"/>
        <v>0</v>
      </c>
      <c r="R45" s="39">
        <v>0</v>
      </c>
      <c r="S45" s="6">
        <f>Q45-R45</f>
        <v>0</v>
      </c>
      <c r="T45" s="6">
        <v>0</v>
      </c>
      <c r="U45" s="6">
        <f>S45-T45</f>
        <v>0</v>
      </c>
    </row>
    <row r="46" spans="1:21" x14ac:dyDescent="0.25">
      <c r="A46" s="32" t="s">
        <v>157</v>
      </c>
      <c r="B46" s="5"/>
      <c r="C46" s="41">
        <v>44389</v>
      </c>
      <c r="D46" s="5" t="s">
        <v>180</v>
      </c>
      <c r="E46" s="38" t="s">
        <v>175</v>
      </c>
      <c r="F46" s="6">
        <v>835912</v>
      </c>
      <c r="G46" s="6"/>
      <c r="H46" s="6"/>
      <c r="I46" s="6"/>
      <c r="J46" s="6">
        <v>708400</v>
      </c>
      <c r="K46" s="6"/>
      <c r="L46" s="39">
        <f t="shared" si="8"/>
        <v>127512</v>
      </c>
      <c r="M46" s="39">
        <f t="shared" ref="M46:M76" si="16">+IF(VALUE(LEFT(D46,2))=33,L46/2,0)</f>
        <v>63756</v>
      </c>
      <c r="N46" s="39">
        <f t="shared" si="9"/>
        <v>63756</v>
      </c>
      <c r="O46" s="39">
        <f t="shared" ref="O46:O76" si="17">+IF(VALUE(LEFT(D46,2))=33,0,L46)</f>
        <v>0</v>
      </c>
      <c r="P46" s="39">
        <f t="shared" si="10"/>
        <v>835912</v>
      </c>
      <c r="Q46" s="39">
        <f t="shared" si="11"/>
        <v>0</v>
      </c>
      <c r="R46" s="39">
        <v>0</v>
      </c>
      <c r="S46" s="6">
        <f t="shared" ref="S46:S51" si="18">Q46-R46</f>
        <v>0</v>
      </c>
      <c r="T46" s="6">
        <v>0</v>
      </c>
      <c r="U46" s="6">
        <f t="shared" ref="U46:U51" si="19">S46-T46</f>
        <v>0</v>
      </c>
    </row>
    <row r="47" spans="1:21" x14ac:dyDescent="0.25">
      <c r="A47" s="32" t="s">
        <v>157</v>
      </c>
      <c r="B47" s="5"/>
      <c r="C47" s="41">
        <v>44390</v>
      </c>
      <c r="D47" s="5" t="s">
        <v>102</v>
      </c>
      <c r="E47" s="38" t="s">
        <v>93</v>
      </c>
      <c r="F47" s="6">
        <v>682040</v>
      </c>
      <c r="G47" s="6"/>
      <c r="H47" s="6"/>
      <c r="I47" s="6"/>
      <c r="J47" s="6">
        <v>578000</v>
      </c>
      <c r="K47" s="6"/>
      <c r="L47" s="39">
        <f t="shared" si="8"/>
        <v>104040</v>
      </c>
      <c r="M47" s="39">
        <f t="shared" si="16"/>
        <v>52020</v>
      </c>
      <c r="N47" s="39">
        <f t="shared" si="9"/>
        <v>52020</v>
      </c>
      <c r="O47" s="39">
        <f t="shared" si="17"/>
        <v>0</v>
      </c>
      <c r="P47" s="39">
        <f t="shared" si="10"/>
        <v>682040</v>
      </c>
      <c r="Q47" s="39">
        <f t="shared" si="11"/>
        <v>0</v>
      </c>
      <c r="R47" s="39">
        <v>0</v>
      </c>
      <c r="S47" s="6">
        <f t="shared" si="18"/>
        <v>0</v>
      </c>
      <c r="T47" s="6">
        <v>0</v>
      </c>
      <c r="U47" s="6">
        <f t="shared" si="19"/>
        <v>0</v>
      </c>
    </row>
    <row r="48" spans="1:21" x14ac:dyDescent="0.25">
      <c r="A48" s="32" t="s">
        <v>157</v>
      </c>
      <c r="B48" s="5"/>
      <c r="C48" s="41">
        <v>44392</v>
      </c>
      <c r="D48" s="5" t="s">
        <v>179</v>
      </c>
      <c r="E48" s="38" t="s">
        <v>174</v>
      </c>
      <c r="F48" s="6">
        <v>404740</v>
      </c>
      <c r="G48" s="6"/>
      <c r="H48" s="6"/>
      <c r="I48" s="6"/>
      <c r="J48" s="6">
        <v>343000</v>
      </c>
      <c r="K48" s="6"/>
      <c r="L48" s="39">
        <f t="shared" si="8"/>
        <v>61740</v>
      </c>
      <c r="M48" s="39">
        <f t="shared" si="16"/>
        <v>30870</v>
      </c>
      <c r="N48" s="39">
        <f t="shared" si="9"/>
        <v>30870</v>
      </c>
      <c r="O48" s="39">
        <f t="shared" si="17"/>
        <v>0</v>
      </c>
      <c r="P48" s="39">
        <f t="shared" si="10"/>
        <v>404740</v>
      </c>
      <c r="Q48" s="39">
        <f t="shared" si="11"/>
        <v>0</v>
      </c>
      <c r="R48" s="39">
        <v>0</v>
      </c>
      <c r="S48" s="6">
        <f t="shared" si="18"/>
        <v>0</v>
      </c>
      <c r="T48" s="6">
        <v>0</v>
      </c>
      <c r="U48" s="6">
        <f t="shared" si="19"/>
        <v>0</v>
      </c>
    </row>
    <row r="49" spans="1:21" x14ac:dyDescent="0.25">
      <c r="A49" s="32" t="s">
        <v>157</v>
      </c>
      <c r="B49" s="5"/>
      <c r="C49" s="41">
        <v>44393</v>
      </c>
      <c r="D49" s="5" t="s">
        <v>181</v>
      </c>
      <c r="E49" s="38" t="s">
        <v>176</v>
      </c>
      <c r="F49" s="6">
        <v>659974</v>
      </c>
      <c r="G49" s="6"/>
      <c r="H49" s="6"/>
      <c r="I49" s="6"/>
      <c r="J49" s="6">
        <v>559300</v>
      </c>
      <c r="K49" s="6"/>
      <c r="L49" s="39">
        <f t="shared" si="8"/>
        <v>100674</v>
      </c>
      <c r="M49" s="39">
        <f t="shared" si="16"/>
        <v>50337</v>
      </c>
      <c r="N49" s="39">
        <f t="shared" si="9"/>
        <v>50337</v>
      </c>
      <c r="O49" s="39">
        <f t="shared" si="17"/>
        <v>0</v>
      </c>
      <c r="P49" s="39">
        <f t="shared" si="10"/>
        <v>659974</v>
      </c>
      <c r="Q49" s="39">
        <f t="shared" si="11"/>
        <v>0</v>
      </c>
      <c r="R49" s="39">
        <v>0</v>
      </c>
      <c r="S49" s="6">
        <f t="shared" si="18"/>
        <v>0</v>
      </c>
      <c r="T49" s="6">
        <v>0</v>
      </c>
      <c r="U49" s="6">
        <f t="shared" si="19"/>
        <v>0</v>
      </c>
    </row>
    <row r="50" spans="1:21" x14ac:dyDescent="0.25">
      <c r="A50" s="32" t="s">
        <v>157</v>
      </c>
      <c r="B50" s="5"/>
      <c r="C50" s="41">
        <v>44393</v>
      </c>
      <c r="D50" s="5" t="s">
        <v>181</v>
      </c>
      <c r="E50" s="38" t="s">
        <v>176</v>
      </c>
      <c r="F50" s="6">
        <v>933380</v>
      </c>
      <c r="G50" s="6"/>
      <c r="H50" s="6"/>
      <c r="I50" s="6"/>
      <c r="J50" s="6">
        <v>791000</v>
      </c>
      <c r="K50" s="6"/>
      <c r="L50" s="39">
        <f t="shared" si="8"/>
        <v>142380</v>
      </c>
      <c r="M50" s="39">
        <f t="shared" si="16"/>
        <v>71190</v>
      </c>
      <c r="N50" s="39">
        <f t="shared" si="9"/>
        <v>71190</v>
      </c>
      <c r="O50" s="39">
        <f t="shared" si="17"/>
        <v>0</v>
      </c>
      <c r="P50" s="39">
        <f t="shared" si="10"/>
        <v>933380</v>
      </c>
      <c r="Q50" s="39">
        <f t="shared" si="11"/>
        <v>0</v>
      </c>
      <c r="R50" s="39">
        <v>0</v>
      </c>
      <c r="S50" s="6">
        <f t="shared" si="18"/>
        <v>0</v>
      </c>
      <c r="T50" s="6">
        <v>0</v>
      </c>
      <c r="U50" s="6">
        <f t="shared" si="19"/>
        <v>0</v>
      </c>
    </row>
    <row r="51" spans="1:21" x14ac:dyDescent="0.25">
      <c r="A51" s="32" t="s">
        <v>157</v>
      </c>
      <c r="B51" s="5"/>
      <c r="C51" s="41">
        <v>44393</v>
      </c>
      <c r="D51" s="5" t="s">
        <v>181</v>
      </c>
      <c r="E51" s="38" t="s">
        <v>176</v>
      </c>
      <c r="F51" s="6">
        <v>793580</v>
      </c>
      <c r="G51" s="6"/>
      <c r="H51" s="6"/>
      <c r="I51" s="6"/>
      <c r="J51" s="6">
        <v>672525</v>
      </c>
      <c r="K51" s="6"/>
      <c r="L51" s="39">
        <f t="shared" si="8"/>
        <v>121054.5</v>
      </c>
      <c r="M51" s="39">
        <f t="shared" si="16"/>
        <v>60527.25</v>
      </c>
      <c r="N51" s="39">
        <f t="shared" si="9"/>
        <v>60527.25</v>
      </c>
      <c r="O51" s="39">
        <f t="shared" si="17"/>
        <v>0</v>
      </c>
      <c r="P51" s="39">
        <f t="shared" si="10"/>
        <v>793579.5</v>
      </c>
      <c r="Q51" s="39">
        <f t="shared" si="11"/>
        <v>0.5</v>
      </c>
      <c r="R51" s="39">
        <v>0</v>
      </c>
      <c r="S51" s="6">
        <f t="shared" si="18"/>
        <v>0.5</v>
      </c>
      <c r="T51" s="6">
        <v>0</v>
      </c>
      <c r="U51" s="6">
        <f t="shared" si="19"/>
        <v>0.5</v>
      </c>
    </row>
    <row r="52" spans="1:21" x14ac:dyDescent="0.25">
      <c r="A52" s="32" t="s">
        <v>157</v>
      </c>
      <c r="B52" s="5"/>
      <c r="C52" s="41">
        <v>44394</v>
      </c>
      <c r="D52" s="5" t="s">
        <v>45</v>
      </c>
      <c r="E52" s="38" t="s">
        <v>71</v>
      </c>
      <c r="F52" s="6">
        <v>486792</v>
      </c>
      <c r="G52" s="6"/>
      <c r="H52" s="6"/>
      <c r="I52" s="6"/>
      <c r="J52" s="6">
        <v>408450</v>
      </c>
      <c r="K52" s="6"/>
      <c r="L52" s="39">
        <f t="shared" si="8"/>
        <v>73521</v>
      </c>
      <c r="M52" s="39">
        <f t="shared" si="16"/>
        <v>36760.5</v>
      </c>
      <c r="N52" s="39">
        <f t="shared" si="9"/>
        <v>36760.5</v>
      </c>
      <c r="O52" s="39">
        <f t="shared" si="17"/>
        <v>0</v>
      </c>
      <c r="P52" s="39">
        <f t="shared" si="10"/>
        <v>481971</v>
      </c>
      <c r="Q52" s="39">
        <f t="shared" si="11"/>
        <v>4821</v>
      </c>
      <c r="R52" s="39">
        <v>0</v>
      </c>
      <c r="S52" s="39">
        <v>0</v>
      </c>
      <c r="T52" s="39">
        <v>0</v>
      </c>
      <c r="U52" s="39">
        <v>0</v>
      </c>
    </row>
    <row r="53" spans="1:21" x14ac:dyDescent="0.25">
      <c r="A53" s="32" t="s">
        <v>157</v>
      </c>
      <c r="B53" s="5"/>
      <c r="C53" s="41">
        <v>44396</v>
      </c>
      <c r="D53" s="5" t="s">
        <v>182</v>
      </c>
      <c r="E53" s="38" t="s">
        <v>177</v>
      </c>
      <c r="F53" s="45">
        <v>855447</v>
      </c>
      <c r="G53" s="6"/>
      <c r="H53" s="6"/>
      <c r="I53" s="6"/>
      <c r="J53" s="45">
        <v>724955</v>
      </c>
      <c r="K53" s="6"/>
      <c r="L53" s="39">
        <f t="shared" si="8"/>
        <v>130491.9</v>
      </c>
      <c r="M53" s="39">
        <f t="shared" si="16"/>
        <v>65245.95</v>
      </c>
      <c r="N53" s="39">
        <f t="shared" si="9"/>
        <v>65245.95</v>
      </c>
      <c r="O53" s="39">
        <f t="shared" si="17"/>
        <v>0</v>
      </c>
      <c r="P53" s="39">
        <f t="shared" si="10"/>
        <v>855446.89999999991</v>
      </c>
      <c r="Q53" s="39">
        <f t="shared" si="11"/>
        <v>0.10000000009313226</v>
      </c>
      <c r="R53" s="39">
        <v>0</v>
      </c>
      <c r="S53" s="6">
        <f t="shared" ref="S53:S76" si="20">Q53-R53</f>
        <v>0.10000000009313226</v>
      </c>
      <c r="T53" s="6">
        <v>0</v>
      </c>
      <c r="U53" s="6">
        <f t="shared" ref="U53:U76" si="21">S53-T53</f>
        <v>0.10000000009313226</v>
      </c>
    </row>
    <row r="54" spans="1:21" x14ac:dyDescent="0.25">
      <c r="A54" s="32" t="s">
        <v>157</v>
      </c>
      <c r="B54" s="5"/>
      <c r="C54" s="41">
        <v>44399</v>
      </c>
      <c r="D54" s="5" t="s">
        <v>183</v>
      </c>
      <c r="E54" s="38" t="s">
        <v>178</v>
      </c>
      <c r="F54" s="6">
        <v>773301.2</v>
      </c>
      <c r="G54" s="6"/>
      <c r="H54" s="6"/>
      <c r="I54" s="6"/>
      <c r="J54" s="6">
        <v>655340</v>
      </c>
      <c r="K54" s="6"/>
      <c r="L54" s="39">
        <f t="shared" si="8"/>
        <v>117961.2</v>
      </c>
      <c r="M54" s="39">
        <f t="shared" si="16"/>
        <v>58980.6</v>
      </c>
      <c r="N54" s="39">
        <f t="shared" si="9"/>
        <v>58980.6</v>
      </c>
      <c r="O54" s="39">
        <f t="shared" si="17"/>
        <v>0</v>
      </c>
      <c r="P54" s="39">
        <f t="shared" si="10"/>
        <v>773301.2</v>
      </c>
      <c r="Q54" s="39">
        <f t="shared" si="11"/>
        <v>0</v>
      </c>
      <c r="R54" s="39">
        <v>0</v>
      </c>
      <c r="S54" s="6">
        <f t="shared" si="20"/>
        <v>0</v>
      </c>
      <c r="T54" s="6">
        <v>0</v>
      </c>
      <c r="U54" s="6">
        <f t="shared" si="21"/>
        <v>0</v>
      </c>
    </row>
    <row r="55" spans="1:21" x14ac:dyDescent="0.25">
      <c r="A55" s="32" t="s">
        <v>157</v>
      </c>
      <c r="B55" s="5"/>
      <c r="C55" s="41">
        <v>44399</v>
      </c>
      <c r="D55" s="5" t="s">
        <v>183</v>
      </c>
      <c r="E55" s="38" t="s">
        <v>178</v>
      </c>
      <c r="F55" s="6">
        <v>776959.2</v>
      </c>
      <c r="G55" s="6"/>
      <c r="H55" s="6"/>
      <c r="I55" s="6"/>
      <c r="J55" s="6">
        <v>658440</v>
      </c>
      <c r="K55" s="6"/>
      <c r="L55" s="39">
        <f t="shared" si="8"/>
        <v>118519.2</v>
      </c>
      <c r="M55" s="39">
        <f t="shared" si="16"/>
        <v>59259.6</v>
      </c>
      <c r="N55" s="39">
        <f t="shared" si="9"/>
        <v>59259.6</v>
      </c>
      <c r="O55" s="39">
        <f t="shared" si="17"/>
        <v>0</v>
      </c>
      <c r="P55" s="39">
        <f t="shared" si="10"/>
        <v>776959.2</v>
      </c>
      <c r="Q55" s="39">
        <f t="shared" si="11"/>
        <v>0</v>
      </c>
      <c r="R55" s="39">
        <v>0</v>
      </c>
      <c r="S55" s="6">
        <f t="shared" si="20"/>
        <v>0</v>
      </c>
      <c r="T55" s="6">
        <v>0</v>
      </c>
      <c r="U55" s="6">
        <f t="shared" si="21"/>
        <v>0</v>
      </c>
    </row>
    <row r="56" spans="1:21" x14ac:dyDescent="0.25">
      <c r="A56" s="32" t="s">
        <v>157</v>
      </c>
      <c r="B56" s="5"/>
      <c r="C56" s="41">
        <v>44401</v>
      </c>
      <c r="D56" s="5" t="s">
        <v>182</v>
      </c>
      <c r="E56" s="38" t="s">
        <v>177</v>
      </c>
      <c r="F56" s="6">
        <v>855447</v>
      </c>
      <c r="G56" s="6"/>
      <c r="H56" s="6"/>
      <c r="I56" s="6"/>
      <c r="J56" s="6">
        <v>724955</v>
      </c>
      <c r="K56" s="6"/>
      <c r="L56" s="39">
        <f t="shared" si="8"/>
        <v>130491.9</v>
      </c>
      <c r="M56" s="39">
        <f t="shared" si="16"/>
        <v>65245.95</v>
      </c>
      <c r="N56" s="39">
        <f t="shared" si="9"/>
        <v>65245.95</v>
      </c>
      <c r="O56" s="39">
        <f t="shared" si="17"/>
        <v>0</v>
      </c>
      <c r="P56" s="39">
        <f t="shared" si="10"/>
        <v>855446.89999999991</v>
      </c>
      <c r="Q56" s="39">
        <f t="shared" si="11"/>
        <v>0.10000000009313226</v>
      </c>
      <c r="R56" s="39">
        <v>0</v>
      </c>
      <c r="S56" s="6">
        <f t="shared" si="20"/>
        <v>0.10000000009313226</v>
      </c>
      <c r="T56" s="6">
        <v>0</v>
      </c>
      <c r="U56" s="6">
        <f t="shared" si="21"/>
        <v>0.10000000009313226</v>
      </c>
    </row>
    <row r="57" spans="1:21" x14ac:dyDescent="0.25">
      <c r="A57" s="32" t="s">
        <v>157</v>
      </c>
      <c r="B57" s="5"/>
      <c r="C57" s="41">
        <v>44403</v>
      </c>
      <c r="D57" s="5" t="s">
        <v>98</v>
      </c>
      <c r="E57" s="38" t="s">
        <v>89</v>
      </c>
      <c r="F57" s="6">
        <v>826242</v>
      </c>
      <c r="G57" s="6"/>
      <c r="H57" s="6"/>
      <c r="I57" s="6"/>
      <c r="J57" s="6">
        <v>700205</v>
      </c>
      <c r="K57" s="6"/>
      <c r="L57" s="39">
        <f t="shared" si="8"/>
        <v>126036.9</v>
      </c>
      <c r="M57" s="39">
        <f t="shared" si="16"/>
        <v>63018.45</v>
      </c>
      <c r="N57" s="39">
        <f t="shared" si="9"/>
        <v>63018.45</v>
      </c>
      <c r="O57" s="39">
        <f t="shared" si="17"/>
        <v>0</v>
      </c>
      <c r="P57" s="39">
        <f t="shared" si="10"/>
        <v>826241.89999999991</v>
      </c>
      <c r="Q57" s="39">
        <f t="shared" si="11"/>
        <v>0.10000000009313226</v>
      </c>
      <c r="R57" s="39">
        <v>0</v>
      </c>
      <c r="S57" s="6">
        <f t="shared" si="20"/>
        <v>0.10000000009313226</v>
      </c>
      <c r="T57" s="6">
        <v>0</v>
      </c>
      <c r="U57" s="6">
        <f t="shared" si="21"/>
        <v>0.10000000009313226</v>
      </c>
    </row>
    <row r="58" spans="1:21" x14ac:dyDescent="0.25">
      <c r="A58" s="32" t="s">
        <v>157</v>
      </c>
      <c r="B58" s="5"/>
      <c r="C58" s="41">
        <v>44404</v>
      </c>
      <c r="D58" s="5" t="s">
        <v>102</v>
      </c>
      <c r="E58" s="38" t="s">
        <v>93</v>
      </c>
      <c r="F58" s="6">
        <v>815404</v>
      </c>
      <c r="G58" s="6"/>
      <c r="H58" s="6"/>
      <c r="I58" s="6"/>
      <c r="J58" s="6">
        <v>691020</v>
      </c>
      <c r="K58" s="6"/>
      <c r="L58" s="39">
        <f t="shared" si="8"/>
        <v>124383.6</v>
      </c>
      <c r="M58" s="39">
        <f t="shared" si="16"/>
        <v>62191.8</v>
      </c>
      <c r="N58" s="39">
        <f t="shared" si="9"/>
        <v>62191.8</v>
      </c>
      <c r="O58" s="39">
        <f t="shared" si="17"/>
        <v>0</v>
      </c>
      <c r="P58" s="39">
        <f t="shared" si="10"/>
        <v>815403.60000000009</v>
      </c>
      <c r="Q58" s="39">
        <f t="shared" si="11"/>
        <v>0.39999999990686774</v>
      </c>
      <c r="R58" s="39">
        <v>0</v>
      </c>
      <c r="S58" s="6">
        <f t="shared" si="20"/>
        <v>0.39999999990686774</v>
      </c>
      <c r="T58" s="6">
        <v>0</v>
      </c>
      <c r="U58" s="6">
        <f t="shared" si="21"/>
        <v>0.39999999990686774</v>
      </c>
    </row>
    <row r="59" spans="1:21" x14ac:dyDescent="0.25">
      <c r="A59" s="32" t="s">
        <v>157</v>
      </c>
      <c r="B59" s="5"/>
      <c r="C59" s="41">
        <v>44380</v>
      </c>
      <c r="D59" s="5" t="s">
        <v>105</v>
      </c>
      <c r="E59" s="5" t="s">
        <v>116</v>
      </c>
      <c r="F59" s="5">
        <v>164759</v>
      </c>
      <c r="G59" s="5"/>
      <c r="H59" s="43">
        <f>142403.9+6947.5</f>
        <v>149351.4</v>
      </c>
      <c r="I59" s="5"/>
      <c r="J59" s="5"/>
      <c r="K59" s="5"/>
      <c r="L59" s="39">
        <f t="shared" si="8"/>
        <v>7467.57</v>
      </c>
      <c r="M59" s="39">
        <f t="shared" si="16"/>
        <v>3733.7849999999999</v>
      </c>
      <c r="N59" s="39">
        <f t="shared" si="9"/>
        <v>3733.7849999999999</v>
      </c>
      <c r="O59" s="39">
        <f t="shared" si="17"/>
        <v>0</v>
      </c>
      <c r="P59" s="39">
        <f t="shared" si="10"/>
        <v>156818.97</v>
      </c>
      <c r="Q59" s="39">
        <f t="shared" si="11"/>
        <v>7940.0299999999988</v>
      </c>
      <c r="R59" s="39">
        <v>0</v>
      </c>
      <c r="S59" s="6">
        <f t="shared" si="20"/>
        <v>7940.0299999999988</v>
      </c>
      <c r="T59" s="6">
        <v>7940</v>
      </c>
      <c r="U59" s="6">
        <f t="shared" si="21"/>
        <v>2.9999999998835847E-2</v>
      </c>
    </row>
    <row r="60" spans="1:21" x14ac:dyDescent="0.25">
      <c r="A60" s="32" t="s">
        <v>157</v>
      </c>
      <c r="B60" s="5"/>
      <c r="C60" s="41">
        <v>44382</v>
      </c>
      <c r="D60" s="5" t="s">
        <v>104</v>
      </c>
      <c r="E60" s="5" t="s">
        <v>115</v>
      </c>
      <c r="F60" s="5">
        <v>3552</v>
      </c>
      <c r="G60" s="5"/>
      <c r="H60" s="5"/>
      <c r="I60" s="5"/>
      <c r="J60" s="5">
        <v>3010</v>
      </c>
      <c r="K60" s="5"/>
      <c r="L60" s="39">
        <f t="shared" si="8"/>
        <v>541.79999999999995</v>
      </c>
      <c r="M60" s="39">
        <f t="shared" si="16"/>
        <v>270.89999999999998</v>
      </c>
      <c r="N60" s="39">
        <f t="shared" si="9"/>
        <v>270.89999999999998</v>
      </c>
      <c r="O60" s="39">
        <f t="shared" si="17"/>
        <v>0</v>
      </c>
      <c r="P60" s="39">
        <f t="shared" si="10"/>
        <v>3551.8</v>
      </c>
      <c r="Q60" s="39">
        <f t="shared" si="11"/>
        <v>0.1999999999998181</v>
      </c>
      <c r="R60" s="39">
        <v>0</v>
      </c>
      <c r="S60" s="6">
        <f t="shared" si="20"/>
        <v>0.1999999999998181</v>
      </c>
      <c r="T60" s="6">
        <v>0</v>
      </c>
      <c r="U60" s="6">
        <f t="shared" si="21"/>
        <v>0.1999999999998181</v>
      </c>
    </row>
    <row r="61" spans="1:21" x14ac:dyDescent="0.25">
      <c r="A61" s="32" t="s">
        <v>157</v>
      </c>
      <c r="B61" s="5"/>
      <c r="C61" s="41">
        <v>44397</v>
      </c>
      <c r="D61" s="5" t="s">
        <v>108</v>
      </c>
      <c r="E61" s="5" t="s">
        <v>119</v>
      </c>
      <c r="F61" s="5">
        <v>3481</v>
      </c>
      <c r="G61" s="5"/>
      <c r="H61" s="5"/>
      <c r="I61" s="5"/>
      <c r="J61" s="5">
        <v>2950</v>
      </c>
      <c r="K61" s="5"/>
      <c r="L61" s="39">
        <f t="shared" si="8"/>
        <v>531</v>
      </c>
      <c r="M61" s="39">
        <f t="shared" si="16"/>
        <v>265.5</v>
      </c>
      <c r="N61" s="39">
        <f t="shared" si="9"/>
        <v>265.5</v>
      </c>
      <c r="O61" s="39">
        <f t="shared" si="17"/>
        <v>0</v>
      </c>
      <c r="P61" s="39">
        <f t="shared" si="10"/>
        <v>3481</v>
      </c>
      <c r="Q61" s="39">
        <f t="shared" si="11"/>
        <v>0</v>
      </c>
      <c r="R61" s="39">
        <v>0</v>
      </c>
      <c r="S61" s="6">
        <f t="shared" si="20"/>
        <v>0</v>
      </c>
      <c r="T61" s="6">
        <v>0</v>
      </c>
      <c r="U61" s="6">
        <f t="shared" si="21"/>
        <v>0</v>
      </c>
    </row>
    <row r="62" spans="1:21" x14ac:dyDescent="0.25">
      <c r="A62" s="32" t="s">
        <v>157</v>
      </c>
      <c r="B62" s="5"/>
      <c r="C62" s="41">
        <v>44383</v>
      </c>
      <c r="D62" s="5" t="s">
        <v>152</v>
      </c>
      <c r="E62" s="5" t="s">
        <v>154</v>
      </c>
      <c r="F62" s="5">
        <v>1450</v>
      </c>
      <c r="G62" s="5"/>
      <c r="H62" s="5"/>
      <c r="I62" s="5"/>
      <c r="J62" s="5">
        <v>1228.81</v>
      </c>
      <c r="K62" s="5"/>
      <c r="L62" s="39">
        <f t="shared" si="8"/>
        <v>221.18579999999997</v>
      </c>
      <c r="M62" s="39">
        <f t="shared" si="16"/>
        <v>110.59289999999999</v>
      </c>
      <c r="N62" s="39">
        <f t="shared" si="9"/>
        <v>110.59289999999999</v>
      </c>
      <c r="O62" s="39">
        <f t="shared" si="17"/>
        <v>0</v>
      </c>
      <c r="P62" s="39">
        <f t="shared" si="10"/>
        <v>1449.9958000000001</v>
      </c>
      <c r="Q62" s="39">
        <f t="shared" si="11"/>
        <v>4.1999999998552084E-3</v>
      </c>
      <c r="R62" s="39">
        <v>0</v>
      </c>
      <c r="S62" s="6">
        <f t="shared" si="20"/>
        <v>4.1999999998552084E-3</v>
      </c>
      <c r="T62" s="6">
        <v>0</v>
      </c>
      <c r="U62" s="6">
        <f t="shared" si="21"/>
        <v>4.1999999998552084E-3</v>
      </c>
    </row>
    <row r="63" spans="1:21" x14ac:dyDescent="0.25">
      <c r="A63" s="32" t="s">
        <v>157</v>
      </c>
      <c r="B63" s="5"/>
      <c r="C63" s="41">
        <v>44383</v>
      </c>
      <c r="D63" s="5" t="s">
        <v>187</v>
      </c>
      <c r="E63" s="5" t="s">
        <v>184</v>
      </c>
      <c r="F63" s="5">
        <v>1637.5</v>
      </c>
      <c r="G63" s="5"/>
      <c r="H63" s="5"/>
      <c r="I63" s="5"/>
      <c r="J63" s="5">
        <v>1387.71</v>
      </c>
      <c r="K63" s="5"/>
      <c r="L63" s="39">
        <f t="shared" si="8"/>
        <v>249.78779999999998</v>
      </c>
      <c r="M63" s="39">
        <f t="shared" si="16"/>
        <v>124.89389999999999</v>
      </c>
      <c r="N63" s="39">
        <f t="shared" si="9"/>
        <v>124.89389999999999</v>
      </c>
      <c r="O63" s="39">
        <f t="shared" si="17"/>
        <v>0</v>
      </c>
      <c r="P63" s="39">
        <f t="shared" si="10"/>
        <v>1637.4978000000001</v>
      </c>
      <c r="Q63" s="39">
        <f t="shared" si="11"/>
        <v>2.1999999999025022E-3</v>
      </c>
      <c r="R63" s="39">
        <v>0</v>
      </c>
      <c r="S63" s="6">
        <f t="shared" si="20"/>
        <v>2.1999999999025022E-3</v>
      </c>
      <c r="T63" s="6">
        <v>0</v>
      </c>
      <c r="U63" s="6">
        <f t="shared" si="21"/>
        <v>2.1999999999025022E-3</v>
      </c>
    </row>
    <row r="64" spans="1:21" x14ac:dyDescent="0.25">
      <c r="A64" s="32" t="s">
        <v>157</v>
      </c>
      <c r="B64" s="5"/>
      <c r="C64" s="41">
        <v>44383</v>
      </c>
      <c r="D64" s="5" t="s">
        <v>187</v>
      </c>
      <c r="E64" s="5" t="s">
        <v>184</v>
      </c>
      <c r="F64" s="5">
        <v>1637.5</v>
      </c>
      <c r="G64" s="5"/>
      <c r="H64" s="5"/>
      <c r="I64" s="5"/>
      <c r="J64" s="5">
        <v>1387.71</v>
      </c>
      <c r="K64" s="5"/>
      <c r="L64" s="39">
        <f t="shared" si="8"/>
        <v>249.78779999999998</v>
      </c>
      <c r="M64" s="39">
        <f t="shared" si="16"/>
        <v>124.89389999999999</v>
      </c>
      <c r="N64" s="39">
        <f t="shared" si="9"/>
        <v>124.89389999999999</v>
      </c>
      <c r="O64" s="39">
        <f t="shared" si="17"/>
        <v>0</v>
      </c>
      <c r="P64" s="39">
        <f t="shared" si="10"/>
        <v>1637.4978000000001</v>
      </c>
      <c r="Q64" s="39">
        <f t="shared" si="11"/>
        <v>2.1999999999025022E-3</v>
      </c>
      <c r="R64" s="39">
        <v>0</v>
      </c>
      <c r="S64" s="6">
        <f t="shared" si="20"/>
        <v>2.1999999999025022E-3</v>
      </c>
      <c r="T64" s="6">
        <v>0</v>
      </c>
      <c r="U64" s="6">
        <f t="shared" si="21"/>
        <v>2.1999999999025022E-3</v>
      </c>
    </row>
    <row r="65" spans="1:21" x14ac:dyDescent="0.25">
      <c r="A65" s="32" t="s">
        <v>157</v>
      </c>
      <c r="B65" s="5"/>
      <c r="C65" s="41">
        <v>44385</v>
      </c>
      <c r="D65" s="5" t="s">
        <v>112</v>
      </c>
      <c r="E65" s="5" t="s">
        <v>123</v>
      </c>
      <c r="F65" s="5">
        <v>889</v>
      </c>
      <c r="G65" s="5"/>
      <c r="H65" s="5"/>
      <c r="I65" s="5"/>
      <c r="J65" s="5">
        <v>753.34</v>
      </c>
      <c r="K65" s="5"/>
      <c r="L65" s="39">
        <f t="shared" si="8"/>
        <v>135.60120000000001</v>
      </c>
      <c r="M65" s="39">
        <f t="shared" si="16"/>
        <v>67.800600000000003</v>
      </c>
      <c r="N65" s="39">
        <f t="shared" si="9"/>
        <v>67.800600000000003</v>
      </c>
      <c r="O65" s="39">
        <f t="shared" si="17"/>
        <v>0</v>
      </c>
      <c r="P65" s="39">
        <f t="shared" si="10"/>
        <v>888.94120000000009</v>
      </c>
      <c r="Q65" s="39">
        <f t="shared" si="11"/>
        <v>5.8799999999905594E-2</v>
      </c>
      <c r="R65" s="39">
        <v>0</v>
      </c>
      <c r="S65" s="6">
        <f t="shared" si="20"/>
        <v>5.8799999999905594E-2</v>
      </c>
      <c r="T65" s="6">
        <v>0</v>
      </c>
      <c r="U65" s="6">
        <f t="shared" si="21"/>
        <v>5.8799999999905594E-2</v>
      </c>
    </row>
    <row r="66" spans="1:21" x14ac:dyDescent="0.25">
      <c r="A66" s="32" t="s">
        <v>157</v>
      </c>
      <c r="B66" s="5"/>
      <c r="C66" s="41">
        <v>44385</v>
      </c>
      <c r="D66" s="5" t="s">
        <v>104</v>
      </c>
      <c r="E66" s="5" t="s">
        <v>115</v>
      </c>
      <c r="F66" s="5">
        <v>4617</v>
      </c>
      <c r="G66" s="5"/>
      <c r="H66" s="5"/>
      <c r="I66" s="5"/>
      <c r="J66" s="5">
        <v>3913</v>
      </c>
      <c r="K66" s="5"/>
      <c r="L66" s="39">
        <f t="shared" si="8"/>
        <v>704.34</v>
      </c>
      <c r="M66" s="39">
        <f t="shared" si="16"/>
        <v>352.17</v>
      </c>
      <c r="N66" s="39">
        <f t="shared" si="9"/>
        <v>352.17</v>
      </c>
      <c r="O66" s="39">
        <f t="shared" si="17"/>
        <v>0</v>
      </c>
      <c r="P66" s="39">
        <f t="shared" si="10"/>
        <v>4617.34</v>
      </c>
      <c r="Q66" s="39">
        <f t="shared" si="11"/>
        <v>-0.34000000000014552</v>
      </c>
      <c r="R66" s="39">
        <v>0</v>
      </c>
      <c r="S66" s="6">
        <f t="shared" si="20"/>
        <v>-0.34000000000014552</v>
      </c>
      <c r="T66" s="6">
        <v>0</v>
      </c>
      <c r="U66" s="6">
        <f t="shared" si="21"/>
        <v>-0.34000000000014552</v>
      </c>
    </row>
    <row r="67" spans="1:21" x14ac:dyDescent="0.25">
      <c r="A67" s="32" t="s">
        <v>157</v>
      </c>
      <c r="B67" s="5"/>
      <c r="C67" s="41">
        <v>44386</v>
      </c>
      <c r="D67" s="5" t="s">
        <v>188</v>
      </c>
      <c r="E67" s="5" t="s">
        <v>185</v>
      </c>
      <c r="F67" s="5">
        <v>13275</v>
      </c>
      <c r="G67" s="5"/>
      <c r="H67" s="5"/>
      <c r="I67" s="5"/>
      <c r="J67" s="5">
        <v>11250</v>
      </c>
      <c r="K67" s="5"/>
      <c r="L67" s="39">
        <f t="shared" si="8"/>
        <v>2025</v>
      </c>
      <c r="M67" s="39">
        <f t="shared" si="16"/>
        <v>1012.5</v>
      </c>
      <c r="N67" s="39">
        <f t="shared" si="9"/>
        <v>1012.5</v>
      </c>
      <c r="O67" s="39">
        <f t="shared" si="17"/>
        <v>0</v>
      </c>
      <c r="P67" s="39">
        <f t="shared" si="10"/>
        <v>13275</v>
      </c>
      <c r="Q67" s="39">
        <f t="shared" si="11"/>
        <v>0</v>
      </c>
      <c r="R67" s="39">
        <v>0</v>
      </c>
      <c r="S67" s="6">
        <f t="shared" si="20"/>
        <v>0</v>
      </c>
      <c r="T67" s="6">
        <v>0</v>
      </c>
      <c r="U67" s="6">
        <f t="shared" si="21"/>
        <v>0</v>
      </c>
    </row>
    <row r="68" spans="1:21" x14ac:dyDescent="0.25">
      <c r="A68" s="32" t="s">
        <v>157</v>
      </c>
      <c r="B68" s="5"/>
      <c r="C68" s="41">
        <v>44389</v>
      </c>
      <c r="D68" s="5" t="s">
        <v>189</v>
      </c>
      <c r="E68" s="5" t="s">
        <v>186</v>
      </c>
      <c r="F68" s="5">
        <v>62000</v>
      </c>
      <c r="G68" s="5"/>
      <c r="H68" s="5"/>
      <c r="I68" s="5"/>
      <c r="J68" s="5">
        <v>52542.38</v>
      </c>
      <c r="K68" s="5"/>
      <c r="L68" s="39">
        <f t="shared" si="8"/>
        <v>9457.6283999999996</v>
      </c>
      <c r="M68" s="39">
        <f t="shared" si="16"/>
        <v>4728.8141999999998</v>
      </c>
      <c r="N68" s="39">
        <f t="shared" si="9"/>
        <v>4728.8141999999998</v>
      </c>
      <c r="O68" s="39">
        <f t="shared" si="17"/>
        <v>0</v>
      </c>
      <c r="P68" s="39">
        <f t="shared" si="10"/>
        <v>62000.008399999999</v>
      </c>
      <c r="Q68" s="39">
        <f t="shared" si="11"/>
        <v>-8.3999999988009222E-3</v>
      </c>
      <c r="R68" s="39">
        <v>0</v>
      </c>
      <c r="S68" s="6">
        <f t="shared" si="20"/>
        <v>-8.3999999988009222E-3</v>
      </c>
      <c r="T68" s="6">
        <v>0</v>
      </c>
      <c r="U68" s="6">
        <f t="shared" si="21"/>
        <v>-8.3999999988009222E-3</v>
      </c>
    </row>
    <row r="69" spans="1:21" x14ac:dyDescent="0.25">
      <c r="A69" s="32" t="s">
        <v>157</v>
      </c>
      <c r="B69" s="5"/>
      <c r="C69" s="41">
        <v>44391</v>
      </c>
      <c r="D69" s="5" t="s">
        <v>104</v>
      </c>
      <c r="E69" s="5" t="s">
        <v>115</v>
      </c>
      <c r="F69" s="5">
        <v>1775</v>
      </c>
      <c r="G69" s="5"/>
      <c r="H69" s="5"/>
      <c r="I69" s="5"/>
      <c r="J69" s="5">
        <v>1505</v>
      </c>
      <c r="K69" s="5"/>
      <c r="L69" s="39">
        <f t="shared" si="8"/>
        <v>270.89999999999998</v>
      </c>
      <c r="M69" s="39">
        <f t="shared" si="16"/>
        <v>135.44999999999999</v>
      </c>
      <c r="N69" s="39">
        <f t="shared" si="9"/>
        <v>135.44999999999999</v>
      </c>
      <c r="O69" s="39">
        <f t="shared" si="17"/>
        <v>0</v>
      </c>
      <c r="P69" s="39">
        <f t="shared" si="10"/>
        <v>1775.9</v>
      </c>
      <c r="Q69" s="39">
        <f t="shared" si="11"/>
        <v>-0.90000000000009095</v>
      </c>
      <c r="R69" s="39">
        <v>0</v>
      </c>
      <c r="S69" s="6">
        <f t="shared" si="20"/>
        <v>-0.90000000000009095</v>
      </c>
      <c r="T69" s="6">
        <v>0</v>
      </c>
      <c r="U69" s="6">
        <f t="shared" si="21"/>
        <v>-0.90000000000009095</v>
      </c>
    </row>
    <row r="70" spans="1:21" x14ac:dyDescent="0.25">
      <c r="A70" s="32" t="s">
        <v>157</v>
      </c>
      <c r="B70" s="5"/>
      <c r="C70" s="41">
        <v>44393</v>
      </c>
      <c r="D70" s="5" t="s">
        <v>104</v>
      </c>
      <c r="E70" s="5" t="s">
        <v>115</v>
      </c>
      <c r="F70" s="5">
        <v>3552</v>
      </c>
      <c r="G70" s="5"/>
      <c r="H70" s="5"/>
      <c r="I70" s="5"/>
      <c r="J70" s="5">
        <v>3010</v>
      </c>
      <c r="K70" s="5"/>
      <c r="L70" s="39">
        <f t="shared" si="8"/>
        <v>541.79999999999995</v>
      </c>
      <c r="M70" s="39">
        <f t="shared" si="16"/>
        <v>270.89999999999998</v>
      </c>
      <c r="N70" s="39">
        <f t="shared" si="9"/>
        <v>270.89999999999998</v>
      </c>
      <c r="O70" s="39">
        <f t="shared" si="17"/>
        <v>0</v>
      </c>
      <c r="P70" s="39">
        <f t="shared" si="10"/>
        <v>3551.8</v>
      </c>
      <c r="Q70" s="39">
        <f t="shared" si="11"/>
        <v>0.1999999999998181</v>
      </c>
      <c r="R70" s="39">
        <v>0</v>
      </c>
      <c r="S70" s="6">
        <f t="shared" si="20"/>
        <v>0.1999999999998181</v>
      </c>
      <c r="T70" s="6">
        <v>0</v>
      </c>
      <c r="U70" s="6">
        <f t="shared" si="21"/>
        <v>0.1999999999998181</v>
      </c>
    </row>
    <row r="71" spans="1:21" x14ac:dyDescent="0.25">
      <c r="A71" s="32" t="s">
        <v>157</v>
      </c>
      <c r="B71" s="5"/>
      <c r="C71" s="41">
        <v>44397</v>
      </c>
      <c r="D71" s="5" t="s">
        <v>108</v>
      </c>
      <c r="E71" s="5" t="s">
        <v>119</v>
      </c>
      <c r="F71" s="5">
        <v>22715</v>
      </c>
      <c r="G71" s="5"/>
      <c r="H71" s="5"/>
      <c r="I71" s="5"/>
      <c r="J71" s="5">
        <v>19250</v>
      </c>
      <c r="K71" s="5"/>
      <c r="L71" s="39">
        <f t="shared" si="8"/>
        <v>3465</v>
      </c>
      <c r="M71" s="39">
        <f t="shared" si="16"/>
        <v>1732.5</v>
      </c>
      <c r="N71" s="39">
        <f t="shared" si="9"/>
        <v>1732.5</v>
      </c>
      <c r="O71" s="39">
        <f t="shared" si="17"/>
        <v>0</v>
      </c>
      <c r="P71" s="39">
        <f t="shared" si="10"/>
        <v>22715</v>
      </c>
      <c r="Q71" s="39">
        <f t="shared" si="11"/>
        <v>0</v>
      </c>
      <c r="R71" s="39">
        <v>0</v>
      </c>
      <c r="S71" s="6">
        <f t="shared" si="20"/>
        <v>0</v>
      </c>
      <c r="T71" s="6">
        <v>0</v>
      </c>
      <c r="U71" s="6">
        <f t="shared" si="21"/>
        <v>0</v>
      </c>
    </row>
    <row r="72" spans="1:21" x14ac:dyDescent="0.25">
      <c r="A72" s="32" t="s">
        <v>157</v>
      </c>
      <c r="B72" s="5"/>
      <c r="C72" s="41">
        <v>44397</v>
      </c>
      <c r="D72" s="5" t="s">
        <v>104</v>
      </c>
      <c r="E72" s="5" t="s">
        <v>115</v>
      </c>
      <c r="F72" s="5">
        <v>3552</v>
      </c>
      <c r="G72" s="5"/>
      <c r="H72" s="5"/>
      <c r="I72" s="5"/>
      <c r="J72" s="5">
        <v>3010</v>
      </c>
      <c r="K72" s="5"/>
      <c r="L72" s="39">
        <f t="shared" si="8"/>
        <v>541.79999999999995</v>
      </c>
      <c r="M72" s="39">
        <f t="shared" si="16"/>
        <v>270.89999999999998</v>
      </c>
      <c r="N72" s="39">
        <f t="shared" si="9"/>
        <v>270.89999999999998</v>
      </c>
      <c r="O72" s="39">
        <f t="shared" si="17"/>
        <v>0</v>
      </c>
      <c r="P72" s="39">
        <f t="shared" si="10"/>
        <v>3551.8</v>
      </c>
      <c r="Q72" s="39">
        <f t="shared" si="11"/>
        <v>0.1999999999998181</v>
      </c>
      <c r="R72" s="39">
        <v>0</v>
      </c>
      <c r="S72" s="6">
        <f t="shared" si="20"/>
        <v>0.1999999999998181</v>
      </c>
      <c r="T72" s="6">
        <v>0</v>
      </c>
      <c r="U72" s="6">
        <f t="shared" si="21"/>
        <v>0.1999999999998181</v>
      </c>
    </row>
    <row r="73" spans="1:21" x14ac:dyDescent="0.25">
      <c r="A73" s="32" t="s">
        <v>157</v>
      </c>
      <c r="B73" s="5"/>
      <c r="C73" s="41">
        <v>44400</v>
      </c>
      <c r="D73" s="5" t="s">
        <v>105</v>
      </c>
      <c r="E73" s="5" t="s">
        <v>116</v>
      </c>
      <c r="F73" s="5">
        <v>174131</v>
      </c>
      <c r="G73" s="5"/>
      <c r="H73" s="5">
        <f>150686.37+7255.5</f>
        <v>157941.87</v>
      </c>
      <c r="I73" s="5"/>
      <c r="J73" s="5"/>
      <c r="K73" s="5"/>
      <c r="L73" s="39">
        <f t="shared" si="8"/>
        <v>7897.0934999999999</v>
      </c>
      <c r="M73" s="39">
        <f t="shared" si="16"/>
        <v>3948.54675</v>
      </c>
      <c r="N73" s="39">
        <f t="shared" si="9"/>
        <v>3948.54675</v>
      </c>
      <c r="O73" s="39">
        <f t="shared" si="17"/>
        <v>0</v>
      </c>
      <c r="P73" s="39">
        <f t="shared" si="10"/>
        <v>165838.96350000001</v>
      </c>
      <c r="Q73" s="39">
        <f t="shared" si="11"/>
        <v>8292.0364999999874</v>
      </c>
      <c r="R73" s="39">
        <v>0</v>
      </c>
      <c r="S73" s="6">
        <f t="shared" si="20"/>
        <v>8292.0364999999874</v>
      </c>
      <c r="T73" s="6">
        <v>8292</v>
      </c>
      <c r="U73" s="6">
        <f t="shared" si="21"/>
        <v>3.6499999987427145E-2</v>
      </c>
    </row>
    <row r="74" spans="1:21" x14ac:dyDescent="0.25">
      <c r="A74" s="32" t="s">
        <v>157</v>
      </c>
      <c r="B74" s="5"/>
      <c r="C74" s="41">
        <v>44403</v>
      </c>
      <c r="D74" s="5" t="s">
        <v>187</v>
      </c>
      <c r="E74" s="5" t="s">
        <v>184</v>
      </c>
      <c r="F74" s="5">
        <v>1637.5</v>
      </c>
      <c r="G74" s="5"/>
      <c r="H74" s="5"/>
      <c r="I74" s="5"/>
      <c r="J74" s="5">
        <v>1387.72</v>
      </c>
      <c r="K74" s="5"/>
      <c r="L74" s="39">
        <f t="shared" si="8"/>
        <v>249.78959999999998</v>
      </c>
      <c r="M74" s="39">
        <f t="shared" si="16"/>
        <v>124.89479999999999</v>
      </c>
      <c r="N74" s="39">
        <f t="shared" si="9"/>
        <v>124.89479999999999</v>
      </c>
      <c r="O74" s="39">
        <f t="shared" si="17"/>
        <v>0</v>
      </c>
      <c r="P74" s="39">
        <f t="shared" si="10"/>
        <v>1637.5096000000001</v>
      </c>
      <c r="Q74" s="39">
        <f t="shared" si="11"/>
        <v>-9.6000000000913133E-3</v>
      </c>
      <c r="R74" s="39">
        <v>0</v>
      </c>
      <c r="S74" s="6">
        <f t="shared" si="20"/>
        <v>-9.6000000000913133E-3</v>
      </c>
      <c r="T74" s="6">
        <v>0</v>
      </c>
      <c r="U74" s="6">
        <f t="shared" si="21"/>
        <v>-9.6000000000913133E-3</v>
      </c>
    </row>
    <row r="75" spans="1:21" x14ac:dyDescent="0.25">
      <c r="A75" s="32" t="s">
        <v>157</v>
      </c>
      <c r="B75" s="5"/>
      <c r="C75" s="41">
        <v>44403</v>
      </c>
      <c r="D75" s="5" t="s">
        <v>187</v>
      </c>
      <c r="E75" s="5" t="s">
        <v>184</v>
      </c>
      <c r="F75" s="5">
        <v>1637.5</v>
      </c>
      <c r="G75" s="5"/>
      <c r="H75" s="5"/>
      <c r="I75" s="5"/>
      <c r="J75" s="5">
        <v>1387.72</v>
      </c>
      <c r="K75" s="5"/>
      <c r="L75" s="39">
        <f t="shared" si="8"/>
        <v>249.78959999999998</v>
      </c>
      <c r="M75" s="39">
        <f t="shared" si="16"/>
        <v>124.89479999999999</v>
      </c>
      <c r="N75" s="39">
        <f t="shared" si="9"/>
        <v>124.89479999999999</v>
      </c>
      <c r="O75" s="39">
        <f t="shared" si="17"/>
        <v>0</v>
      </c>
      <c r="P75" s="39">
        <f t="shared" si="10"/>
        <v>1637.5096000000001</v>
      </c>
      <c r="Q75" s="39">
        <f t="shared" si="11"/>
        <v>-9.6000000000913133E-3</v>
      </c>
      <c r="R75" s="39">
        <v>0</v>
      </c>
      <c r="S75" s="6">
        <f t="shared" si="20"/>
        <v>-9.6000000000913133E-3</v>
      </c>
      <c r="T75" s="6">
        <v>0</v>
      </c>
      <c r="U75" s="6">
        <f t="shared" si="21"/>
        <v>-9.6000000000913133E-3</v>
      </c>
    </row>
    <row r="76" spans="1:21" x14ac:dyDescent="0.25">
      <c r="A76" s="32" t="s">
        <v>157</v>
      </c>
      <c r="B76" s="5"/>
      <c r="C76" s="41">
        <v>44399</v>
      </c>
      <c r="D76" s="5" t="s">
        <v>151</v>
      </c>
      <c r="E76" s="5" t="s">
        <v>153</v>
      </c>
      <c r="F76" s="5">
        <v>7922</v>
      </c>
      <c r="G76" s="5"/>
      <c r="H76" s="5"/>
      <c r="I76" s="5"/>
      <c r="J76" s="5">
        <v>6713.5</v>
      </c>
      <c r="K76" s="5"/>
      <c r="L76" s="39">
        <f t="shared" si="8"/>
        <v>1208.43</v>
      </c>
      <c r="M76" s="39">
        <f t="shared" si="16"/>
        <v>604.21500000000003</v>
      </c>
      <c r="N76" s="39">
        <f t="shared" si="9"/>
        <v>604.21500000000003</v>
      </c>
      <c r="O76" s="39">
        <f t="shared" si="17"/>
        <v>0</v>
      </c>
      <c r="P76" s="39">
        <f t="shared" si="10"/>
        <v>7921.93</v>
      </c>
      <c r="Q76" s="39">
        <f t="shared" si="11"/>
        <v>6.9999999999708962E-2</v>
      </c>
      <c r="R76" s="39">
        <v>0</v>
      </c>
      <c r="S76" s="6">
        <f t="shared" si="20"/>
        <v>6.9999999999708962E-2</v>
      </c>
      <c r="T76" s="6">
        <v>0</v>
      </c>
      <c r="U76" s="6">
        <f t="shared" si="21"/>
        <v>6.9999999999708962E-2</v>
      </c>
    </row>
    <row r="77" spans="1:21" customFormat="1" x14ac:dyDescent="0.25">
      <c r="A77" s="32" t="s">
        <v>190</v>
      </c>
      <c r="B77" s="37"/>
      <c r="C77" s="41">
        <v>44413</v>
      </c>
      <c r="D77" s="36" t="s">
        <v>101</v>
      </c>
      <c r="E77" s="36" t="s">
        <v>92</v>
      </c>
      <c r="F77" s="43">
        <v>601741</v>
      </c>
      <c r="G77" s="43"/>
      <c r="H77" s="46"/>
      <c r="I77" s="46"/>
      <c r="J77" s="43">
        <v>509950</v>
      </c>
      <c r="K77" s="46"/>
      <c r="L77" s="39">
        <f t="shared" si="8"/>
        <v>91791</v>
      </c>
      <c r="M77" s="39">
        <f>+IF(VALUE(LEFT(D77,2))=33,L77/2,0)</f>
        <v>45895.5</v>
      </c>
      <c r="N77" s="39">
        <f t="shared" si="9"/>
        <v>45895.5</v>
      </c>
      <c r="O77" s="39">
        <f>+IF(VALUE(LEFT(D77,2))=33,0,L77)</f>
        <v>0</v>
      </c>
      <c r="P77" s="39">
        <f t="shared" si="10"/>
        <v>601741</v>
      </c>
      <c r="Q77" s="39">
        <f t="shared" si="11"/>
        <v>0</v>
      </c>
      <c r="R77" s="39"/>
      <c r="S77" s="6">
        <f>Q77-R77</f>
        <v>0</v>
      </c>
      <c r="T77" s="6">
        <v>0</v>
      </c>
      <c r="U77" s="6">
        <f>S77-T77</f>
        <v>0</v>
      </c>
    </row>
    <row r="78" spans="1:21" customFormat="1" x14ac:dyDescent="0.25">
      <c r="A78" s="32" t="s">
        <v>190</v>
      </c>
      <c r="B78" s="37"/>
      <c r="C78" s="41">
        <v>44417</v>
      </c>
      <c r="D78" s="36" t="s">
        <v>181</v>
      </c>
      <c r="E78" s="36" t="s">
        <v>176</v>
      </c>
      <c r="F78" s="43">
        <v>644074</v>
      </c>
      <c r="G78" s="8"/>
      <c r="H78" s="8"/>
      <c r="I78" s="8"/>
      <c r="J78" s="8">
        <v>545825</v>
      </c>
      <c r="K78" s="8"/>
      <c r="L78" s="39">
        <f t="shared" si="8"/>
        <v>98248.5</v>
      </c>
      <c r="M78" s="39">
        <f t="shared" ref="M78:M109" si="22">+IF(VALUE(LEFT(D78,2))=33,L78/2,0)</f>
        <v>49124.25</v>
      </c>
      <c r="N78" s="39">
        <f t="shared" si="9"/>
        <v>49124.25</v>
      </c>
      <c r="O78" s="39">
        <f t="shared" ref="O78:O109" si="23">+IF(VALUE(LEFT(D78,2))=33,0,L78)</f>
        <v>0</v>
      </c>
      <c r="P78" s="39">
        <f t="shared" si="10"/>
        <v>644073.5</v>
      </c>
      <c r="Q78" s="39">
        <f t="shared" si="11"/>
        <v>0.5</v>
      </c>
      <c r="R78" s="39"/>
      <c r="S78" s="6">
        <f t="shared" ref="S78:S109" si="24">Q78-R78</f>
        <v>0.5</v>
      </c>
      <c r="T78" s="6">
        <v>0</v>
      </c>
      <c r="U78" s="6">
        <f t="shared" ref="U78:U109" si="25">S78-T78</f>
        <v>0.5</v>
      </c>
    </row>
    <row r="79" spans="1:21" customFormat="1" x14ac:dyDescent="0.25">
      <c r="A79" s="32" t="s">
        <v>190</v>
      </c>
      <c r="B79" s="37"/>
      <c r="C79" s="41">
        <v>44417</v>
      </c>
      <c r="D79" s="36" t="s">
        <v>181</v>
      </c>
      <c r="E79" s="36" t="s">
        <v>176</v>
      </c>
      <c r="F79" s="43">
        <v>601122</v>
      </c>
      <c r="G79" s="8"/>
      <c r="H79" s="8"/>
      <c r="I79" s="8"/>
      <c r="J79" s="8">
        <v>509425</v>
      </c>
      <c r="K79" s="8"/>
      <c r="L79" s="39">
        <f t="shared" si="8"/>
        <v>91696.5</v>
      </c>
      <c r="M79" s="39">
        <f t="shared" si="22"/>
        <v>45848.25</v>
      </c>
      <c r="N79" s="39">
        <f t="shared" si="9"/>
        <v>45848.25</v>
      </c>
      <c r="O79" s="39">
        <f t="shared" si="23"/>
        <v>0</v>
      </c>
      <c r="P79" s="39">
        <f t="shared" si="10"/>
        <v>601121.5</v>
      </c>
      <c r="Q79" s="39">
        <f t="shared" si="11"/>
        <v>0.5</v>
      </c>
      <c r="R79" s="39"/>
      <c r="S79" s="6">
        <f t="shared" si="24"/>
        <v>0.5</v>
      </c>
      <c r="T79" s="6">
        <v>0</v>
      </c>
      <c r="U79" s="6">
        <f t="shared" si="25"/>
        <v>0.5</v>
      </c>
    </row>
    <row r="80" spans="1:21" customFormat="1" x14ac:dyDescent="0.25">
      <c r="A80" s="32" t="s">
        <v>190</v>
      </c>
      <c r="B80" s="37"/>
      <c r="C80" s="41">
        <v>44418</v>
      </c>
      <c r="D80" s="36" t="s">
        <v>101</v>
      </c>
      <c r="E80" s="36" t="s">
        <v>92</v>
      </c>
      <c r="F80" s="43">
        <v>801196</v>
      </c>
      <c r="G80" s="8"/>
      <c r="H80" s="8"/>
      <c r="I80" s="8"/>
      <c r="J80" s="8">
        <v>678980</v>
      </c>
      <c r="K80" s="8"/>
      <c r="L80" s="39">
        <f t="shared" si="8"/>
        <v>122216.4</v>
      </c>
      <c r="M80" s="39">
        <f t="shared" si="22"/>
        <v>61108.2</v>
      </c>
      <c r="N80" s="39">
        <f t="shared" si="9"/>
        <v>61108.2</v>
      </c>
      <c r="O80" s="39">
        <f t="shared" si="23"/>
        <v>0</v>
      </c>
      <c r="P80" s="39">
        <f t="shared" si="10"/>
        <v>801196.39999999991</v>
      </c>
      <c r="Q80" s="39">
        <f t="shared" si="11"/>
        <v>-0.39999999990686774</v>
      </c>
      <c r="R80" s="39"/>
      <c r="S80" s="6">
        <f t="shared" si="24"/>
        <v>-0.39999999990686774</v>
      </c>
      <c r="T80" s="6">
        <v>0</v>
      </c>
      <c r="U80" s="6">
        <f t="shared" si="25"/>
        <v>-0.39999999990686774</v>
      </c>
    </row>
    <row r="81" spans="1:21" customFormat="1" x14ac:dyDescent="0.25">
      <c r="A81" s="32" t="s">
        <v>190</v>
      </c>
      <c r="B81" s="37"/>
      <c r="C81" s="41">
        <v>44419</v>
      </c>
      <c r="D81" s="36" t="s">
        <v>206</v>
      </c>
      <c r="E81" s="36" t="s">
        <v>203</v>
      </c>
      <c r="F81" s="43">
        <v>421708</v>
      </c>
      <c r="G81" s="8"/>
      <c r="H81" s="8"/>
      <c r="I81" s="8"/>
      <c r="J81" s="8">
        <v>357380</v>
      </c>
      <c r="K81" s="8"/>
      <c r="L81" s="39">
        <f t="shared" si="8"/>
        <v>64328.4</v>
      </c>
      <c r="M81" s="39">
        <f t="shared" si="22"/>
        <v>32164.2</v>
      </c>
      <c r="N81" s="39">
        <f t="shared" si="9"/>
        <v>32164.2</v>
      </c>
      <c r="O81" s="39">
        <f t="shared" si="23"/>
        <v>0</v>
      </c>
      <c r="P81" s="39">
        <f t="shared" si="10"/>
        <v>421708.4</v>
      </c>
      <c r="Q81" s="39">
        <f t="shared" si="11"/>
        <v>-0.40000000002328306</v>
      </c>
      <c r="R81" s="39"/>
      <c r="S81" s="6">
        <f t="shared" si="24"/>
        <v>-0.40000000002328306</v>
      </c>
      <c r="T81" s="6">
        <v>0</v>
      </c>
      <c r="U81" s="6">
        <f t="shared" si="25"/>
        <v>-0.40000000002328306</v>
      </c>
    </row>
    <row r="82" spans="1:21" customFormat="1" x14ac:dyDescent="0.25">
      <c r="A82" s="32" t="s">
        <v>190</v>
      </c>
      <c r="B82" s="37"/>
      <c r="C82" s="41">
        <v>44420</v>
      </c>
      <c r="D82" s="36" t="s">
        <v>207</v>
      </c>
      <c r="E82" s="36" t="s">
        <v>204</v>
      </c>
      <c r="F82" s="43">
        <v>506314.4</v>
      </c>
      <c r="G82" s="8"/>
      <c r="H82" s="8"/>
      <c r="I82" s="8"/>
      <c r="J82" s="8">
        <v>429080</v>
      </c>
      <c r="K82" s="8"/>
      <c r="L82" s="39">
        <f t="shared" si="8"/>
        <v>77234.399999999994</v>
      </c>
      <c r="M82" s="39">
        <f t="shared" si="22"/>
        <v>38617.199999999997</v>
      </c>
      <c r="N82" s="39">
        <f t="shared" si="9"/>
        <v>38617.199999999997</v>
      </c>
      <c r="O82" s="39">
        <f t="shared" si="23"/>
        <v>0</v>
      </c>
      <c r="P82" s="39">
        <f t="shared" si="10"/>
        <v>506314.4</v>
      </c>
      <c r="Q82" s="39">
        <f t="shared" si="11"/>
        <v>0</v>
      </c>
      <c r="R82" s="39"/>
      <c r="S82" s="6">
        <f t="shared" si="24"/>
        <v>0</v>
      </c>
      <c r="T82" s="6">
        <v>0</v>
      </c>
      <c r="U82" s="6">
        <f t="shared" si="25"/>
        <v>0</v>
      </c>
    </row>
    <row r="83" spans="1:21" customFormat="1" x14ac:dyDescent="0.25">
      <c r="A83" s="32" t="s">
        <v>190</v>
      </c>
      <c r="B83" s="37"/>
      <c r="C83" s="41">
        <v>44420</v>
      </c>
      <c r="D83" s="36" t="s">
        <v>95</v>
      </c>
      <c r="E83" s="36" t="s">
        <v>86</v>
      </c>
      <c r="F83" s="43">
        <v>436128</v>
      </c>
      <c r="G83" s="8"/>
      <c r="H83" s="8"/>
      <c r="I83" s="8"/>
      <c r="J83" s="8">
        <v>369600</v>
      </c>
      <c r="K83" s="8"/>
      <c r="L83" s="39">
        <f t="shared" si="8"/>
        <v>66528</v>
      </c>
      <c r="M83" s="39">
        <f t="shared" si="22"/>
        <v>33264</v>
      </c>
      <c r="N83" s="39">
        <f t="shared" si="9"/>
        <v>33264</v>
      </c>
      <c r="O83" s="39">
        <f t="shared" si="23"/>
        <v>0</v>
      </c>
      <c r="P83" s="39">
        <f t="shared" si="10"/>
        <v>436128</v>
      </c>
      <c r="Q83" s="39">
        <f t="shared" si="11"/>
        <v>0</v>
      </c>
      <c r="R83" s="39"/>
      <c r="S83" s="6">
        <f t="shared" si="24"/>
        <v>0</v>
      </c>
      <c r="T83" s="6">
        <v>0</v>
      </c>
      <c r="U83" s="6">
        <f t="shared" si="25"/>
        <v>0</v>
      </c>
    </row>
    <row r="84" spans="1:21" customFormat="1" x14ac:dyDescent="0.25">
      <c r="A84" s="32" t="s">
        <v>190</v>
      </c>
      <c r="B84" s="37"/>
      <c r="C84" s="41">
        <v>44420</v>
      </c>
      <c r="D84" s="36" t="s">
        <v>179</v>
      </c>
      <c r="E84" s="36" t="s">
        <v>174</v>
      </c>
      <c r="F84" s="43">
        <v>370874</v>
      </c>
      <c r="G84" s="8"/>
      <c r="H84" s="8"/>
      <c r="I84" s="8"/>
      <c r="J84" s="8">
        <v>314300</v>
      </c>
      <c r="K84" s="8"/>
      <c r="L84" s="39">
        <f t="shared" si="8"/>
        <v>56574</v>
      </c>
      <c r="M84" s="39">
        <f t="shared" si="22"/>
        <v>28287</v>
      </c>
      <c r="N84" s="39">
        <f t="shared" si="9"/>
        <v>28287</v>
      </c>
      <c r="O84" s="39">
        <f t="shared" si="23"/>
        <v>0</v>
      </c>
      <c r="P84" s="39">
        <f t="shared" si="10"/>
        <v>370874</v>
      </c>
      <c r="Q84" s="39">
        <f t="shared" si="11"/>
        <v>0</v>
      </c>
      <c r="R84" s="39"/>
      <c r="S84" s="6">
        <f t="shared" si="24"/>
        <v>0</v>
      </c>
      <c r="T84" s="6">
        <v>0</v>
      </c>
      <c r="U84" s="6">
        <f t="shared" si="25"/>
        <v>0</v>
      </c>
    </row>
    <row r="85" spans="1:21" customFormat="1" x14ac:dyDescent="0.25">
      <c r="A85" s="32" t="s">
        <v>190</v>
      </c>
      <c r="B85" s="37"/>
      <c r="C85" s="41">
        <v>44429</v>
      </c>
      <c r="D85" s="36" t="s">
        <v>45</v>
      </c>
      <c r="E85" s="36" t="s">
        <v>71</v>
      </c>
      <c r="F85" s="43">
        <v>589226</v>
      </c>
      <c r="G85" s="8"/>
      <c r="H85" s="8"/>
      <c r="I85" s="8"/>
      <c r="J85" s="8">
        <v>494400</v>
      </c>
      <c r="K85" s="8"/>
      <c r="L85" s="39">
        <f t="shared" si="8"/>
        <v>88992</v>
      </c>
      <c r="M85" s="39">
        <f t="shared" si="22"/>
        <v>44496</v>
      </c>
      <c r="N85" s="39">
        <f t="shared" si="9"/>
        <v>44496</v>
      </c>
      <c r="O85" s="39">
        <f t="shared" si="23"/>
        <v>0</v>
      </c>
      <c r="P85" s="39">
        <f t="shared" si="10"/>
        <v>583392</v>
      </c>
      <c r="Q85" s="39">
        <f t="shared" si="11"/>
        <v>5834</v>
      </c>
      <c r="R85" s="39">
        <v>5834</v>
      </c>
      <c r="S85" s="6">
        <f t="shared" si="24"/>
        <v>0</v>
      </c>
      <c r="T85" s="6">
        <v>0</v>
      </c>
      <c r="U85" s="6">
        <f t="shared" si="25"/>
        <v>0</v>
      </c>
    </row>
    <row r="86" spans="1:21" customFormat="1" x14ac:dyDescent="0.25">
      <c r="A86" s="32" t="s">
        <v>190</v>
      </c>
      <c r="B86" s="37"/>
      <c r="C86" s="41">
        <v>44430</v>
      </c>
      <c r="D86" s="36" t="s">
        <v>195</v>
      </c>
      <c r="E86" s="36" t="s">
        <v>200</v>
      </c>
      <c r="F86" s="43">
        <v>707292</v>
      </c>
      <c r="G86" s="8"/>
      <c r="H86" s="8"/>
      <c r="I86" s="8"/>
      <c r="J86" s="8">
        <v>599400</v>
      </c>
      <c r="K86" s="8"/>
      <c r="L86" s="39">
        <f t="shared" si="8"/>
        <v>107892</v>
      </c>
      <c r="M86" s="39">
        <f t="shared" si="22"/>
        <v>53946</v>
      </c>
      <c r="N86" s="39">
        <f t="shared" si="9"/>
        <v>53946</v>
      </c>
      <c r="O86" s="39">
        <f t="shared" si="23"/>
        <v>0</v>
      </c>
      <c r="P86" s="39">
        <f t="shared" si="10"/>
        <v>707292</v>
      </c>
      <c r="Q86" s="39">
        <f t="shared" si="11"/>
        <v>0</v>
      </c>
      <c r="R86" s="39"/>
      <c r="S86" s="6">
        <f t="shared" si="24"/>
        <v>0</v>
      </c>
      <c r="T86" s="6">
        <v>0</v>
      </c>
      <c r="U86" s="6">
        <f t="shared" si="25"/>
        <v>0</v>
      </c>
    </row>
    <row r="87" spans="1:21" customFormat="1" x14ac:dyDescent="0.25">
      <c r="A87" s="32" t="s">
        <v>190</v>
      </c>
      <c r="B87" s="37"/>
      <c r="C87" s="41">
        <v>44431</v>
      </c>
      <c r="D87" s="36" t="s">
        <v>95</v>
      </c>
      <c r="E87" s="36" t="s">
        <v>86</v>
      </c>
      <c r="F87" s="43">
        <v>859453</v>
      </c>
      <c r="G87" s="8"/>
      <c r="H87" s="8"/>
      <c r="I87" s="8"/>
      <c r="J87" s="8">
        <v>728350</v>
      </c>
      <c r="K87" s="8"/>
      <c r="L87" s="39">
        <f t="shared" si="8"/>
        <v>131103</v>
      </c>
      <c r="M87" s="39">
        <f t="shared" si="22"/>
        <v>65551.5</v>
      </c>
      <c r="N87" s="39">
        <f t="shared" si="9"/>
        <v>65551.5</v>
      </c>
      <c r="O87" s="39">
        <f t="shared" si="23"/>
        <v>0</v>
      </c>
      <c r="P87" s="39">
        <f t="shared" si="10"/>
        <v>859453</v>
      </c>
      <c r="Q87" s="39">
        <f t="shared" si="11"/>
        <v>0</v>
      </c>
      <c r="R87" s="39"/>
      <c r="S87" s="6">
        <f t="shared" si="24"/>
        <v>0</v>
      </c>
      <c r="T87" s="6">
        <v>0</v>
      </c>
      <c r="U87" s="6">
        <f t="shared" si="25"/>
        <v>0</v>
      </c>
    </row>
    <row r="88" spans="1:21" customFormat="1" x14ac:dyDescent="0.25">
      <c r="A88" s="32" t="s">
        <v>190</v>
      </c>
      <c r="B88" s="37"/>
      <c r="C88" s="41">
        <v>44431</v>
      </c>
      <c r="D88" s="36" t="s">
        <v>208</v>
      </c>
      <c r="E88" s="36" t="s">
        <v>205</v>
      </c>
      <c r="F88" s="43">
        <v>484204</v>
      </c>
      <c r="G88" s="8"/>
      <c r="H88" s="8"/>
      <c r="I88" s="8"/>
      <c r="J88" s="8">
        <v>406280</v>
      </c>
      <c r="K88" s="8"/>
      <c r="L88" s="39">
        <f t="shared" si="8"/>
        <v>73130.399999999994</v>
      </c>
      <c r="M88" s="39">
        <f t="shared" si="22"/>
        <v>36565.199999999997</v>
      </c>
      <c r="N88" s="39">
        <f t="shared" si="9"/>
        <v>36565.199999999997</v>
      </c>
      <c r="O88" s="39">
        <f t="shared" si="23"/>
        <v>0</v>
      </c>
      <c r="P88" s="39">
        <f t="shared" si="10"/>
        <v>479410.4</v>
      </c>
      <c r="Q88" s="39">
        <f t="shared" si="11"/>
        <v>4793.5999999999767</v>
      </c>
      <c r="R88" s="39">
        <v>4794</v>
      </c>
      <c r="S88" s="6">
        <f t="shared" si="24"/>
        <v>-0.40000000002328306</v>
      </c>
      <c r="T88" s="6">
        <v>0</v>
      </c>
      <c r="U88" s="6">
        <f t="shared" si="25"/>
        <v>-0.40000000002328306</v>
      </c>
    </row>
    <row r="89" spans="1:21" customFormat="1" x14ac:dyDescent="0.25">
      <c r="A89" s="32" t="s">
        <v>190</v>
      </c>
      <c r="B89" s="37"/>
      <c r="C89" s="41">
        <v>44434</v>
      </c>
      <c r="D89" s="36" t="s">
        <v>207</v>
      </c>
      <c r="E89" s="36" t="s">
        <v>204</v>
      </c>
      <c r="F89" s="43">
        <v>219857.6</v>
      </c>
      <c r="G89" s="8"/>
      <c r="H89" s="8"/>
      <c r="I89" s="8"/>
      <c r="J89" s="8">
        <v>186320</v>
      </c>
      <c r="K89" s="8"/>
      <c r="L89" s="39">
        <f t="shared" si="8"/>
        <v>33537.599999999999</v>
      </c>
      <c r="M89" s="39">
        <f t="shared" si="22"/>
        <v>16768.8</v>
      </c>
      <c r="N89" s="39">
        <f t="shared" si="9"/>
        <v>16768.8</v>
      </c>
      <c r="O89" s="39">
        <f t="shared" si="23"/>
        <v>0</v>
      </c>
      <c r="P89" s="39">
        <f t="shared" si="10"/>
        <v>219857.59999999998</v>
      </c>
      <c r="Q89" s="39">
        <f t="shared" si="11"/>
        <v>0</v>
      </c>
      <c r="R89" s="39"/>
      <c r="S89" s="6">
        <f t="shared" si="24"/>
        <v>0</v>
      </c>
      <c r="T89" s="6">
        <v>0</v>
      </c>
      <c r="U89" s="6">
        <f t="shared" si="25"/>
        <v>0</v>
      </c>
    </row>
    <row r="90" spans="1:21" customFormat="1" x14ac:dyDescent="0.25">
      <c r="A90" s="32" t="s">
        <v>190</v>
      </c>
      <c r="B90" s="37"/>
      <c r="C90" s="41">
        <v>44434</v>
      </c>
      <c r="D90" s="36" t="s">
        <v>55</v>
      </c>
      <c r="E90" s="36" t="s">
        <v>81</v>
      </c>
      <c r="F90" s="43">
        <v>737819</v>
      </c>
      <c r="G90" s="8"/>
      <c r="H90" s="8"/>
      <c r="I90" s="8"/>
      <c r="J90" s="8">
        <v>619080</v>
      </c>
      <c r="K90" s="8"/>
      <c r="L90" s="39">
        <f t="shared" si="8"/>
        <v>111434.4</v>
      </c>
      <c r="M90" s="39">
        <f t="shared" si="22"/>
        <v>55717.2</v>
      </c>
      <c r="N90" s="39">
        <f t="shared" si="9"/>
        <v>55717.2</v>
      </c>
      <c r="O90" s="39">
        <f t="shared" si="23"/>
        <v>0</v>
      </c>
      <c r="P90" s="39">
        <f t="shared" si="10"/>
        <v>730514.39999999991</v>
      </c>
      <c r="Q90" s="39">
        <f t="shared" si="11"/>
        <v>7304.6000000000931</v>
      </c>
      <c r="R90" s="39">
        <v>7305</v>
      </c>
      <c r="S90" s="6">
        <f t="shared" si="24"/>
        <v>-0.39999999990686774</v>
      </c>
      <c r="T90" s="6">
        <v>0</v>
      </c>
      <c r="U90" s="6">
        <f t="shared" si="25"/>
        <v>-0.39999999990686774</v>
      </c>
    </row>
    <row r="91" spans="1:21" customFormat="1" x14ac:dyDescent="0.25">
      <c r="A91" s="32" t="s">
        <v>190</v>
      </c>
      <c r="B91" s="37"/>
      <c r="C91" s="41">
        <v>44439</v>
      </c>
      <c r="D91" s="36" t="s">
        <v>102</v>
      </c>
      <c r="E91" s="36" t="s">
        <v>93</v>
      </c>
      <c r="F91" s="43">
        <v>968768</v>
      </c>
      <c r="G91" s="8"/>
      <c r="H91" s="8"/>
      <c r="I91" s="8"/>
      <c r="J91" s="8">
        <v>820990</v>
      </c>
      <c r="K91" s="8"/>
      <c r="L91" s="39">
        <f t="shared" si="8"/>
        <v>147778.20000000001</v>
      </c>
      <c r="M91" s="39">
        <f t="shared" si="22"/>
        <v>73889.100000000006</v>
      </c>
      <c r="N91" s="39">
        <f t="shared" si="9"/>
        <v>73889.100000000006</v>
      </c>
      <c r="O91" s="39">
        <f t="shared" si="23"/>
        <v>0</v>
      </c>
      <c r="P91" s="39">
        <f t="shared" si="10"/>
        <v>968768.2</v>
      </c>
      <c r="Q91" s="39">
        <f t="shared" si="11"/>
        <v>-0.19999999995343387</v>
      </c>
      <c r="R91" s="39"/>
      <c r="S91" s="6">
        <f t="shared" si="24"/>
        <v>-0.19999999995343387</v>
      </c>
      <c r="T91" s="6">
        <v>0</v>
      </c>
      <c r="U91" s="6">
        <f t="shared" si="25"/>
        <v>-0.19999999995343387</v>
      </c>
    </row>
    <row r="92" spans="1:21" customFormat="1" x14ac:dyDescent="0.25">
      <c r="A92" s="32" t="s">
        <v>190</v>
      </c>
      <c r="B92" s="37"/>
      <c r="C92" s="41">
        <v>44411</v>
      </c>
      <c r="D92" s="43" t="s">
        <v>104</v>
      </c>
      <c r="E92" s="36" t="s">
        <v>115</v>
      </c>
      <c r="F92" s="43">
        <v>4617</v>
      </c>
      <c r="G92" s="5"/>
      <c r="H92" s="5"/>
      <c r="I92" s="5"/>
      <c r="J92" s="5">
        <v>3913</v>
      </c>
      <c r="K92" s="5"/>
      <c r="L92" s="39">
        <f t="shared" si="8"/>
        <v>704.34</v>
      </c>
      <c r="M92" s="39">
        <f t="shared" si="22"/>
        <v>352.17</v>
      </c>
      <c r="N92" s="39">
        <f t="shared" si="9"/>
        <v>352.17</v>
      </c>
      <c r="O92" s="39">
        <f t="shared" si="23"/>
        <v>0</v>
      </c>
      <c r="P92" s="39">
        <f t="shared" si="10"/>
        <v>4617.34</v>
      </c>
      <c r="Q92" s="39">
        <f t="shared" si="11"/>
        <v>-0.34000000000014552</v>
      </c>
      <c r="R92" s="39"/>
      <c r="S92" s="6">
        <f t="shared" si="24"/>
        <v>-0.34000000000014552</v>
      </c>
      <c r="T92" s="6">
        <v>0</v>
      </c>
      <c r="U92" s="6">
        <f t="shared" si="25"/>
        <v>-0.34000000000014552</v>
      </c>
    </row>
    <row r="93" spans="1:21" customFormat="1" x14ac:dyDescent="0.25">
      <c r="A93" s="32" t="s">
        <v>190</v>
      </c>
      <c r="B93" s="37"/>
      <c r="C93" s="41">
        <v>44415</v>
      </c>
      <c r="D93" s="43" t="s">
        <v>187</v>
      </c>
      <c r="E93" s="36" t="s">
        <v>184</v>
      </c>
      <c r="F93" s="43">
        <v>1711</v>
      </c>
      <c r="G93" s="5"/>
      <c r="H93" s="5"/>
      <c r="I93" s="5"/>
      <c r="J93" s="5">
        <v>1450</v>
      </c>
      <c r="K93" s="5"/>
      <c r="L93" s="39">
        <f t="shared" si="8"/>
        <v>261</v>
      </c>
      <c r="M93" s="39">
        <f t="shared" si="22"/>
        <v>130.5</v>
      </c>
      <c r="N93" s="39">
        <f t="shared" si="9"/>
        <v>130.5</v>
      </c>
      <c r="O93" s="39">
        <f t="shared" si="23"/>
        <v>0</v>
      </c>
      <c r="P93" s="39">
        <f t="shared" si="10"/>
        <v>1711</v>
      </c>
      <c r="Q93" s="39">
        <f t="shared" si="11"/>
        <v>0</v>
      </c>
      <c r="R93" s="39"/>
      <c r="S93" s="6">
        <f t="shared" si="24"/>
        <v>0</v>
      </c>
      <c r="T93" s="6">
        <v>0</v>
      </c>
      <c r="U93" s="6">
        <f t="shared" si="25"/>
        <v>0</v>
      </c>
    </row>
    <row r="94" spans="1:21" customFormat="1" x14ac:dyDescent="0.25">
      <c r="A94" s="32" t="s">
        <v>190</v>
      </c>
      <c r="B94" s="37"/>
      <c r="C94" s="41">
        <v>44415</v>
      </c>
      <c r="D94" s="43" t="s">
        <v>187</v>
      </c>
      <c r="E94" s="36" t="s">
        <v>184</v>
      </c>
      <c r="F94" s="43">
        <v>1711</v>
      </c>
      <c r="G94" s="5"/>
      <c r="H94" s="5"/>
      <c r="I94" s="5"/>
      <c r="J94" s="5">
        <v>1450</v>
      </c>
      <c r="K94" s="5"/>
      <c r="L94" s="39">
        <f t="shared" si="8"/>
        <v>261</v>
      </c>
      <c r="M94" s="39">
        <f t="shared" si="22"/>
        <v>130.5</v>
      </c>
      <c r="N94" s="39">
        <f t="shared" si="9"/>
        <v>130.5</v>
      </c>
      <c r="O94" s="39">
        <f t="shared" si="23"/>
        <v>0</v>
      </c>
      <c r="P94" s="39">
        <f t="shared" si="10"/>
        <v>1711</v>
      </c>
      <c r="Q94" s="39">
        <f t="shared" si="11"/>
        <v>0</v>
      </c>
      <c r="R94" s="39"/>
      <c r="S94" s="6">
        <f t="shared" si="24"/>
        <v>0</v>
      </c>
      <c r="T94" s="6">
        <v>0</v>
      </c>
      <c r="U94" s="6">
        <f t="shared" si="25"/>
        <v>0</v>
      </c>
    </row>
    <row r="95" spans="1:21" customFormat="1" x14ac:dyDescent="0.25">
      <c r="A95" s="32" t="s">
        <v>190</v>
      </c>
      <c r="B95" s="37"/>
      <c r="C95" s="41">
        <v>44418</v>
      </c>
      <c r="D95" s="43" t="s">
        <v>104</v>
      </c>
      <c r="E95" s="36" t="s">
        <v>115</v>
      </c>
      <c r="F95" s="43">
        <v>6608</v>
      </c>
      <c r="G95" s="5"/>
      <c r="H95" s="5"/>
      <c r="I95" s="5"/>
      <c r="J95" s="5">
        <v>5600</v>
      </c>
      <c r="K95" s="5"/>
      <c r="L95" s="39">
        <f t="shared" si="8"/>
        <v>1008</v>
      </c>
      <c r="M95" s="39">
        <f t="shared" si="22"/>
        <v>504</v>
      </c>
      <c r="N95" s="39">
        <f t="shared" si="9"/>
        <v>504</v>
      </c>
      <c r="O95" s="39">
        <f t="shared" si="23"/>
        <v>0</v>
      </c>
      <c r="P95" s="39">
        <f t="shared" si="10"/>
        <v>6608</v>
      </c>
      <c r="Q95" s="39">
        <f t="shared" si="11"/>
        <v>0</v>
      </c>
      <c r="R95" s="39"/>
      <c r="S95" s="6">
        <f t="shared" si="24"/>
        <v>0</v>
      </c>
      <c r="T95" s="6">
        <v>0</v>
      </c>
      <c r="U95" s="6">
        <f t="shared" si="25"/>
        <v>0</v>
      </c>
    </row>
    <row r="96" spans="1:21" customFormat="1" x14ac:dyDescent="0.25">
      <c r="A96" s="32" t="s">
        <v>190</v>
      </c>
      <c r="B96" s="37"/>
      <c r="C96" s="41">
        <v>44421</v>
      </c>
      <c r="D96" s="43" t="s">
        <v>209</v>
      </c>
      <c r="E96" s="36" t="s">
        <v>214</v>
      </c>
      <c r="F96" s="43">
        <v>11779</v>
      </c>
      <c r="G96" s="5"/>
      <c r="H96" s="5"/>
      <c r="I96" s="5"/>
      <c r="J96" s="5">
        <v>9982.14</v>
      </c>
      <c r="K96" s="5"/>
      <c r="L96" s="39">
        <f t="shared" si="8"/>
        <v>1796.7851999999998</v>
      </c>
      <c r="M96" s="39">
        <f t="shared" si="22"/>
        <v>898.3925999999999</v>
      </c>
      <c r="N96" s="39">
        <f t="shared" si="9"/>
        <v>898.3925999999999</v>
      </c>
      <c r="O96" s="39">
        <f t="shared" si="23"/>
        <v>0</v>
      </c>
      <c r="P96" s="39">
        <f t="shared" si="10"/>
        <v>11778.925199999998</v>
      </c>
      <c r="Q96" s="39">
        <f t="shared" si="11"/>
        <v>7.4800000002142042E-2</v>
      </c>
      <c r="R96" s="39"/>
      <c r="S96" s="6">
        <f t="shared" si="24"/>
        <v>7.4800000002142042E-2</v>
      </c>
      <c r="T96" s="6">
        <v>0</v>
      </c>
      <c r="U96" s="6">
        <f t="shared" si="25"/>
        <v>7.4800000002142042E-2</v>
      </c>
    </row>
    <row r="97" spans="1:21" customFormat="1" x14ac:dyDescent="0.25">
      <c r="A97" s="32" t="s">
        <v>190</v>
      </c>
      <c r="B97" s="37"/>
      <c r="C97" s="41">
        <v>44424</v>
      </c>
      <c r="D97" s="43" t="s">
        <v>104</v>
      </c>
      <c r="E97" s="36" t="s">
        <v>115</v>
      </c>
      <c r="F97" s="43">
        <v>3964</v>
      </c>
      <c r="G97" s="5"/>
      <c r="H97" s="5"/>
      <c r="I97" s="5"/>
      <c r="J97" s="5">
        <v>3360</v>
      </c>
      <c r="K97" s="5"/>
      <c r="L97" s="39">
        <f t="shared" si="8"/>
        <v>604.79999999999995</v>
      </c>
      <c r="M97" s="39">
        <f t="shared" si="22"/>
        <v>302.39999999999998</v>
      </c>
      <c r="N97" s="39">
        <f t="shared" si="9"/>
        <v>302.39999999999998</v>
      </c>
      <c r="O97" s="39">
        <f t="shared" si="23"/>
        <v>0</v>
      </c>
      <c r="P97" s="39">
        <f t="shared" si="10"/>
        <v>3964.8</v>
      </c>
      <c r="Q97" s="39">
        <f t="shared" si="11"/>
        <v>-0.8000000000001819</v>
      </c>
      <c r="R97" s="39"/>
      <c r="S97" s="6">
        <f t="shared" si="24"/>
        <v>-0.8000000000001819</v>
      </c>
      <c r="T97" s="6">
        <v>0</v>
      </c>
      <c r="U97" s="6">
        <f t="shared" si="25"/>
        <v>-0.8000000000001819</v>
      </c>
    </row>
    <row r="98" spans="1:21" customFormat="1" x14ac:dyDescent="0.25">
      <c r="A98" s="32" t="s">
        <v>190</v>
      </c>
      <c r="B98" s="37"/>
      <c r="C98" s="41">
        <v>44425</v>
      </c>
      <c r="D98" s="43" t="s">
        <v>210</v>
      </c>
      <c r="E98" s="36" t="s">
        <v>215</v>
      </c>
      <c r="F98" s="43">
        <v>2360</v>
      </c>
      <c r="G98" s="5"/>
      <c r="H98" s="5"/>
      <c r="I98" s="5"/>
      <c r="J98" s="5">
        <v>2000</v>
      </c>
      <c r="K98" s="5"/>
      <c r="L98" s="39">
        <f t="shared" si="8"/>
        <v>360</v>
      </c>
      <c r="M98" s="39">
        <f t="shared" si="22"/>
        <v>180</v>
      </c>
      <c r="N98" s="39">
        <f t="shared" si="9"/>
        <v>180</v>
      </c>
      <c r="O98" s="39">
        <f t="shared" si="23"/>
        <v>0</v>
      </c>
      <c r="P98" s="39">
        <f t="shared" si="10"/>
        <v>2360</v>
      </c>
      <c r="Q98" s="39">
        <f t="shared" si="11"/>
        <v>0</v>
      </c>
      <c r="R98" s="39"/>
      <c r="S98" s="6">
        <f t="shared" si="24"/>
        <v>0</v>
      </c>
      <c r="T98" s="6">
        <v>0</v>
      </c>
      <c r="U98" s="6">
        <f t="shared" si="25"/>
        <v>0</v>
      </c>
    </row>
    <row r="99" spans="1:21" customFormat="1" x14ac:dyDescent="0.25">
      <c r="A99" s="32" t="s">
        <v>190</v>
      </c>
      <c r="B99" s="37"/>
      <c r="C99" s="41">
        <v>44426</v>
      </c>
      <c r="D99" s="43" t="s">
        <v>211</v>
      </c>
      <c r="E99" s="36" t="s">
        <v>216</v>
      </c>
      <c r="F99" s="43">
        <v>62682</v>
      </c>
      <c r="G99" s="5"/>
      <c r="H99" s="5"/>
      <c r="I99" s="5"/>
      <c r="J99" s="5">
        <v>53120</v>
      </c>
      <c r="K99" s="5"/>
      <c r="L99" s="39">
        <f t="shared" si="8"/>
        <v>9561.6</v>
      </c>
      <c r="M99" s="39">
        <f t="shared" si="22"/>
        <v>0</v>
      </c>
      <c r="N99" s="39">
        <f t="shared" si="9"/>
        <v>0</v>
      </c>
      <c r="O99" s="39">
        <f t="shared" si="23"/>
        <v>9561.6</v>
      </c>
      <c r="P99" s="39">
        <f t="shared" si="10"/>
        <v>62681.599999999999</v>
      </c>
      <c r="Q99" s="39">
        <f t="shared" si="11"/>
        <v>0.40000000000145519</v>
      </c>
      <c r="R99" s="39"/>
      <c r="S99" s="6">
        <f t="shared" si="24"/>
        <v>0.40000000000145519</v>
      </c>
      <c r="T99" s="6">
        <v>0</v>
      </c>
      <c r="U99" s="6">
        <f t="shared" si="25"/>
        <v>0.40000000000145519</v>
      </c>
    </row>
    <row r="100" spans="1:21" customFormat="1" x14ac:dyDescent="0.25">
      <c r="A100" s="32" t="s">
        <v>190</v>
      </c>
      <c r="B100" s="37"/>
      <c r="C100" s="41">
        <v>44429</v>
      </c>
      <c r="D100" s="43" t="s">
        <v>105</v>
      </c>
      <c r="E100" s="36" t="s">
        <v>116</v>
      </c>
      <c r="F100" s="43">
        <v>205904</v>
      </c>
      <c r="G100" s="5"/>
      <c r="H100" s="5">
        <f>6863.5+181765.08</f>
        <v>188628.58</v>
      </c>
      <c r="I100" s="5"/>
      <c r="J100" s="5"/>
      <c r="K100" s="5"/>
      <c r="L100" s="39">
        <f t="shared" ref="L100:L163" si="26">+(H100*$H$1/100)+(I100*$I$1/100)+(J100*$J$1/100)+(K100*$K$1/100)</f>
        <v>9431.4289999999983</v>
      </c>
      <c r="M100" s="39">
        <f t="shared" si="22"/>
        <v>4715.7144999999991</v>
      </c>
      <c r="N100" s="39">
        <f t="shared" ref="N100:N163" si="27">+M100</f>
        <v>4715.7144999999991</v>
      </c>
      <c r="O100" s="39">
        <f t="shared" si="23"/>
        <v>0</v>
      </c>
      <c r="P100" s="39">
        <f t="shared" ref="P100:P109" si="28">SUM(G100:K100)+M100+N100+O100</f>
        <v>198060.00899999999</v>
      </c>
      <c r="Q100" s="39">
        <f t="shared" ref="Q100:Q128" si="29">F100-P100</f>
        <v>7843.9910000000091</v>
      </c>
      <c r="R100" s="39"/>
      <c r="S100" s="6">
        <f t="shared" si="24"/>
        <v>7843.9910000000091</v>
      </c>
      <c r="T100" s="6">
        <v>7844</v>
      </c>
      <c r="U100" s="6">
        <f t="shared" si="25"/>
        <v>-8.9999999909196049E-3</v>
      </c>
    </row>
    <row r="101" spans="1:21" customFormat="1" x14ac:dyDescent="0.25">
      <c r="A101" s="32" t="s">
        <v>190</v>
      </c>
      <c r="B101" s="37"/>
      <c r="C101" s="41">
        <v>44432</v>
      </c>
      <c r="D101" s="43" t="s">
        <v>187</v>
      </c>
      <c r="E101" s="36" t="s">
        <v>184</v>
      </c>
      <c r="F101" s="43">
        <v>1706</v>
      </c>
      <c r="G101" s="5"/>
      <c r="H101" s="5"/>
      <c r="I101" s="5"/>
      <c r="J101" s="5">
        <v>1445.76</v>
      </c>
      <c r="K101" s="5"/>
      <c r="L101" s="39">
        <f t="shared" si="26"/>
        <v>260.23680000000002</v>
      </c>
      <c r="M101" s="39">
        <f t="shared" si="22"/>
        <v>130.11840000000001</v>
      </c>
      <c r="N101" s="39">
        <f t="shared" si="27"/>
        <v>130.11840000000001</v>
      </c>
      <c r="O101" s="39">
        <f t="shared" si="23"/>
        <v>0</v>
      </c>
      <c r="P101" s="39">
        <f t="shared" si="28"/>
        <v>1705.9968000000001</v>
      </c>
      <c r="Q101" s="39">
        <f t="shared" si="29"/>
        <v>3.1999999998788553E-3</v>
      </c>
      <c r="R101" s="39"/>
      <c r="S101" s="6">
        <f t="shared" si="24"/>
        <v>3.1999999998788553E-3</v>
      </c>
      <c r="T101" s="6">
        <v>0</v>
      </c>
      <c r="U101" s="6">
        <f t="shared" si="25"/>
        <v>3.1999999998788553E-3</v>
      </c>
    </row>
    <row r="102" spans="1:21" customFormat="1" x14ac:dyDescent="0.25">
      <c r="A102" s="32" t="s">
        <v>190</v>
      </c>
      <c r="B102" s="37"/>
      <c r="C102" s="41">
        <v>44429</v>
      </c>
      <c r="D102" s="43" t="s">
        <v>104</v>
      </c>
      <c r="E102" s="36" t="s">
        <v>115</v>
      </c>
      <c r="F102" s="43">
        <v>4956</v>
      </c>
      <c r="G102" s="5"/>
      <c r="H102" s="5"/>
      <c r="I102" s="5"/>
      <c r="J102" s="5">
        <v>4200</v>
      </c>
      <c r="K102" s="5"/>
      <c r="L102" s="39">
        <f t="shared" si="26"/>
        <v>756</v>
      </c>
      <c r="M102" s="39">
        <f t="shared" si="22"/>
        <v>378</v>
      </c>
      <c r="N102" s="39">
        <f t="shared" si="27"/>
        <v>378</v>
      </c>
      <c r="O102" s="39">
        <f t="shared" si="23"/>
        <v>0</v>
      </c>
      <c r="P102" s="39">
        <f t="shared" si="28"/>
        <v>4956</v>
      </c>
      <c r="Q102" s="39">
        <f t="shared" si="29"/>
        <v>0</v>
      </c>
      <c r="R102" s="39"/>
      <c r="S102" s="6">
        <f t="shared" si="24"/>
        <v>0</v>
      </c>
      <c r="T102" s="6">
        <v>0</v>
      </c>
      <c r="U102" s="6">
        <f t="shared" si="25"/>
        <v>0</v>
      </c>
    </row>
    <row r="103" spans="1:21" customFormat="1" x14ac:dyDescent="0.25">
      <c r="A103" s="32" t="s">
        <v>190</v>
      </c>
      <c r="B103" s="37"/>
      <c r="C103" s="41">
        <v>44432</v>
      </c>
      <c r="D103" s="43" t="s">
        <v>187</v>
      </c>
      <c r="E103" s="36" t="s">
        <v>184</v>
      </c>
      <c r="F103" s="43">
        <v>1706</v>
      </c>
      <c r="G103" s="5"/>
      <c r="H103" s="5"/>
      <c r="I103" s="5"/>
      <c r="J103" s="5">
        <v>1445.76</v>
      </c>
      <c r="K103" s="5"/>
      <c r="L103" s="39">
        <f t="shared" si="26"/>
        <v>260.23680000000002</v>
      </c>
      <c r="M103" s="39">
        <f t="shared" si="22"/>
        <v>130.11840000000001</v>
      </c>
      <c r="N103" s="39">
        <f t="shared" si="27"/>
        <v>130.11840000000001</v>
      </c>
      <c r="O103" s="39">
        <f t="shared" si="23"/>
        <v>0</v>
      </c>
      <c r="P103" s="39">
        <f t="shared" si="28"/>
        <v>1705.9968000000001</v>
      </c>
      <c r="Q103" s="39">
        <f t="shared" si="29"/>
        <v>3.1999999998788553E-3</v>
      </c>
      <c r="R103" s="39"/>
      <c r="S103" s="6">
        <f t="shared" si="24"/>
        <v>3.1999999998788553E-3</v>
      </c>
      <c r="T103" s="6">
        <v>0</v>
      </c>
      <c r="U103" s="6">
        <f t="shared" si="25"/>
        <v>3.1999999998788553E-3</v>
      </c>
    </row>
    <row r="104" spans="1:21" customFormat="1" x14ac:dyDescent="0.25">
      <c r="A104" s="32" t="s">
        <v>190</v>
      </c>
      <c r="B104" s="37"/>
      <c r="C104" s="41">
        <v>44433</v>
      </c>
      <c r="D104" s="43" t="s">
        <v>212</v>
      </c>
      <c r="E104" s="36" t="s">
        <v>217</v>
      </c>
      <c r="F104" s="43">
        <v>9146</v>
      </c>
      <c r="G104" s="5"/>
      <c r="H104" s="5"/>
      <c r="I104" s="5">
        <v>8166</v>
      </c>
      <c r="J104" s="5"/>
      <c r="K104" s="5"/>
      <c r="L104" s="39">
        <f t="shared" si="26"/>
        <v>979.92</v>
      </c>
      <c r="M104" s="39">
        <f t="shared" si="22"/>
        <v>0</v>
      </c>
      <c r="N104" s="39">
        <f t="shared" si="27"/>
        <v>0</v>
      </c>
      <c r="O104" s="39">
        <f t="shared" si="23"/>
        <v>979.92</v>
      </c>
      <c r="P104" s="39">
        <f t="shared" si="28"/>
        <v>9145.92</v>
      </c>
      <c r="Q104" s="39">
        <f t="shared" si="29"/>
        <v>7.999999999992724E-2</v>
      </c>
      <c r="R104" s="39"/>
      <c r="S104" s="6">
        <f t="shared" si="24"/>
        <v>7.999999999992724E-2</v>
      </c>
      <c r="T104" s="6">
        <v>0</v>
      </c>
      <c r="U104" s="6">
        <f t="shared" si="25"/>
        <v>7.999999999992724E-2</v>
      </c>
    </row>
    <row r="105" spans="1:21" customFormat="1" x14ac:dyDescent="0.25">
      <c r="A105" s="32" t="s">
        <v>190</v>
      </c>
      <c r="B105" s="37"/>
      <c r="C105" s="41">
        <v>44434</v>
      </c>
      <c r="D105" s="43" t="s">
        <v>104</v>
      </c>
      <c r="E105" s="36" t="s">
        <v>115</v>
      </c>
      <c r="F105" s="43">
        <v>6608</v>
      </c>
      <c r="G105" s="5"/>
      <c r="H105" s="5"/>
      <c r="I105" s="5"/>
      <c r="J105" s="5">
        <f>5600</f>
        <v>5600</v>
      </c>
      <c r="K105" s="5"/>
      <c r="L105" s="39">
        <f t="shared" si="26"/>
        <v>1008</v>
      </c>
      <c r="M105" s="39">
        <f t="shared" si="22"/>
        <v>504</v>
      </c>
      <c r="N105" s="39">
        <f t="shared" si="27"/>
        <v>504</v>
      </c>
      <c r="O105" s="39">
        <f t="shared" si="23"/>
        <v>0</v>
      </c>
      <c r="P105" s="39">
        <f t="shared" si="28"/>
        <v>6608</v>
      </c>
      <c r="Q105" s="39">
        <f t="shared" si="29"/>
        <v>0</v>
      </c>
      <c r="R105" s="39"/>
      <c r="S105" s="6">
        <f t="shared" si="24"/>
        <v>0</v>
      </c>
      <c r="T105" s="6">
        <v>0</v>
      </c>
      <c r="U105" s="6">
        <f t="shared" si="25"/>
        <v>0</v>
      </c>
    </row>
    <row r="106" spans="1:21" customFormat="1" x14ac:dyDescent="0.25">
      <c r="A106" s="32" t="s">
        <v>190</v>
      </c>
      <c r="B106" s="37"/>
      <c r="C106" s="41">
        <v>44435</v>
      </c>
      <c r="D106" s="43" t="s">
        <v>213</v>
      </c>
      <c r="E106" s="36" t="s">
        <v>218</v>
      </c>
      <c r="F106" s="43">
        <v>738</v>
      </c>
      <c r="G106" s="5"/>
      <c r="H106" s="5"/>
      <c r="I106" s="5"/>
      <c r="J106" s="5">
        <v>625</v>
      </c>
      <c r="K106" s="5"/>
      <c r="L106" s="39">
        <f t="shared" si="26"/>
        <v>112.5</v>
      </c>
      <c r="M106" s="39">
        <f t="shared" si="22"/>
        <v>56.25</v>
      </c>
      <c r="N106" s="39">
        <f t="shared" si="27"/>
        <v>56.25</v>
      </c>
      <c r="O106" s="39">
        <f t="shared" si="23"/>
        <v>0</v>
      </c>
      <c r="P106" s="39">
        <f t="shared" si="28"/>
        <v>737.5</v>
      </c>
      <c r="Q106" s="39">
        <f t="shared" si="29"/>
        <v>0.5</v>
      </c>
      <c r="R106" s="39"/>
      <c r="S106" s="6">
        <f t="shared" si="24"/>
        <v>0.5</v>
      </c>
      <c r="T106" s="6">
        <v>0</v>
      </c>
      <c r="U106" s="6">
        <f t="shared" si="25"/>
        <v>0.5</v>
      </c>
    </row>
    <row r="107" spans="1:21" customFormat="1" x14ac:dyDescent="0.25">
      <c r="A107" s="32" t="s">
        <v>190</v>
      </c>
      <c r="B107" s="37"/>
      <c r="C107" s="41">
        <v>7850</v>
      </c>
      <c r="D107" s="43" t="s">
        <v>219</v>
      </c>
      <c r="E107" s="36" t="s">
        <v>220</v>
      </c>
      <c r="F107" s="43">
        <v>1100</v>
      </c>
      <c r="G107" s="5"/>
      <c r="H107" s="5"/>
      <c r="I107" s="5"/>
      <c r="J107" s="5"/>
      <c r="K107" s="5">
        <v>860</v>
      </c>
      <c r="L107" s="39">
        <f t="shared" si="26"/>
        <v>240.8</v>
      </c>
      <c r="M107" s="39">
        <f t="shared" si="22"/>
        <v>120.4</v>
      </c>
      <c r="N107" s="39">
        <f t="shared" si="27"/>
        <v>120.4</v>
      </c>
      <c r="O107" s="39">
        <f t="shared" si="23"/>
        <v>0</v>
      </c>
      <c r="P107" s="39">
        <f t="shared" si="28"/>
        <v>1100.8</v>
      </c>
      <c r="Q107" s="39">
        <f t="shared" si="29"/>
        <v>-0.79999999999995453</v>
      </c>
      <c r="R107" s="39"/>
      <c r="S107" s="6">
        <f t="shared" si="24"/>
        <v>-0.79999999999995453</v>
      </c>
      <c r="T107" s="6">
        <v>0</v>
      </c>
      <c r="U107" s="6">
        <f t="shared" si="25"/>
        <v>-0.79999999999995453</v>
      </c>
    </row>
    <row r="108" spans="1:21" customFormat="1" x14ac:dyDescent="0.25">
      <c r="A108" s="32" t="s">
        <v>190</v>
      </c>
      <c r="B108" s="37"/>
      <c r="C108" s="41">
        <v>7875</v>
      </c>
      <c r="D108" s="43" t="s">
        <v>104</v>
      </c>
      <c r="E108" s="36" t="s">
        <v>115</v>
      </c>
      <c r="F108" s="43">
        <v>5327</v>
      </c>
      <c r="G108" s="5"/>
      <c r="H108" s="5"/>
      <c r="I108" s="5"/>
      <c r="J108" s="5">
        <v>4515</v>
      </c>
      <c r="K108" s="5"/>
      <c r="L108" s="39">
        <f t="shared" si="26"/>
        <v>812.7</v>
      </c>
      <c r="M108" s="39">
        <f t="shared" si="22"/>
        <v>406.35</v>
      </c>
      <c r="N108" s="39">
        <f t="shared" si="27"/>
        <v>406.35</v>
      </c>
      <c r="O108" s="39">
        <f t="shared" si="23"/>
        <v>0</v>
      </c>
      <c r="P108" s="39">
        <f t="shared" si="28"/>
        <v>5327.7000000000007</v>
      </c>
      <c r="Q108" s="39">
        <f t="shared" si="29"/>
        <v>-0.7000000000007276</v>
      </c>
      <c r="R108" s="39"/>
      <c r="S108" s="6">
        <f t="shared" si="24"/>
        <v>-0.7000000000007276</v>
      </c>
      <c r="T108" s="6">
        <v>0</v>
      </c>
      <c r="U108" s="6">
        <f t="shared" si="25"/>
        <v>-0.7000000000007276</v>
      </c>
    </row>
    <row r="109" spans="1:21" customFormat="1" x14ac:dyDescent="0.25">
      <c r="A109" s="32" t="s">
        <v>190</v>
      </c>
      <c r="B109" s="37"/>
      <c r="C109" s="41">
        <v>7880</v>
      </c>
      <c r="D109" s="43" t="s">
        <v>104</v>
      </c>
      <c r="E109" s="36" t="s">
        <v>115</v>
      </c>
      <c r="F109" s="43">
        <v>5327</v>
      </c>
      <c r="G109" s="5"/>
      <c r="H109" s="5"/>
      <c r="I109" s="5"/>
      <c r="J109" s="5">
        <v>4515</v>
      </c>
      <c r="K109" s="5"/>
      <c r="L109" s="39">
        <f t="shared" si="26"/>
        <v>812.7</v>
      </c>
      <c r="M109" s="39">
        <f t="shared" si="22"/>
        <v>406.35</v>
      </c>
      <c r="N109" s="39">
        <f t="shared" si="27"/>
        <v>406.35</v>
      </c>
      <c r="O109" s="39">
        <f t="shared" si="23"/>
        <v>0</v>
      </c>
      <c r="P109" s="39">
        <f t="shared" si="28"/>
        <v>5327.7000000000007</v>
      </c>
      <c r="Q109" s="39">
        <f t="shared" si="29"/>
        <v>-0.7000000000007276</v>
      </c>
      <c r="R109" s="39"/>
      <c r="S109" s="6">
        <f t="shared" si="24"/>
        <v>-0.7000000000007276</v>
      </c>
      <c r="T109" s="6">
        <v>0</v>
      </c>
      <c r="U109" s="6">
        <f t="shared" si="25"/>
        <v>-0.7000000000007276</v>
      </c>
    </row>
    <row r="110" spans="1:21" customFormat="1" x14ac:dyDescent="0.25">
      <c r="A110" s="32" t="s">
        <v>221</v>
      </c>
      <c r="B110" s="37"/>
      <c r="C110" s="41">
        <v>44440</v>
      </c>
      <c r="D110" s="36" t="s">
        <v>257</v>
      </c>
      <c r="E110" s="38" t="s">
        <v>262</v>
      </c>
      <c r="F110" s="43">
        <v>1050849</v>
      </c>
      <c r="G110" s="43"/>
      <c r="H110" s="46"/>
      <c r="I110" s="46"/>
      <c r="J110" s="43">
        <v>890550</v>
      </c>
      <c r="K110" s="46"/>
      <c r="L110" s="39">
        <f t="shared" si="26"/>
        <v>160299</v>
      </c>
      <c r="M110" s="39">
        <f>+IF(VALUE(LEFT(D110,2))=33,L110/2,0)</f>
        <v>80149.5</v>
      </c>
      <c r="N110" s="39">
        <f t="shared" si="27"/>
        <v>80149.5</v>
      </c>
      <c r="O110" s="39">
        <f>+IF(VALUE(LEFT(D110,2))=33,0,L110)</f>
        <v>0</v>
      </c>
      <c r="P110" s="39">
        <f t="shared" ref="P110:P173" si="30">SUM(G110:K110)+M110+N110+O110</f>
        <v>1050849</v>
      </c>
      <c r="Q110" s="39">
        <f t="shared" si="29"/>
        <v>0</v>
      </c>
      <c r="R110" s="39"/>
      <c r="S110" s="6">
        <f>Q110-R110</f>
        <v>0</v>
      </c>
      <c r="T110" s="6">
        <v>0</v>
      </c>
      <c r="U110" s="6">
        <f>S110-T110</f>
        <v>0</v>
      </c>
    </row>
    <row r="111" spans="1:21" customFormat="1" x14ac:dyDescent="0.25">
      <c r="A111" s="32" t="s">
        <v>221</v>
      </c>
      <c r="B111" s="5"/>
      <c r="C111" s="41">
        <v>44445</v>
      </c>
      <c r="D111" s="36" t="s">
        <v>99</v>
      </c>
      <c r="E111" s="38" t="s">
        <v>90</v>
      </c>
      <c r="F111" s="43">
        <v>502586</v>
      </c>
      <c r="G111" s="5"/>
      <c r="H111" s="5"/>
      <c r="I111" s="5"/>
      <c r="J111" s="5">
        <v>425920</v>
      </c>
      <c r="K111" s="5"/>
      <c r="L111" s="39">
        <f t="shared" si="26"/>
        <v>76665.600000000006</v>
      </c>
      <c r="M111" s="39">
        <f t="shared" ref="M111:M141" si="31">+IF(VALUE(LEFT(D111,2))=33,L111/2,0)</f>
        <v>38332.800000000003</v>
      </c>
      <c r="N111" s="39">
        <f t="shared" si="27"/>
        <v>38332.800000000003</v>
      </c>
      <c r="O111" s="39">
        <f t="shared" ref="O111:O141" si="32">+IF(VALUE(LEFT(D111,2))=33,0,L111)</f>
        <v>0</v>
      </c>
      <c r="P111" s="39">
        <f t="shared" si="30"/>
        <v>502585.59999999998</v>
      </c>
      <c r="Q111" s="39">
        <f t="shared" si="29"/>
        <v>0.40000000002328306</v>
      </c>
      <c r="R111" s="5"/>
      <c r="S111" s="6">
        <f t="shared" ref="S111:S128" si="33">Q111-R111</f>
        <v>0.40000000002328306</v>
      </c>
      <c r="T111" s="6">
        <v>0</v>
      </c>
      <c r="U111" s="6">
        <f t="shared" ref="U111:U126" si="34">S111-T111</f>
        <v>0.40000000002328306</v>
      </c>
    </row>
    <row r="112" spans="1:21" customFormat="1" x14ac:dyDescent="0.25">
      <c r="A112" s="32" t="s">
        <v>221</v>
      </c>
      <c r="B112" s="5"/>
      <c r="C112" s="41">
        <v>44448</v>
      </c>
      <c r="D112" s="36" t="s">
        <v>102</v>
      </c>
      <c r="E112" s="38" t="s">
        <v>93</v>
      </c>
      <c r="F112" s="43">
        <v>1458480</v>
      </c>
      <c r="G112" s="5"/>
      <c r="H112" s="5"/>
      <c r="I112" s="5"/>
      <c r="J112" s="5">
        <v>1236000</v>
      </c>
      <c r="K112" s="5"/>
      <c r="L112" s="39">
        <f t="shared" si="26"/>
        <v>222480</v>
      </c>
      <c r="M112" s="39">
        <f t="shared" si="31"/>
        <v>111240</v>
      </c>
      <c r="N112" s="39">
        <f t="shared" si="27"/>
        <v>111240</v>
      </c>
      <c r="O112" s="39">
        <f t="shared" si="32"/>
        <v>0</v>
      </c>
      <c r="P112" s="39">
        <f t="shared" si="30"/>
        <v>1458480</v>
      </c>
      <c r="Q112" s="39">
        <f t="shared" si="29"/>
        <v>0</v>
      </c>
      <c r="R112" s="5"/>
      <c r="S112" s="6">
        <f t="shared" si="33"/>
        <v>0</v>
      </c>
      <c r="T112" s="6">
        <v>0</v>
      </c>
      <c r="U112" s="6">
        <f t="shared" si="34"/>
        <v>0</v>
      </c>
    </row>
    <row r="113" spans="1:21" customFormat="1" x14ac:dyDescent="0.25">
      <c r="A113" s="32" t="s">
        <v>221</v>
      </c>
      <c r="B113" s="5"/>
      <c r="C113" s="41">
        <v>44449</v>
      </c>
      <c r="D113" s="36" t="s">
        <v>258</v>
      </c>
      <c r="E113" s="38" t="s">
        <v>263</v>
      </c>
      <c r="F113" s="43">
        <v>550611</v>
      </c>
      <c r="G113" s="5"/>
      <c r="H113" s="5"/>
      <c r="I113" s="5"/>
      <c r="J113" s="5">
        <v>466620</v>
      </c>
      <c r="K113" s="5"/>
      <c r="L113" s="39">
        <f t="shared" si="26"/>
        <v>83991.6</v>
      </c>
      <c r="M113" s="39">
        <f t="shared" si="31"/>
        <v>41995.8</v>
      </c>
      <c r="N113" s="39">
        <f t="shared" si="27"/>
        <v>41995.8</v>
      </c>
      <c r="O113" s="39">
        <f t="shared" si="32"/>
        <v>0</v>
      </c>
      <c r="P113" s="39">
        <f t="shared" si="30"/>
        <v>550611.6</v>
      </c>
      <c r="Q113" s="39">
        <f t="shared" si="29"/>
        <v>-0.59999999997671694</v>
      </c>
      <c r="R113" s="5"/>
      <c r="S113" s="6">
        <f t="shared" si="33"/>
        <v>-0.59999999997671694</v>
      </c>
      <c r="T113" s="6">
        <v>0</v>
      </c>
      <c r="U113" s="6">
        <f t="shared" si="34"/>
        <v>-0.59999999997671694</v>
      </c>
    </row>
    <row r="114" spans="1:21" customFormat="1" x14ac:dyDescent="0.25">
      <c r="A114" s="32" t="s">
        <v>221</v>
      </c>
      <c r="B114" s="5"/>
      <c r="C114" s="41">
        <v>44452</v>
      </c>
      <c r="D114" s="36" t="s">
        <v>258</v>
      </c>
      <c r="E114" s="38" t="s">
        <v>263</v>
      </c>
      <c r="F114" s="43">
        <v>405171</v>
      </c>
      <c r="G114" s="5"/>
      <c r="H114" s="5"/>
      <c r="I114" s="5"/>
      <c r="J114" s="5">
        <v>343365</v>
      </c>
      <c r="K114" s="5"/>
      <c r="L114" s="39">
        <f t="shared" si="26"/>
        <v>61805.7</v>
      </c>
      <c r="M114" s="39">
        <f t="shared" si="31"/>
        <v>30902.85</v>
      </c>
      <c r="N114" s="39">
        <f t="shared" si="27"/>
        <v>30902.85</v>
      </c>
      <c r="O114" s="39">
        <f t="shared" si="32"/>
        <v>0</v>
      </c>
      <c r="P114" s="39">
        <f t="shared" si="30"/>
        <v>405170.69999999995</v>
      </c>
      <c r="Q114" s="39">
        <f t="shared" si="29"/>
        <v>0.30000000004656613</v>
      </c>
      <c r="R114" s="5"/>
      <c r="S114" s="6">
        <f t="shared" si="33"/>
        <v>0.30000000004656613</v>
      </c>
      <c r="T114" s="6">
        <v>0</v>
      </c>
      <c r="U114" s="6">
        <f t="shared" si="34"/>
        <v>0.30000000004656613</v>
      </c>
    </row>
    <row r="115" spans="1:21" customFormat="1" x14ac:dyDescent="0.25">
      <c r="A115" s="32" t="s">
        <v>221</v>
      </c>
      <c r="B115" s="5"/>
      <c r="C115" s="41">
        <v>44454</v>
      </c>
      <c r="D115" s="36" t="s">
        <v>195</v>
      </c>
      <c r="E115" s="38" t="s">
        <v>200</v>
      </c>
      <c r="F115" s="43">
        <v>585398</v>
      </c>
      <c r="G115" s="5"/>
      <c r="H115" s="5"/>
      <c r="I115" s="5"/>
      <c r="J115" s="5">
        <v>496100</v>
      </c>
      <c r="K115" s="5"/>
      <c r="L115" s="39">
        <f t="shared" si="26"/>
        <v>89298</v>
      </c>
      <c r="M115" s="39">
        <f t="shared" si="31"/>
        <v>44649</v>
      </c>
      <c r="N115" s="39">
        <f t="shared" si="27"/>
        <v>44649</v>
      </c>
      <c r="O115" s="39">
        <f t="shared" si="32"/>
        <v>0</v>
      </c>
      <c r="P115" s="39">
        <f t="shared" si="30"/>
        <v>585398</v>
      </c>
      <c r="Q115" s="39">
        <f t="shared" si="29"/>
        <v>0</v>
      </c>
      <c r="R115" s="5"/>
      <c r="S115" s="6">
        <f t="shared" si="33"/>
        <v>0</v>
      </c>
      <c r="T115" s="6">
        <v>0</v>
      </c>
      <c r="U115" s="6">
        <f t="shared" si="34"/>
        <v>0</v>
      </c>
    </row>
    <row r="116" spans="1:21" customFormat="1" x14ac:dyDescent="0.25">
      <c r="A116" s="32" t="s">
        <v>221</v>
      </c>
      <c r="B116" s="5"/>
      <c r="C116" s="41">
        <v>44455</v>
      </c>
      <c r="D116" s="36" t="s">
        <v>162</v>
      </c>
      <c r="E116" s="38" t="s">
        <v>170</v>
      </c>
      <c r="F116" s="43">
        <v>1621532</v>
      </c>
      <c r="G116" s="5"/>
      <c r="H116" s="5"/>
      <c r="I116" s="5"/>
      <c r="J116" s="5">
        <v>1374180</v>
      </c>
      <c r="K116" s="5"/>
      <c r="L116" s="39">
        <f t="shared" si="26"/>
        <v>247352.4</v>
      </c>
      <c r="M116" s="39">
        <f t="shared" si="31"/>
        <v>123676.2</v>
      </c>
      <c r="N116" s="39">
        <f t="shared" si="27"/>
        <v>123676.2</v>
      </c>
      <c r="O116" s="39">
        <f t="shared" si="32"/>
        <v>0</v>
      </c>
      <c r="P116" s="39">
        <f t="shared" si="30"/>
        <v>1621532.4</v>
      </c>
      <c r="Q116" s="39">
        <f t="shared" si="29"/>
        <v>-0.39999999990686774</v>
      </c>
      <c r="R116" s="5"/>
      <c r="S116" s="6">
        <f t="shared" si="33"/>
        <v>-0.39999999990686774</v>
      </c>
      <c r="T116" s="6">
        <v>0</v>
      </c>
      <c r="U116" s="6">
        <f t="shared" si="34"/>
        <v>-0.39999999990686774</v>
      </c>
    </row>
    <row r="117" spans="1:21" customFormat="1" x14ac:dyDescent="0.25">
      <c r="A117" s="32" t="s">
        <v>221</v>
      </c>
      <c r="B117" s="5"/>
      <c r="C117" s="41">
        <v>44455</v>
      </c>
      <c r="D117" s="36" t="s">
        <v>102</v>
      </c>
      <c r="E117" s="38" t="s">
        <v>93</v>
      </c>
      <c r="F117" s="43">
        <v>802624</v>
      </c>
      <c r="G117" s="5"/>
      <c r="H117" s="5"/>
      <c r="I117" s="5"/>
      <c r="J117" s="5">
        <v>680190</v>
      </c>
      <c r="K117" s="5"/>
      <c r="L117" s="39">
        <f t="shared" si="26"/>
        <v>122434.2</v>
      </c>
      <c r="M117" s="39">
        <f t="shared" si="31"/>
        <v>61217.1</v>
      </c>
      <c r="N117" s="39">
        <f t="shared" si="27"/>
        <v>61217.1</v>
      </c>
      <c r="O117" s="39">
        <f t="shared" si="32"/>
        <v>0</v>
      </c>
      <c r="P117" s="39">
        <f t="shared" si="30"/>
        <v>802624.2</v>
      </c>
      <c r="Q117" s="39">
        <f t="shared" si="29"/>
        <v>-0.19999999995343387</v>
      </c>
      <c r="R117" s="5"/>
      <c r="S117" s="6">
        <f t="shared" si="33"/>
        <v>-0.19999999995343387</v>
      </c>
      <c r="T117" s="6">
        <v>0</v>
      </c>
      <c r="U117" s="6">
        <f t="shared" si="34"/>
        <v>-0.19999999995343387</v>
      </c>
    </row>
    <row r="118" spans="1:21" customFormat="1" x14ac:dyDescent="0.25">
      <c r="A118" s="32" t="s">
        <v>221</v>
      </c>
      <c r="B118" s="5"/>
      <c r="C118" s="41">
        <v>44455</v>
      </c>
      <c r="D118" s="36" t="s">
        <v>162</v>
      </c>
      <c r="E118" s="38" t="s">
        <v>170</v>
      </c>
      <c r="F118" s="43">
        <v>1539888</v>
      </c>
      <c r="G118" s="5"/>
      <c r="H118" s="5"/>
      <c r="I118" s="5"/>
      <c r="J118" s="5">
        <v>1304990</v>
      </c>
      <c r="K118" s="5"/>
      <c r="L118" s="39">
        <f t="shared" si="26"/>
        <v>234898.2</v>
      </c>
      <c r="M118" s="39">
        <f t="shared" si="31"/>
        <v>117449.1</v>
      </c>
      <c r="N118" s="39">
        <f t="shared" si="27"/>
        <v>117449.1</v>
      </c>
      <c r="O118" s="39">
        <f t="shared" si="32"/>
        <v>0</v>
      </c>
      <c r="P118" s="39">
        <f t="shared" si="30"/>
        <v>1539888.2000000002</v>
      </c>
      <c r="Q118" s="39">
        <f t="shared" si="29"/>
        <v>-0.20000000018626451</v>
      </c>
      <c r="R118" s="5"/>
      <c r="S118" s="6">
        <f t="shared" si="33"/>
        <v>-0.20000000018626451</v>
      </c>
      <c r="T118" s="6">
        <v>0</v>
      </c>
      <c r="U118" s="6">
        <f t="shared" si="34"/>
        <v>-0.20000000018626451</v>
      </c>
    </row>
    <row r="119" spans="1:21" customFormat="1" x14ac:dyDescent="0.25">
      <c r="A119" s="32" t="s">
        <v>221</v>
      </c>
      <c r="B119" s="5"/>
      <c r="C119" s="41">
        <v>44456</v>
      </c>
      <c r="D119" s="36" t="s">
        <v>259</v>
      </c>
      <c r="E119" s="38" t="s">
        <v>264</v>
      </c>
      <c r="F119" s="43">
        <v>1082886</v>
      </c>
      <c r="G119" s="5"/>
      <c r="H119" s="5"/>
      <c r="I119" s="5"/>
      <c r="J119" s="5">
        <v>917700</v>
      </c>
      <c r="K119" s="5"/>
      <c r="L119" s="39">
        <f t="shared" si="26"/>
        <v>165186</v>
      </c>
      <c r="M119" s="39">
        <f t="shared" si="31"/>
        <v>82593</v>
      </c>
      <c r="N119" s="39">
        <f t="shared" si="27"/>
        <v>82593</v>
      </c>
      <c r="O119" s="39">
        <f t="shared" si="32"/>
        <v>0</v>
      </c>
      <c r="P119" s="39">
        <f t="shared" si="30"/>
        <v>1082886</v>
      </c>
      <c r="Q119" s="39">
        <f t="shared" si="29"/>
        <v>0</v>
      </c>
      <c r="R119" s="5"/>
      <c r="S119" s="6">
        <f t="shared" si="33"/>
        <v>0</v>
      </c>
      <c r="T119" s="6">
        <v>0</v>
      </c>
      <c r="U119" s="6">
        <f t="shared" si="34"/>
        <v>0</v>
      </c>
    </row>
    <row r="120" spans="1:21" customFormat="1" x14ac:dyDescent="0.25">
      <c r="A120" s="32" t="s">
        <v>221</v>
      </c>
      <c r="B120" s="5"/>
      <c r="C120" s="41">
        <v>44459</v>
      </c>
      <c r="D120" s="36" t="s">
        <v>55</v>
      </c>
      <c r="E120" s="38" t="s">
        <v>81</v>
      </c>
      <c r="F120" s="43">
        <v>633371</v>
      </c>
      <c r="G120" s="5"/>
      <c r="H120" s="5"/>
      <c r="I120" s="5"/>
      <c r="J120" s="5">
        <v>531440</v>
      </c>
      <c r="K120" s="5"/>
      <c r="L120" s="39">
        <f t="shared" si="26"/>
        <v>95659.199999999997</v>
      </c>
      <c r="M120" s="39">
        <f t="shared" si="31"/>
        <v>47829.599999999999</v>
      </c>
      <c r="N120" s="39">
        <f t="shared" si="27"/>
        <v>47829.599999999999</v>
      </c>
      <c r="O120" s="39">
        <f t="shared" si="32"/>
        <v>0</v>
      </c>
      <c r="P120" s="39">
        <f t="shared" si="30"/>
        <v>627099.19999999995</v>
      </c>
      <c r="Q120" s="39">
        <f t="shared" si="29"/>
        <v>6271.8000000000466</v>
      </c>
      <c r="R120" s="5">
        <v>6271</v>
      </c>
      <c r="S120" s="6">
        <f t="shared" si="33"/>
        <v>0.80000000004656613</v>
      </c>
      <c r="T120" s="6">
        <v>0</v>
      </c>
      <c r="U120" s="6">
        <f t="shared" si="34"/>
        <v>0.80000000004656613</v>
      </c>
    </row>
    <row r="121" spans="1:21" customFormat="1" x14ac:dyDescent="0.25">
      <c r="A121" s="32" t="s">
        <v>221</v>
      </c>
      <c r="B121" s="5"/>
      <c r="C121" s="41">
        <v>44460</v>
      </c>
      <c r="D121" s="36" t="s">
        <v>259</v>
      </c>
      <c r="E121" s="38" t="s">
        <v>264</v>
      </c>
      <c r="F121" s="43">
        <v>924294</v>
      </c>
      <c r="G121" s="5"/>
      <c r="H121" s="5"/>
      <c r="I121" s="5"/>
      <c r="J121" s="5">
        <v>783300</v>
      </c>
      <c r="K121" s="5"/>
      <c r="L121" s="39">
        <f t="shared" si="26"/>
        <v>140994</v>
      </c>
      <c r="M121" s="39">
        <f t="shared" si="31"/>
        <v>70497</v>
      </c>
      <c r="N121" s="39">
        <f t="shared" si="27"/>
        <v>70497</v>
      </c>
      <c r="O121" s="39">
        <f t="shared" si="32"/>
        <v>0</v>
      </c>
      <c r="P121" s="39">
        <f t="shared" si="30"/>
        <v>924294</v>
      </c>
      <c r="Q121" s="39">
        <f t="shared" si="29"/>
        <v>0</v>
      </c>
      <c r="R121" s="5"/>
      <c r="S121" s="6">
        <f t="shared" si="33"/>
        <v>0</v>
      </c>
      <c r="T121" s="6">
        <v>0</v>
      </c>
      <c r="U121" s="6">
        <f t="shared" si="34"/>
        <v>0</v>
      </c>
    </row>
    <row r="122" spans="1:21" customFormat="1" x14ac:dyDescent="0.25">
      <c r="A122" s="32" t="s">
        <v>221</v>
      </c>
      <c r="B122" s="5"/>
      <c r="C122" s="41">
        <v>44461</v>
      </c>
      <c r="D122" s="36" t="s">
        <v>260</v>
      </c>
      <c r="E122" s="38" t="s">
        <v>265</v>
      </c>
      <c r="F122" s="43">
        <v>464566</v>
      </c>
      <c r="G122" s="5"/>
      <c r="H122" s="5"/>
      <c r="I122" s="5"/>
      <c r="J122" s="5">
        <v>393700</v>
      </c>
      <c r="K122" s="5"/>
      <c r="L122" s="39">
        <f t="shared" si="26"/>
        <v>70866</v>
      </c>
      <c r="M122" s="39">
        <f t="shared" si="31"/>
        <v>35433</v>
      </c>
      <c r="N122" s="39">
        <f t="shared" si="27"/>
        <v>35433</v>
      </c>
      <c r="O122" s="39">
        <f t="shared" si="32"/>
        <v>0</v>
      </c>
      <c r="P122" s="39">
        <f t="shared" si="30"/>
        <v>464566</v>
      </c>
      <c r="Q122" s="39">
        <f t="shared" si="29"/>
        <v>0</v>
      </c>
      <c r="R122" s="5"/>
      <c r="S122" s="6">
        <f t="shared" si="33"/>
        <v>0</v>
      </c>
      <c r="T122" s="6">
        <v>0</v>
      </c>
      <c r="U122" s="6">
        <f t="shared" si="34"/>
        <v>0</v>
      </c>
    </row>
    <row r="123" spans="1:21" customFormat="1" x14ac:dyDescent="0.25">
      <c r="A123" s="32" t="s">
        <v>221</v>
      </c>
      <c r="B123" s="5"/>
      <c r="C123" s="41">
        <v>44462</v>
      </c>
      <c r="D123" s="36" t="s">
        <v>206</v>
      </c>
      <c r="E123" s="38" t="s">
        <v>203</v>
      </c>
      <c r="F123" s="43">
        <v>843759</v>
      </c>
      <c r="G123" s="5"/>
      <c r="H123" s="5"/>
      <c r="I123" s="5"/>
      <c r="J123" s="5">
        <v>715050</v>
      </c>
      <c r="K123" s="5"/>
      <c r="L123" s="39">
        <f t="shared" si="26"/>
        <v>128709</v>
      </c>
      <c r="M123" s="39">
        <f t="shared" si="31"/>
        <v>64354.5</v>
      </c>
      <c r="N123" s="39">
        <f t="shared" si="27"/>
        <v>64354.5</v>
      </c>
      <c r="O123" s="39">
        <f t="shared" si="32"/>
        <v>0</v>
      </c>
      <c r="P123" s="39">
        <f t="shared" si="30"/>
        <v>843759</v>
      </c>
      <c r="Q123" s="39">
        <f t="shared" si="29"/>
        <v>0</v>
      </c>
      <c r="R123" s="5"/>
      <c r="S123" s="6">
        <f t="shared" si="33"/>
        <v>0</v>
      </c>
      <c r="T123" s="6">
        <v>0</v>
      </c>
      <c r="U123" s="6">
        <f t="shared" si="34"/>
        <v>0</v>
      </c>
    </row>
    <row r="124" spans="1:21" customFormat="1" x14ac:dyDescent="0.25">
      <c r="A124" s="32" t="s">
        <v>221</v>
      </c>
      <c r="B124" s="5"/>
      <c r="C124" s="41">
        <v>44465</v>
      </c>
      <c r="D124" s="36" t="s">
        <v>261</v>
      </c>
      <c r="E124" s="38" t="s">
        <v>266</v>
      </c>
      <c r="F124" s="43">
        <v>545532</v>
      </c>
      <c r="G124" s="5"/>
      <c r="H124" s="5"/>
      <c r="I124" s="5"/>
      <c r="J124" s="5">
        <v>462315</v>
      </c>
      <c r="K124" s="5"/>
      <c r="L124" s="39">
        <f t="shared" si="26"/>
        <v>83216.7</v>
      </c>
      <c r="M124" s="39">
        <f t="shared" si="31"/>
        <v>41608.35</v>
      </c>
      <c r="N124" s="39">
        <f t="shared" si="27"/>
        <v>41608.35</v>
      </c>
      <c r="O124" s="39">
        <f t="shared" si="32"/>
        <v>0</v>
      </c>
      <c r="P124" s="39">
        <f t="shared" si="30"/>
        <v>545531.69999999995</v>
      </c>
      <c r="Q124" s="39">
        <f t="shared" si="29"/>
        <v>0.30000000004656613</v>
      </c>
      <c r="R124" s="5"/>
      <c r="S124" s="6">
        <f t="shared" si="33"/>
        <v>0.30000000004656613</v>
      </c>
      <c r="T124" s="6">
        <v>0</v>
      </c>
      <c r="U124" s="6">
        <f t="shared" si="34"/>
        <v>0.30000000004656613</v>
      </c>
    </row>
    <row r="125" spans="1:21" customFormat="1" x14ac:dyDescent="0.25">
      <c r="A125" s="32" t="s">
        <v>221</v>
      </c>
      <c r="B125" s="5"/>
      <c r="C125" s="41">
        <v>44466</v>
      </c>
      <c r="D125" s="36" t="s">
        <v>260</v>
      </c>
      <c r="E125" s="38" t="s">
        <v>265</v>
      </c>
      <c r="F125" s="43">
        <v>659172</v>
      </c>
      <c r="G125" s="5"/>
      <c r="H125" s="5"/>
      <c r="I125" s="5"/>
      <c r="J125" s="5">
        <v>558620</v>
      </c>
      <c r="K125" s="5"/>
      <c r="L125" s="39">
        <f t="shared" si="26"/>
        <v>100551.6</v>
      </c>
      <c r="M125" s="39">
        <f t="shared" si="31"/>
        <v>50275.8</v>
      </c>
      <c r="N125" s="39">
        <f t="shared" si="27"/>
        <v>50275.8</v>
      </c>
      <c r="O125" s="39">
        <f t="shared" si="32"/>
        <v>0</v>
      </c>
      <c r="P125" s="39">
        <f t="shared" si="30"/>
        <v>659171.60000000009</v>
      </c>
      <c r="Q125" s="39">
        <f t="shared" si="29"/>
        <v>0.39999999990686774</v>
      </c>
      <c r="R125" s="5"/>
      <c r="S125" s="6">
        <f t="shared" si="33"/>
        <v>0.39999999990686774</v>
      </c>
      <c r="T125" s="6">
        <v>0</v>
      </c>
      <c r="U125" s="6">
        <f t="shared" si="34"/>
        <v>0.39999999990686774</v>
      </c>
    </row>
    <row r="126" spans="1:21" customFormat="1" x14ac:dyDescent="0.25">
      <c r="A126" s="32" t="s">
        <v>221</v>
      </c>
      <c r="B126" s="5"/>
      <c r="C126" s="41">
        <v>44466</v>
      </c>
      <c r="D126" s="36" t="s">
        <v>97</v>
      </c>
      <c r="E126" s="38" t="s">
        <v>88</v>
      </c>
      <c r="F126" s="43">
        <v>330990</v>
      </c>
      <c r="G126" s="5"/>
      <c r="H126" s="5"/>
      <c r="I126" s="5"/>
      <c r="J126" s="5">
        <v>280500</v>
      </c>
      <c r="K126" s="5"/>
      <c r="L126" s="39">
        <f t="shared" si="26"/>
        <v>50490</v>
      </c>
      <c r="M126" s="39">
        <f t="shared" si="31"/>
        <v>25245</v>
      </c>
      <c r="N126" s="39">
        <f t="shared" si="27"/>
        <v>25245</v>
      </c>
      <c r="O126" s="39">
        <f t="shared" si="32"/>
        <v>0</v>
      </c>
      <c r="P126" s="39">
        <f t="shared" si="30"/>
        <v>330990</v>
      </c>
      <c r="Q126" s="39">
        <f t="shared" si="29"/>
        <v>0</v>
      </c>
      <c r="R126" s="5"/>
      <c r="S126" s="6">
        <f t="shared" si="33"/>
        <v>0</v>
      </c>
      <c r="T126" s="6">
        <v>0</v>
      </c>
      <c r="U126" s="6">
        <f t="shared" si="34"/>
        <v>0</v>
      </c>
    </row>
    <row r="127" spans="1:21" customFormat="1" x14ac:dyDescent="0.25">
      <c r="A127" s="32" t="s">
        <v>221</v>
      </c>
      <c r="B127" s="53" t="s">
        <v>267</v>
      </c>
      <c r="C127" s="41">
        <v>44440</v>
      </c>
      <c r="D127" s="36" t="s">
        <v>105</v>
      </c>
      <c r="E127" s="38" t="s">
        <v>116</v>
      </c>
      <c r="F127" s="6">
        <v>165233</v>
      </c>
      <c r="G127" s="6"/>
      <c r="H127" s="6">
        <v>150522.76</v>
      </c>
      <c r="I127" s="6"/>
      <c r="J127" s="6"/>
      <c r="K127" s="5"/>
      <c r="L127" s="39">
        <f t="shared" si="26"/>
        <v>7526.1380000000008</v>
      </c>
      <c r="M127" s="39">
        <f t="shared" si="31"/>
        <v>3763.0690000000004</v>
      </c>
      <c r="N127" s="39">
        <f t="shared" si="27"/>
        <v>3763.0690000000004</v>
      </c>
      <c r="O127" s="39">
        <f t="shared" si="32"/>
        <v>0</v>
      </c>
      <c r="P127" s="39">
        <f t="shared" si="30"/>
        <v>158048.89799999999</v>
      </c>
      <c r="Q127" s="39">
        <f t="shared" si="29"/>
        <v>7184.1020000000135</v>
      </c>
      <c r="R127" s="5"/>
      <c r="S127" s="6">
        <f t="shared" si="33"/>
        <v>7184.1020000000135</v>
      </c>
      <c r="T127" s="5">
        <v>7184</v>
      </c>
      <c r="U127" s="5"/>
    </row>
    <row r="128" spans="1:21" customFormat="1" x14ac:dyDescent="0.25">
      <c r="A128" s="32" t="s">
        <v>221</v>
      </c>
      <c r="B128" s="53" t="s">
        <v>268</v>
      </c>
      <c r="C128" s="41">
        <v>44460</v>
      </c>
      <c r="D128" s="36" t="s">
        <v>105</v>
      </c>
      <c r="E128" s="38" t="s">
        <v>116</v>
      </c>
      <c r="F128" s="6">
        <v>164151</v>
      </c>
      <c r="G128" s="6"/>
      <c r="H128" s="6">
        <v>149385.60000000001</v>
      </c>
      <c r="I128" s="6"/>
      <c r="J128" s="6"/>
      <c r="K128" s="5"/>
      <c r="L128" s="39">
        <f t="shared" si="26"/>
        <v>7469.28</v>
      </c>
      <c r="M128" s="39">
        <f t="shared" si="31"/>
        <v>3734.64</v>
      </c>
      <c r="N128" s="39">
        <f t="shared" si="27"/>
        <v>3734.64</v>
      </c>
      <c r="O128" s="39">
        <f t="shared" si="32"/>
        <v>0</v>
      </c>
      <c r="P128" s="39">
        <f t="shared" si="30"/>
        <v>156854.88000000003</v>
      </c>
      <c r="Q128" s="39">
        <f t="shared" si="29"/>
        <v>7296.1199999999662</v>
      </c>
      <c r="R128" s="5"/>
      <c r="S128" s="6">
        <f t="shared" si="33"/>
        <v>7296.1199999999662</v>
      </c>
      <c r="T128" s="5">
        <v>7296</v>
      </c>
      <c r="U128" s="5"/>
    </row>
    <row r="129" spans="1:21" customFormat="1" x14ac:dyDescent="0.25">
      <c r="A129" s="32" t="s">
        <v>221</v>
      </c>
      <c r="B129" s="5"/>
      <c r="C129" s="41">
        <v>44441</v>
      </c>
      <c r="D129" s="36" t="s">
        <v>104</v>
      </c>
      <c r="E129" s="38" t="s">
        <v>115</v>
      </c>
      <c r="F129" s="5">
        <v>3304</v>
      </c>
      <c r="G129" s="5"/>
      <c r="H129" s="5"/>
      <c r="I129" s="5"/>
      <c r="J129" s="5">
        <v>2800</v>
      </c>
      <c r="K129" s="5"/>
      <c r="L129" s="39">
        <f t="shared" si="26"/>
        <v>504</v>
      </c>
      <c r="M129" s="39">
        <f t="shared" si="31"/>
        <v>252</v>
      </c>
      <c r="N129" s="39">
        <f t="shared" si="27"/>
        <v>252</v>
      </c>
      <c r="O129" s="39">
        <f t="shared" si="32"/>
        <v>0</v>
      </c>
      <c r="P129" s="39">
        <f t="shared" si="30"/>
        <v>3304</v>
      </c>
      <c r="Q129" s="5"/>
      <c r="R129" s="5"/>
      <c r="S129" s="5"/>
      <c r="T129" s="5"/>
      <c r="U129" s="5"/>
    </row>
    <row r="130" spans="1:21" customFormat="1" x14ac:dyDescent="0.25">
      <c r="A130" s="32" t="s">
        <v>221</v>
      </c>
      <c r="B130" s="5"/>
      <c r="C130" s="41">
        <v>44446</v>
      </c>
      <c r="D130" s="36" t="s">
        <v>104</v>
      </c>
      <c r="E130" s="38" t="s">
        <v>115</v>
      </c>
      <c r="F130" s="5">
        <v>6608</v>
      </c>
      <c r="G130" s="5"/>
      <c r="H130" s="5"/>
      <c r="I130" s="5"/>
      <c r="J130" s="5">
        <v>5600</v>
      </c>
      <c r="K130" s="5"/>
      <c r="L130" s="39">
        <f t="shared" si="26"/>
        <v>1008</v>
      </c>
      <c r="M130" s="39">
        <f t="shared" si="31"/>
        <v>504</v>
      </c>
      <c r="N130" s="39">
        <f t="shared" si="27"/>
        <v>504</v>
      </c>
      <c r="O130" s="39">
        <f t="shared" si="32"/>
        <v>0</v>
      </c>
      <c r="P130" s="39">
        <f t="shared" si="30"/>
        <v>6608</v>
      </c>
      <c r="Q130" s="5"/>
      <c r="R130" s="5"/>
      <c r="S130" s="5"/>
      <c r="T130" s="5"/>
      <c r="U130" s="5"/>
    </row>
    <row r="131" spans="1:21" customFormat="1" x14ac:dyDescent="0.25">
      <c r="A131" s="32" t="s">
        <v>221</v>
      </c>
      <c r="B131" s="5"/>
      <c r="C131" s="41">
        <v>44447</v>
      </c>
      <c r="D131" s="36" t="s">
        <v>108</v>
      </c>
      <c r="E131" s="38" t="s">
        <v>119</v>
      </c>
      <c r="F131" s="5">
        <v>2596</v>
      </c>
      <c r="G131" s="5"/>
      <c r="H131" s="5"/>
      <c r="I131" s="5"/>
      <c r="J131" s="5">
        <v>2200</v>
      </c>
      <c r="K131" s="5"/>
      <c r="L131" s="39">
        <f t="shared" si="26"/>
        <v>396</v>
      </c>
      <c r="M131" s="39">
        <f t="shared" si="31"/>
        <v>198</v>
      </c>
      <c r="N131" s="39">
        <f t="shared" si="27"/>
        <v>198</v>
      </c>
      <c r="O131" s="39">
        <f t="shared" si="32"/>
        <v>0</v>
      </c>
      <c r="P131" s="39">
        <f t="shared" si="30"/>
        <v>2596</v>
      </c>
      <c r="Q131" s="5"/>
      <c r="R131" s="5"/>
      <c r="S131" s="5"/>
      <c r="T131" s="5"/>
      <c r="U131" s="5"/>
    </row>
    <row r="132" spans="1:21" customFormat="1" x14ac:dyDescent="0.25">
      <c r="A132" s="32" t="s">
        <v>221</v>
      </c>
      <c r="B132" s="5"/>
      <c r="C132" s="41">
        <v>44447</v>
      </c>
      <c r="D132" s="36" t="s">
        <v>269</v>
      </c>
      <c r="E132" s="38" t="s">
        <v>218</v>
      </c>
      <c r="F132" s="5">
        <v>502</v>
      </c>
      <c r="G132" s="5"/>
      <c r="H132" s="5"/>
      <c r="I132" s="5"/>
      <c r="J132" s="5">
        <v>425</v>
      </c>
      <c r="K132" s="5"/>
      <c r="L132" s="39">
        <f t="shared" si="26"/>
        <v>76.5</v>
      </c>
      <c r="M132" s="39">
        <f t="shared" si="31"/>
        <v>38.25</v>
      </c>
      <c r="N132" s="39">
        <f t="shared" si="27"/>
        <v>38.25</v>
      </c>
      <c r="O132" s="39">
        <f t="shared" si="32"/>
        <v>0</v>
      </c>
      <c r="P132" s="39">
        <f t="shared" si="30"/>
        <v>501.5</v>
      </c>
      <c r="Q132" s="5"/>
      <c r="R132" s="5"/>
      <c r="S132" s="5"/>
      <c r="T132" s="5"/>
      <c r="U132" s="5"/>
    </row>
    <row r="133" spans="1:21" customFormat="1" x14ac:dyDescent="0.25">
      <c r="A133" s="32" t="s">
        <v>221</v>
      </c>
      <c r="B133" s="5"/>
      <c r="C133" s="41">
        <v>44452</v>
      </c>
      <c r="D133" s="36" t="s">
        <v>104</v>
      </c>
      <c r="E133" s="38" t="s">
        <v>115</v>
      </c>
      <c r="F133" s="5">
        <v>6608</v>
      </c>
      <c r="G133" s="5"/>
      <c r="H133" s="5"/>
      <c r="I133" s="5"/>
      <c r="J133" s="5">
        <v>5600</v>
      </c>
      <c r="K133" s="5"/>
      <c r="L133" s="39">
        <f t="shared" si="26"/>
        <v>1008</v>
      </c>
      <c r="M133" s="39">
        <f t="shared" si="31"/>
        <v>504</v>
      </c>
      <c r="N133" s="39">
        <f t="shared" si="27"/>
        <v>504</v>
      </c>
      <c r="O133" s="39">
        <f t="shared" si="32"/>
        <v>0</v>
      </c>
      <c r="P133" s="39">
        <f t="shared" si="30"/>
        <v>6608</v>
      </c>
      <c r="Q133" s="5"/>
      <c r="R133" s="5"/>
      <c r="S133" s="5"/>
      <c r="T133" s="5"/>
      <c r="U133" s="5"/>
    </row>
    <row r="134" spans="1:21" customFormat="1" x14ac:dyDescent="0.25">
      <c r="A134" s="32" t="s">
        <v>221</v>
      </c>
      <c r="B134" s="5"/>
      <c r="C134" s="41">
        <v>44457</v>
      </c>
      <c r="D134" s="36" t="s">
        <v>104</v>
      </c>
      <c r="E134" s="38" t="s">
        <v>115</v>
      </c>
      <c r="F134" s="5">
        <v>4708</v>
      </c>
      <c r="G134" s="5"/>
      <c r="H134" s="5"/>
      <c r="I134" s="5"/>
      <c r="J134" s="5">
        <v>3990</v>
      </c>
      <c r="K134" s="5"/>
      <c r="L134" s="39">
        <f t="shared" si="26"/>
        <v>718.2</v>
      </c>
      <c r="M134" s="39">
        <f t="shared" si="31"/>
        <v>359.1</v>
      </c>
      <c r="N134" s="39">
        <f t="shared" si="27"/>
        <v>359.1</v>
      </c>
      <c r="O134" s="39">
        <f t="shared" si="32"/>
        <v>0</v>
      </c>
      <c r="P134" s="39">
        <f t="shared" si="30"/>
        <v>4708.2000000000007</v>
      </c>
      <c r="Q134" s="5"/>
      <c r="R134" s="5"/>
      <c r="S134" s="5"/>
      <c r="T134" s="5"/>
      <c r="U134" s="5"/>
    </row>
    <row r="135" spans="1:21" customFormat="1" x14ac:dyDescent="0.25">
      <c r="A135" s="32" t="s">
        <v>221</v>
      </c>
      <c r="B135" s="5"/>
      <c r="C135" s="41">
        <v>44459</v>
      </c>
      <c r="D135" s="36" t="s">
        <v>112</v>
      </c>
      <c r="E135" s="38" t="s">
        <v>123</v>
      </c>
      <c r="F135" s="5">
        <v>889</v>
      </c>
      <c r="G135" s="5"/>
      <c r="H135" s="5"/>
      <c r="I135" s="5"/>
      <c r="J135" s="5">
        <v>753.34</v>
      </c>
      <c r="K135" s="5"/>
      <c r="L135" s="39">
        <f t="shared" si="26"/>
        <v>135.60120000000001</v>
      </c>
      <c r="M135" s="39">
        <f t="shared" si="31"/>
        <v>67.800600000000003</v>
      </c>
      <c r="N135" s="39">
        <f t="shared" si="27"/>
        <v>67.800600000000003</v>
      </c>
      <c r="O135" s="39">
        <f t="shared" si="32"/>
        <v>0</v>
      </c>
      <c r="P135" s="39">
        <f t="shared" si="30"/>
        <v>888.94120000000009</v>
      </c>
      <c r="Q135" s="5"/>
      <c r="R135" s="5"/>
      <c r="S135" s="5"/>
      <c r="T135" s="5"/>
      <c r="U135" s="5"/>
    </row>
    <row r="136" spans="1:21" customFormat="1" x14ac:dyDescent="0.25">
      <c r="A136" s="32" t="s">
        <v>221</v>
      </c>
      <c r="B136" s="5"/>
      <c r="C136" s="41">
        <v>44462</v>
      </c>
      <c r="D136" s="36" t="s">
        <v>270</v>
      </c>
      <c r="E136" s="38" t="s">
        <v>184</v>
      </c>
      <c r="F136" s="5">
        <v>1781</v>
      </c>
      <c r="G136" s="5"/>
      <c r="H136" s="5"/>
      <c r="I136" s="5"/>
      <c r="J136" s="5">
        <v>1509.32</v>
      </c>
      <c r="K136" s="5"/>
      <c r="L136" s="39">
        <f t="shared" si="26"/>
        <v>271.67759999999998</v>
      </c>
      <c r="M136" s="39">
        <f t="shared" si="31"/>
        <v>135.83879999999999</v>
      </c>
      <c r="N136" s="39">
        <f t="shared" si="27"/>
        <v>135.83879999999999</v>
      </c>
      <c r="O136" s="39">
        <f t="shared" si="32"/>
        <v>0</v>
      </c>
      <c r="P136" s="39">
        <f t="shared" si="30"/>
        <v>1780.9975999999999</v>
      </c>
      <c r="Q136" s="5"/>
      <c r="R136" s="5"/>
      <c r="S136" s="5"/>
      <c r="T136" s="5"/>
      <c r="U136" s="5"/>
    </row>
    <row r="137" spans="1:21" customFormat="1" x14ac:dyDescent="0.25">
      <c r="A137" s="32" t="s">
        <v>221</v>
      </c>
      <c r="B137" s="5"/>
      <c r="C137" s="41">
        <v>44462</v>
      </c>
      <c r="D137" s="36" t="s">
        <v>270</v>
      </c>
      <c r="E137" s="38" t="s">
        <v>184</v>
      </c>
      <c r="F137" s="5">
        <v>1781</v>
      </c>
      <c r="G137" s="5"/>
      <c r="H137" s="5"/>
      <c r="I137" s="5"/>
      <c r="J137" s="5">
        <v>1509.32</v>
      </c>
      <c r="K137" s="5"/>
      <c r="L137" s="39">
        <f t="shared" si="26"/>
        <v>271.67759999999998</v>
      </c>
      <c r="M137" s="39">
        <f t="shared" si="31"/>
        <v>135.83879999999999</v>
      </c>
      <c r="N137" s="39">
        <f t="shared" si="27"/>
        <v>135.83879999999999</v>
      </c>
      <c r="O137" s="39">
        <f t="shared" si="32"/>
        <v>0</v>
      </c>
      <c r="P137" s="39">
        <f t="shared" si="30"/>
        <v>1780.9975999999999</v>
      </c>
      <c r="Q137" s="5"/>
      <c r="R137" s="5"/>
      <c r="S137" s="5"/>
      <c r="T137" s="5"/>
      <c r="U137" s="5"/>
    </row>
    <row r="138" spans="1:21" customFormat="1" x14ac:dyDescent="0.25">
      <c r="A138" s="32" t="s">
        <v>221</v>
      </c>
      <c r="B138" s="5"/>
      <c r="C138" s="41">
        <v>44463</v>
      </c>
      <c r="D138" s="36" t="s">
        <v>104</v>
      </c>
      <c r="E138" s="38" t="s">
        <v>115</v>
      </c>
      <c r="F138" s="5">
        <v>6278</v>
      </c>
      <c r="G138" s="5"/>
      <c r="H138" s="5"/>
      <c r="I138" s="5"/>
      <c r="J138" s="5">
        <v>5320</v>
      </c>
      <c r="K138" s="5"/>
      <c r="L138" s="39">
        <f t="shared" si="26"/>
        <v>957.6</v>
      </c>
      <c r="M138" s="39">
        <f t="shared" si="31"/>
        <v>478.8</v>
      </c>
      <c r="N138" s="39">
        <f t="shared" si="27"/>
        <v>478.8</v>
      </c>
      <c r="O138" s="39">
        <f t="shared" si="32"/>
        <v>0</v>
      </c>
      <c r="P138" s="39">
        <f t="shared" si="30"/>
        <v>6277.6</v>
      </c>
      <c r="Q138" s="5"/>
      <c r="R138" s="5"/>
      <c r="S138" s="5"/>
      <c r="T138" s="5"/>
      <c r="U138" s="5"/>
    </row>
    <row r="139" spans="1:21" customFormat="1" x14ac:dyDescent="0.25">
      <c r="A139" s="32" t="s">
        <v>221</v>
      </c>
      <c r="B139" s="5"/>
      <c r="C139" s="41">
        <v>44468</v>
      </c>
      <c r="D139" s="36" t="s">
        <v>108</v>
      </c>
      <c r="E139" s="38" t="s">
        <v>119</v>
      </c>
      <c r="F139" s="5">
        <v>4897</v>
      </c>
      <c r="G139" s="5"/>
      <c r="H139" s="5"/>
      <c r="I139" s="5"/>
      <c r="J139" s="5">
        <v>4150</v>
      </c>
      <c r="K139" s="5"/>
      <c r="L139" s="39">
        <f t="shared" si="26"/>
        <v>747</v>
      </c>
      <c r="M139" s="39">
        <f t="shared" si="31"/>
        <v>373.5</v>
      </c>
      <c r="N139" s="39">
        <f t="shared" si="27"/>
        <v>373.5</v>
      </c>
      <c r="O139" s="39">
        <f t="shared" si="32"/>
        <v>0</v>
      </c>
      <c r="P139" s="39">
        <f t="shared" si="30"/>
        <v>4897</v>
      </c>
      <c r="Q139" s="5"/>
      <c r="R139" s="5"/>
      <c r="S139" s="5"/>
      <c r="T139" s="5"/>
      <c r="U139" s="5"/>
    </row>
    <row r="140" spans="1:21" customFormat="1" x14ac:dyDescent="0.25">
      <c r="A140" s="32" t="s">
        <v>221</v>
      </c>
      <c r="B140" s="5"/>
      <c r="C140" s="41">
        <v>44469</v>
      </c>
      <c r="D140" s="36" t="s">
        <v>112</v>
      </c>
      <c r="E140" s="38" t="s">
        <v>123</v>
      </c>
      <c r="F140" s="5">
        <v>642</v>
      </c>
      <c r="G140" s="5"/>
      <c r="H140" s="5"/>
      <c r="I140" s="5"/>
      <c r="J140" s="5">
        <v>543.78</v>
      </c>
      <c r="K140" s="5"/>
      <c r="L140" s="39">
        <f t="shared" si="26"/>
        <v>97.880399999999995</v>
      </c>
      <c r="M140" s="39">
        <f t="shared" si="31"/>
        <v>48.940199999999997</v>
      </c>
      <c r="N140" s="39">
        <f t="shared" si="27"/>
        <v>48.940199999999997</v>
      </c>
      <c r="O140" s="39">
        <f t="shared" si="32"/>
        <v>0</v>
      </c>
      <c r="P140" s="39">
        <f t="shared" si="30"/>
        <v>641.66039999999998</v>
      </c>
      <c r="Q140" s="5"/>
      <c r="R140" s="5"/>
      <c r="S140" s="5"/>
      <c r="T140" s="5"/>
      <c r="U140" s="5"/>
    </row>
    <row r="141" spans="1:21" customFormat="1" x14ac:dyDescent="0.25">
      <c r="A141" s="32" t="s">
        <v>221</v>
      </c>
      <c r="B141" s="5"/>
      <c r="C141" s="41">
        <v>44446</v>
      </c>
      <c r="D141" s="5" t="s">
        <v>271</v>
      </c>
      <c r="E141" s="5" t="s">
        <v>272</v>
      </c>
      <c r="F141" s="5">
        <v>18500</v>
      </c>
      <c r="G141" s="5"/>
      <c r="H141" s="5"/>
      <c r="I141" s="5"/>
      <c r="J141" s="5">
        <v>14453.12</v>
      </c>
      <c r="K141" s="5"/>
      <c r="L141" s="39">
        <f t="shared" si="26"/>
        <v>2601.5616</v>
      </c>
      <c r="M141" s="39">
        <f t="shared" si="31"/>
        <v>1300.7808</v>
      </c>
      <c r="N141" s="39">
        <f t="shared" si="27"/>
        <v>1300.7808</v>
      </c>
      <c r="O141" s="39">
        <f t="shared" si="32"/>
        <v>0</v>
      </c>
      <c r="P141" s="39">
        <f t="shared" si="30"/>
        <v>17054.6816</v>
      </c>
      <c r="Q141" s="5"/>
      <c r="R141" s="5"/>
      <c r="S141" s="5"/>
      <c r="T141" s="5"/>
      <c r="U141" s="5"/>
    </row>
    <row r="142" spans="1:21" x14ac:dyDescent="0.25">
      <c r="A142" s="32" t="s">
        <v>275</v>
      </c>
      <c r="B142" s="84"/>
      <c r="C142" s="54">
        <v>44470</v>
      </c>
      <c r="D142" s="36" t="s">
        <v>276</v>
      </c>
      <c r="E142" s="38" t="s">
        <v>282</v>
      </c>
      <c r="F142" s="43">
        <v>584248</v>
      </c>
      <c r="G142" s="43"/>
      <c r="H142" s="39"/>
      <c r="I142" s="39"/>
      <c r="J142" s="43">
        <v>495125</v>
      </c>
      <c r="K142" s="39"/>
      <c r="L142" s="39">
        <f t="shared" si="26"/>
        <v>89122.5</v>
      </c>
      <c r="M142" s="39">
        <f>+IF(VALUE(LEFT(D142,2))=33,L142/2,0)</f>
        <v>44561.25</v>
      </c>
      <c r="N142" s="39">
        <f t="shared" si="27"/>
        <v>44561.25</v>
      </c>
      <c r="O142" s="39">
        <f>+IF(VALUE(LEFT(D142,2))=33,0,L142)</f>
        <v>0</v>
      </c>
      <c r="P142" s="39">
        <f t="shared" si="30"/>
        <v>584247.5</v>
      </c>
      <c r="Q142" s="39">
        <f t="shared" ref="Q142:Q205" si="35">F142-P142</f>
        <v>0.5</v>
      </c>
      <c r="R142" s="39"/>
      <c r="S142" s="6">
        <f>Q142-R142</f>
        <v>0.5</v>
      </c>
      <c r="T142" s="6">
        <v>0</v>
      </c>
      <c r="U142" s="6">
        <f>S142-T142</f>
        <v>0.5</v>
      </c>
    </row>
    <row r="143" spans="1:21" x14ac:dyDescent="0.25">
      <c r="A143" s="32" t="s">
        <v>275</v>
      </c>
      <c r="B143" s="5"/>
      <c r="C143" s="54">
        <v>44477</v>
      </c>
      <c r="D143" s="36" t="s">
        <v>179</v>
      </c>
      <c r="E143" s="5" t="s">
        <v>174</v>
      </c>
      <c r="F143" s="6">
        <v>469994</v>
      </c>
      <c r="G143" s="6"/>
      <c r="H143" s="6"/>
      <c r="I143" s="6"/>
      <c r="J143" s="6">
        <v>398300</v>
      </c>
      <c r="K143" s="6"/>
      <c r="L143" s="39">
        <f t="shared" si="26"/>
        <v>71694</v>
      </c>
      <c r="M143" s="39">
        <f t="shared" ref="M143:M170" si="36">+IF(VALUE(LEFT(D143,2))=33,L143/2,0)</f>
        <v>35847</v>
      </c>
      <c r="N143" s="39">
        <f t="shared" si="27"/>
        <v>35847</v>
      </c>
      <c r="O143" s="39">
        <f t="shared" ref="O143:O170" si="37">+IF(VALUE(LEFT(D143,2))=33,0,L143)</f>
        <v>0</v>
      </c>
      <c r="P143" s="39">
        <f t="shared" si="30"/>
        <v>469994</v>
      </c>
      <c r="Q143" s="39">
        <f t="shared" si="35"/>
        <v>0</v>
      </c>
      <c r="R143" s="39"/>
      <c r="S143" s="6">
        <f t="shared" ref="S143:S170" si="38">Q143-R143</f>
        <v>0</v>
      </c>
      <c r="T143" s="6">
        <v>0</v>
      </c>
      <c r="U143" s="6">
        <f t="shared" ref="U143:U170" si="39">S143-T143</f>
        <v>0</v>
      </c>
    </row>
    <row r="144" spans="1:21" x14ac:dyDescent="0.25">
      <c r="A144" s="32" t="s">
        <v>275</v>
      </c>
      <c r="B144" s="5"/>
      <c r="C144" s="54">
        <v>44478</v>
      </c>
      <c r="D144" s="36" t="s">
        <v>195</v>
      </c>
      <c r="E144" s="5" t="s">
        <v>200</v>
      </c>
      <c r="F144" s="6">
        <v>895177.5</v>
      </c>
      <c r="G144" s="6"/>
      <c r="H144" s="6"/>
      <c r="I144" s="6"/>
      <c r="J144" s="6">
        <v>758625</v>
      </c>
      <c r="K144" s="6"/>
      <c r="L144" s="39">
        <f t="shared" si="26"/>
        <v>136552.5</v>
      </c>
      <c r="M144" s="39">
        <f t="shared" si="36"/>
        <v>68276.25</v>
      </c>
      <c r="N144" s="39">
        <f t="shared" si="27"/>
        <v>68276.25</v>
      </c>
      <c r="O144" s="39">
        <f t="shared" si="37"/>
        <v>0</v>
      </c>
      <c r="P144" s="39">
        <f t="shared" si="30"/>
        <v>895177.5</v>
      </c>
      <c r="Q144" s="39">
        <f t="shared" si="35"/>
        <v>0</v>
      </c>
      <c r="R144" s="39"/>
      <c r="S144" s="6">
        <f t="shared" si="38"/>
        <v>0</v>
      </c>
      <c r="T144" s="6">
        <v>0</v>
      </c>
      <c r="U144" s="6">
        <f t="shared" si="39"/>
        <v>0</v>
      </c>
    </row>
    <row r="145" spans="1:21" x14ac:dyDescent="0.25">
      <c r="A145" s="32" t="s">
        <v>275</v>
      </c>
      <c r="B145" s="5"/>
      <c r="C145" s="54">
        <v>44478</v>
      </c>
      <c r="D145" s="36" t="s">
        <v>277</v>
      </c>
      <c r="E145" s="5" t="s">
        <v>283</v>
      </c>
      <c r="F145" s="6">
        <v>174230.54</v>
      </c>
      <c r="G145" s="6"/>
      <c r="H145" s="6"/>
      <c r="I145" s="6"/>
      <c r="J145" s="6">
        <v>147653</v>
      </c>
      <c r="K145" s="6"/>
      <c r="L145" s="39">
        <f t="shared" si="26"/>
        <v>26577.54</v>
      </c>
      <c r="M145" s="39">
        <f t="shared" si="36"/>
        <v>13288.77</v>
      </c>
      <c r="N145" s="39">
        <f t="shared" si="27"/>
        <v>13288.77</v>
      </c>
      <c r="O145" s="39">
        <f t="shared" si="37"/>
        <v>0</v>
      </c>
      <c r="P145" s="39">
        <f t="shared" si="30"/>
        <v>174230.53999999998</v>
      </c>
      <c r="Q145" s="39">
        <f t="shared" si="35"/>
        <v>0</v>
      </c>
      <c r="R145" s="39"/>
      <c r="S145" s="6">
        <f t="shared" si="38"/>
        <v>0</v>
      </c>
      <c r="T145" s="6">
        <v>0</v>
      </c>
      <c r="U145" s="6">
        <f t="shared" si="39"/>
        <v>0</v>
      </c>
    </row>
    <row r="146" spans="1:21" x14ac:dyDescent="0.25">
      <c r="A146" s="32" t="s">
        <v>275</v>
      </c>
      <c r="B146" s="5"/>
      <c r="C146" s="54">
        <v>44480</v>
      </c>
      <c r="D146" s="36" t="s">
        <v>278</v>
      </c>
      <c r="E146" s="5" t="s">
        <v>284</v>
      </c>
      <c r="F146" s="6">
        <v>427042</v>
      </c>
      <c r="G146" s="6"/>
      <c r="H146" s="6"/>
      <c r="I146" s="6"/>
      <c r="J146" s="6">
        <v>361900</v>
      </c>
      <c r="K146" s="6"/>
      <c r="L146" s="39">
        <f t="shared" si="26"/>
        <v>65142</v>
      </c>
      <c r="M146" s="39">
        <f t="shared" si="36"/>
        <v>32571</v>
      </c>
      <c r="N146" s="39">
        <f t="shared" si="27"/>
        <v>32571</v>
      </c>
      <c r="O146" s="39">
        <f t="shared" si="37"/>
        <v>0</v>
      </c>
      <c r="P146" s="39">
        <f t="shared" si="30"/>
        <v>427042</v>
      </c>
      <c r="Q146" s="39">
        <f t="shared" si="35"/>
        <v>0</v>
      </c>
      <c r="R146" s="39"/>
      <c r="S146" s="6">
        <f t="shared" si="38"/>
        <v>0</v>
      </c>
      <c r="T146" s="6">
        <v>0</v>
      </c>
      <c r="U146" s="6">
        <f t="shared" si="39"/>
        <v>0</v>
      </c>
    </row>
    <row r="147" spans="1:21" x14ac:dyDescent="0.25">
      <c r="A147" s="32" t="s">
        <v>275</v>
      </c>
      <c r="B147" s="5"/>
      <c r="C147" s="54">
        <v>44483</v>
      </c>
      <c r="D147" s="36" t="s">
        <v>279</v>
      </c>
      <c r="E147" s="5" t="s">
        <v>285</v>
      </c>
      <c r="F147" s="6">
        <v>654724</v>
      </c>
      <c r="G147" s="6"/>
      <c r="H147" s="6"/>
      <c r="I147" s="6"/>
      <c r="J147" s="6">
        <v>554850</v>
      </c>
      <c r="K147" s="6"/>
      <c r="L147" s="39">
        <f t="shared" si="26"/>
        <v>99873</v>
      </c>
      <c r="M147" s="39">
        <f t="shared" si="36"/>
        <v>49936.5</v>
      </c>
      <c r="N147" s="39">
        <f t="shared" si="27"/>
        <v>49936.5</v>
      </c>
      <c r="O147" s="39">
        <f t="shared" si="37"/>
        <v>0</v>
      </c>
      <c r="P147" s="39">
        <f t="shared" si="30"/>
        <v>654723</v>
      </c>
      <c r="Q147" s="39">
        <f t="shared" si="35"/>
        <v>1</v>
      </c>
      <c r="R147" s="39"/>
      <c r="S147" s="6">
        <f t="shared" si="38"/>
        <v>1</v>
      </c>
      <c r="T147" s="6">
        <v>0</v>
      </c>
      <c r="U147" s="6">
        <f t="shared" si="39"/>
        <v>1</v>
      </c>
    </row>
    <row r="148" spans="1:21" x14ac:dyDescent="0.25">
      <c r="A148" s="32" t="s">
        <v>275</v>
      </c>
      <c r="B148" s="5"/>
      <c r="C148" s="54">
        <v>44486</v>
      </c>
      <c r="D148" s="36" t="s">
        <v>206</v>
      </c>
      <c r="E148" s="5" t="s">
        <v>203</v>
      </c>
      <c r="F148" s="6">
        <v>767826</v>
      </c>
      <c r="G148" s="6"/>
      <c r="H148" s="6"/>
      <c r="I148" s="6"/>
      <c r="J148" s="6">
        <v>650700</v>
      </c>
      <c r="K148" s="6"/>
      <c r="L148" s="39">
        <f t="shared" si="26"/>
        <v>117126</v>
      </c>
      <c r="M148" s="39">
        <f t="shared" si="36"/>
        <v>58563</v>
      </c>
      <c r="N148" s="39">
        <f t="shared" si="27"/>
        <v>58563</v>
      </c>
      <c r="O148" s="39">
        <f t="shared" si="37"/>
        <v>0</v>
      </c>
      <c r="P148" s="39">
        <f t="shared" si="30"/>
        <v>767826</v>
      </c>
      <c r="Q148" s="39">
        <f t="shared" si="35"/>
        <v>0</v>
      </c>
      <c r="R148" s="39"/>
      <c r="S148" s="6">
        <f t="shared" si="38"/>
        <v>0</v>
      </c>
      <c r="T148" s="6">
        <v>0</v>
      </c>
      <c r="U148" s="6">
        <f t="shared" si="39"/>
        <v>0</v>
      </c>
    </row>
    <row r="149" spans="1:21" x14ac:dyDescent="0.25">
      <c r="A149" s="32" t="s">
        <v>275</v>
      </c>
      <c r="B149" s="5"/>
      <c r="C149" s="54">
        <v>44489</v>
      </c>
      <c r="D149" s="36" t="s">
        <v>101</v>
      </c>
      <c r="E149" s="5" t="s">
        <v>92</v>
      </c>
      <c r="F149" s="6">
        <v>611240</v>
      </c>
      <c r="G149" s="6"/>
      <c r="H149" s="6"/>
      <c r="I149" s="6"/>
      <c r="J149" s="6">
        <v>518000</v>
      </c>
      <c r="K149" s="6"/>
      <c r="L149" s="39">
        <f t="shared" si="26"/>
        <v>93240</v>
      </c>
      <c r="M149" s="39">
        <f t="shared" si="36"/>
        <v>46620</v>
      </c>
      <c r="N149" s="39">
        <f t="shared" si="27"/>
        <v>46620</v>
      </c>
      <c r="O149" s="39">
        <f t="shared" si="37"/>
        <v>0</v>
      </c>
      <c r="P149" s="39">
        <f t="shared" si="30"/>
        <v>611240</v>
      </c>
      <c r="Q149" s="39">
        <f t="shared" si="35"/>
        <v>0</v>
      </c>
      <c r="R149" s="39"/>
      <c r="S149" s="6">
        <f t="shared" si="38"/>
        <v>0</v>
      </c>
      <c r="T149" s="6">
        <v>0</v>
      </c>
      <c r="U149" s="6">
        <f t="shared" si="39"/>
        <v>0</v>
      </c>
    </row>
    <row r="150" spans="1:21" x14ac:dyDescent="0.25">
      <c r="A150" s="32" t="s">
        <v>275</v>
      </c>
      <c r="B150" s="5"/>
      <c r="C150" s="54">
        <v>44491</v>
      </c>
      <c r="D150" s="36" t="s">
        <v>280</v>
      </c>
      <c r="E150" s="5" t="s">
        <v>286</v>
      </c>
      <c r="F150" s="6">
        <v>789184</v>
      </c>
      <c r="G150" s="6"/>
      <c r="H150" s="6"/>
      <c r="I150" s="6"/>
      <c r="J150" s="6">
        <v>668800</v>
      </c>
      <c r="K150" s="6"/>
      <c r="L150" s="39">
        <f t="shared" si="26"/>
        <v>120384</v>
      </c>
      <c r="M150" s="39">
        <f t="shared" si="36"/>
        <v>60192</v>
      </c>
      <c r="N150" s="39">
        <f t="shared" si="27"/>
        <v>60192</v>
      </c>
      <c r="O150" s="39">
        <f t="shared" si="37"/>
        <v>0</v>
      </c>
      <c r="P150" s="39">
        <f t="shared" si="30"/>
        <v>789184</v>
      </c>
      <c r="Q150" s="39">
        <f t="shared" si="35"/>
        <v>0</v>
      </c>
      <c r="R150" s="39"/>
      <c r="S150" s="6">
        <f t="shared" si="38"/>
        <v>0</v>
      </c>
      <c r="T150" s="6">
        <v>0</v>
      </c>
      <c r="U150" s="6">
        <f t="shared" si="39"/>
        <v>0</v>
      </c>
    </row>
    <row r="151" spans="1:21" x14ac:dyDescent="0.25">
      <c r="A151" s="32" t="s">
        <v>275</v>
      </c>
      <c r="B151" s="5"/>
      <c r="C151" s="54">
        <v>44491</v>
      </c>
      <c r="D151" s="36" t="s">
        <v>276</v>
      </c>
      <c r="E151" s="5" t="s">
        <v>282</v>
      </c>
      <c r="F151" s="6">
        <v>813672</v>
      </c>
      <c r="G151" s="6"/>
      <c r="H151" s="6"/>
      <c r="I151" s="6"/>
      <c r="J151" s="6">
        <v>689552.5</v>
      </c>
      <c r="K151" s="6"/>
      <c r="L151" s="39">
        <f t="shared" si="26"/>
        <v>124119.45</v>
      </c>
      <c r="M151" s="39">
        <f t="shared" si="36"/>
        <v>62059.724999999999</v>
      </c>
      <c r="N151" s="39">
        <f t="shared" si="27"/>
        <v>62059.724999999999</v>
      </c>
      <c r="O151" s="39">
        <f t="shared" si="37"/>
        <v>0</v>
      </c>
      <c r="P151" s="39">
        <f t="shared" si="30"/>
        <v>813671.95</v>
      </c>
      <c r="Q151" s="39">
        <f t="shared" si="35"/>
        <v>5.0000000046566129E-2</v>
      </c>
      <c r="R151" s="39"/>
      <c r="S151" s="6">
        <f t="shared" si="38"/>
        <v>5.0000000046566129E-2</v>
      </c>
      <c r="T151" s="6">
        <v>0</v>
      </c>
      <c r="U151" s="6">
        <f t="shared" si="39"/>
        <v>5.0000000046566129E-2</v>
      </c>
    </row>
    <row r="152" spans="1:21" x14ac:dyDescent="0.25">
      <c r="A152" s="32" t="s">
        <v>275</v>
      </c>
      <c r="B152" s="5"/>
      <c r="C152" s="54">
        <v>44492</v>
      </c>
      <c r="D152" s="36" t="s">
        <v>180</v>
      </c>
      <c r="E152" s="5" t="s">
        <v>175</v>
      </c>
      <c r="F152" s="6">
        <v>1227873</v>
      </c>
      <c r="G152" s="6"/>
      <c r="H152" s="6"/>
      <c r="I152" s="6"/>
      <c r="J152" s="6">
        <v>1040570</v>
      </c>
      <c r="K152" s="6"/>
      <c r="L152" s="39">
        <f t="shared" si="26"/>
        <v>187302.6</v>
      </c>
      <c r="M152" s="39">
        <f t="shared" si="36"/>
        <v>93651.3</v>
      </c>
      <c r="N152" s="39">
        <f t="shared" si="27"/>
        <v>93651.3</v>
      </c>
      <c r="O152" s="39">
        <f t="shared" si="37"/>
        <v>0</v>
      </c>
      <c r="P152" s="39">
        <f t="shared" si="30"/>
        <v>1227872.6000000001</v>
      </c>
      <c r="Q152" s="39">
        <f t="shared" si="35"/>
        <v>0.39999999990686774</v>
      </c>
      <c r="R152" s="39"/>
      <c r="S152" s="6">
        <f t="shared" si="38"/>
        <v>0.39999999990686774</v>
      </c>
      <c r="T152" s="6">
        <v>0</v>
      </c>
      <c r="U152" s="6">
        <f t="shared" si="39"/>
        <v>0.39999999990686774</v>
      </c>
    </row>
    <row r="153" spans="1:21" x14ac:dyDescent="0.25">
      <c r="A153" s="32" t="s">
        <v>275</v>
      </c>
      <c r="B153" s="5"/>
      <c r="C153" s="54">
        <v>44494</v>
      </c>
      <c r="D153" s="36" t="s">
        <v>98</v>
      </c>
      <c r="E153" s="5" t="s">
        <v>89</v>
      </c>
      <c r="F153" s="6">
        <v>1356056</v>
      </c>
      <c r="G153" s="6"/>
      <c r="H153" s="6"/>
      <c r="I153" s="6"/>
      <c r="J153" s="6">
        <v>1149200</v>
      </c>
      <c r="K153" s="6"/>
      <c r="L153" s="39">
        <f t="shared" si="26"/>
        <v>206856</v>
      </c>
      <c r="M153" s="39">
        <f t="shared" si="36"/>
        <v>103428</v>
      </c>
      <c r="N153" s="39">
        <f t="shared" si="27"/>
        <v>103428</v>
      </c>
      <c r="O153" s="39">
        <f t="shared" si="37"/>
        <v>0</v>
      </c>
      <c r="P153" s="39">
        <f t="shared" si="30"/>
        <v>1356056</v>
      </c>
      <c r="Q153" s="39">
        <f t="shared" si="35"/>
        <v>0</v>
      </c>
      <c r="R153" s="39"/>
      <c r="S153" s="6">
        <f t="shared" si="38"/>
        <v>0</v>
      </c>
      <c r="T153" s="6">
        <v>0</v>
      </c>
      <c r="U153" s="6">
        <f t="shared" si="39"/>
        <v>0</v>
      </c>
    </row>
    <row r="154" spans="1:21" x14ac:dyDescent="0.25">
      <c r="A154" s="32" t="s">
        <v>275</v>
      </c>
      <c r="B154" s="5"/>
      <c r="C154" s="54">
        <v>44495</v>
      </c>
      <c r="D154" s="36" t="s">
        <v>281</v>
      </c>
      <c r="E154" s="5" t="s">
        <v>287</v>
      </c>
      <c r="F154" s="6">
        <v>873908</v>
      </c>
      <c r="G154" s="6"/>
      <c r="H154" s="6"/>
      <c r="I154" s="6"/>
      <c r="J154" s="6">
        <v>740600</v>
      </c>
      <c r="K154" s="6"/>
      <c r="L154" s="39">
        <f t="shared" si="26"/>
        <v>133308</v>
      </c>
      <c r="M154" s="39">
        <f t="shared" si="36"/>
        <v>66654</v>
      </c>
      <c r="N154" s="39">
        <f t="shared" si="27"/>
        <v>66654</v>
      </c>
      <c r="O154" s="39">
        <f t="shared" si="37"/>
        <v>0</v>
      </c>
      <c r="P154" s="39">
        <f t="shared" si="30"/>
        <v>873908</v>
      </c>
      <c r="Q154" s="39">
        <f t="shared" si="35"/>
        <v>0</v>
      </c>
      <c r="R154" s="39"/>
      <c r="S154" s="6">
        <f t="shared" si="38"/>
        <v>0</v>
      </c>
      <c r="T154" s="6">
        <v>0</v>
      </c>
      <c r="U154" s="6">
        <f t="shared" si="39"/>
        <v>0</v>
      </c>
    </row>
    <row r="155" spans="1:21" x14ac:dyDescent="0.25">
      <c r="A155" s="32" t="s">
        <v>275</v>
      </c>
      <c r="B155" s="5"/>
      <c r="C155" s="54">
        <v>44473</v>
      </c>
      <c r="D155" s="5" t="s">
        <v>108</v>
      </c>
      <c r="E155" s="5" t="s">
        <v>119</v>
      </c>
      <c r="F155" s="6">
        <v>3186</v>
      </c>
      <c r="G155" s="6"/>
      <c r="H155" s="6"/>
      <c r="I155" s="6"/>
      <c r="J155" s="6">
        <v>2700</v>
      </c>
      <c r="K155" s="6"/>
      <c r="L155" s="39">
        <f t="shared" si="26"/>
        <v>486</v>
      </c>
      <c r="M155" s="39">
        <f t="shared" si="36"/>
        <v>243</v>
      </c>
      <c r="N155" s="39">
        <f t="shared" si="27"/>
        <v>243</v>
      </c>
      <c r="O155" s="39">
        <f t="shared" si="37"/>
        <v>0</v>
      </c>
      <c r="P155" s="39">
        <f t="shared" si="30"/>
        <v>3186</v>
      </c>
      <c r="Q155" s="39">
        <f t="shared" si="35"/>
        <v>0</v>
      </c>
      <c r="R155" s="39"/>
      <c r="S155" s="6">
        <f t="shared" si="38"/>
        <v>0</v>
      </c>
      <c r="T155" s="6"/>
      <c r="U155" s="6">
        <f t="shared" si="39"/>
        <v>0</v>
      </c>
    </row>
    <row r="156" spans="1:21" x14ac:dyDescent="0.25">
      <c r="A156" s="32" t="s">
        <v>275</v>
      </c>
      <c r="B156" s="5"/>
      <c r="C156" s="54">
        <v>44473</v>
      </c>
      <c r="D156" s="5" t="s">
        <v>104</v>
      </c>
      <c r="E156" s="5" t="s">
        <v>115</v>
      </c>
      <c r="F156" s="6">
        <v>6278</v>
      </c>
      <c r="G156" s="6"/>
      <c r="H156" s="6"/>
      <c r="I156" s="6"/>
      <c r="J156" s="6">
        <v>5320</v>
      </c>
      <c r="K156" s="6"/>
      <c r="L156" s="39">
        <f t="shared" si="26"/>
        <v>957.6</v>
      </c>
      <c r="M156" s="39">
        <f t="shared" si="36"/>
        <v>478.8</v>
      </c>
      <c r="N156" s="39">
        <f t="shared" si="27"/>
        <v>478.8</v>
      </c>
      <c r="O156" s="39">
        <f t="shared" si="37"/>
        <v>0</v>
      </c>
      <c r="P156" s="39">
        <f t="shared" si="30"/>
        <v>6277.6</v>
      </c>
      <c r="Q156" s="39">
        <f t="shared" si="35"/>
        <v>0.3999999999996362</v>
      </c>
      <c r="R156" s="39"/>
      <c r="S156" s="6">
        <f t="shared" si="38"/>
        <v>0.3999999999996362</v>
      </c>
      <c r="T156" s="6"/>
      <c r="U156" s="6">
        <f t="shared" si="39"/>
        <v>0.3999999999996362</v>
      </c>
    </row>
    <row r="157" spans="1:21" x14ac:dyDescent="0.25">
      <c r="A157" s="32" t="s">
        <v>275</v>
      </c>
      <c r="B157" s="5"/>
      <c r="C157" s="54">
        <v>44476</v>
      </c>
      <c r="D157" s="5" t="s">
        <v>108</v>
      </c>
      <c r="E157" s="5" t="s">
        <v>119</v>
      </c>
      <c r="F157" s="6">
        <v>28910</v>
      </c>
      <c r="G157" s="6"/>
      <c r="H157" s="6"/>
      <c r="I157" s="6"/>
      <c r="J157" s="6">
        <v>24500</v>
      </c>
      <c r="K157" s="6"/>
      <c r="L157" s="39">
        <f t="shared" si="26"/>
        <v>4410</v>
      </c>
      <c r="M157" s="39">
        <f t="shared" si="36"/>
        <v>2205</v>
      </c>
      <c r="N157" s="39">
        <f t="shared" si="27"/>
        <v>2205</v>
      </c>
      <c r="O157" s="39">
        <f t="shared" si="37"/>
        <v>0</v>
      </c>
      <c r="P157" s="39">
        <f t="shared" si="30"/>
        <v>28910</v>
      </c>
      <c r="Q157" s="39">
        <f t="shared" si="35"/>
        <v>0</v>
      </c>
      <c r="R157" s="39"/>
      <c r="S157" s="6">
        <f t="shared" si="38"/>
        <v>0</v>
      </c>
      <c r="T157" s="6"/>
      <c r="U157" s="6">
        <f t="shared" si="39"/>
        <v>0</v>
      </c>
    </row>
    <row r="158" spans="1:21" x14ac:dyDescent="0.25">
      <c r="A158" s="32" t="s">
        <v>275</v>
      </c>
      <c r="B158" s="5"/>
      <c r="C158" s="54">
        <v>44477</v>
      </c>
      <c r="D158" s="5" t="s">
        <v>288</v>
      </c>
      <c r="E158" s="5" t="s">
        <v>291</v>
      </c>
      <c r="F158" s="6">
        <v>255937</v>
      </c>
      <c r="G158" s="6"/>
      <c r="H158" s="6">
        <v>235966</v>
      </c>
      <c r="I158" s="6"/>
      <c r="J158" s="6"/>
      <c r="K158" s="6"/>
      <c r="L158" s="39">
        <f t="shared" si="26"/>
        <v>11798.3</v>
      </c>
      <c r="M158" s="39">
        <f t="shared" si="36"/>
        <v>5899.15</v>
      </c>
      <c r="N158" s="39">
        <f t="shared" si="27"/>
        <v>5899.15</v>
      </c>
      <c r="O158" s="39">
        <f t="shared" si="37"/>
        <v>0</v>
      </c>
      <c r="P158" s="39">
        <f t="shared" si="30"/>
        <v>247764.3</v>
      </c>
      <c r="Q158" s="39">
        <f t="shared" si="35"/>
        <v>8172.7000000000116</v>
      </c>
      <c r="R158" s="39"/>
      <c r="S158" s="6">
        <f t="shared" si="38"/>
        <v>8172.7000000000116</v>
      </c>
      <c r="T158" s="6">
        <v>8172</v>
      </c>
      <c r="U158" s="6">
        <f t="shared" si="39"/>
        <v>0.70000000001164153</v>
      </c>
    </row>
    <row r="159" spans="1:21" x14ac:dyDescent="0.25">
      <c r="A159" s="32" t="s">
        <v>275</v>
      </c>
      <c r="B159" s="5"/>
      <c r="C159" s="54">
        <v>44477</v>
      </c>
      <c r="D159" s="5" t="s">
        <v>112</v>
      </c>
      <c r="E159" s="5" t="s">
        <v>123</v>
      </c>
      <c r="F159" s="6">
        <v>377</v>
      </c>
      <c r="G159" s="6"/>
      <c r="H159" s="6"/>
      <c r="I159" s="6"/>
      <c r="J159" s="6">
        <v>319</v>
      </c>
      <c r="K159" s="6"/>
      <c r="L159" s="39">
        <f t="shared" si="26"/>
        <v>57.42</v>
      </c>
      <c r="M159" s="39">
        <f t="shared" si="36"/>
        <v>28.71</v>
      </c>
      <c r="N159" s="39">
        <f t="shared" si="27"/>
        <v>28.71</v>
      </c>
      <c r="O159" s="39">
        <f t="shared" si="37"/>
        <v>0</v>
      </c>
      <c r="P159" s="39">
        <f t="shared" si="30"/>
        <v>376.41999999999996</v>
      </c>
      <c r="Q159" s="39">
        <f t="shared" si="35"/>
        <v>0.58000000000004093</v>
      </c>
      <c r="R159" s="39"/>
      <c r="S159" s="6">
        <f t="shared" si="38"/>
        <v>0.58000000000004093</v>
      </c>
      <c r="T159" s="6"/>
      <c r="U159" s="6">
        <f t="shared" si="39"/>
        <v>0.58000000000004093</v>
      </c>
    </row>
    <row r="160" spans="1:21" x14ac:dyDescent="0.25">
      <c r="A160" s="32" t="s">
        <v>275</v>
      </c>
      <c r="B160" s="5"/>
      <c r="C160" s="54">
        <v>44478</v>
      </c>
      <c r="D160" s="5" t="s">
        <v>104</v>
      </c>
      <c r="E160" s="5" t="s">
        <v>115</v>
      </c>
      <c r="F160" s="6">
        <v>4708</v>
      </c>
      <c r="G160" s="6"/>
      <c r="H160" s="6"/>
      <c r="I160" s="6"/>
      <c r="J160" s="6">
        <v>3990</v>
      </c>
      <c r="K160" s="6"/>
      <c r="L160" s="39">
        <f t="shared" si="26"/>
        <v>718.2</v>
      </c>
      <c r="M160" s="39">
        <f t="shared" si="36"/>
        <v>359.1</v>
      </c>
      <c r="N160" s="39">
        <f t="shared" si="27"/>
        <v>359.1</v>
      </c>
      <c r="O160" s="39">
        <f t="shared" si="37"/>
        <v>0</v>
      </c>
      <c r="P160" s="39">
        <f t="shared" si="30"/>
        <v>4708.2000000000007</v>
      </c>
      <c r="Q160" s="39">
        <f t="shared" si="35"/>
        <v>-0.2000000000007276</v>
      </c>
      <c r="R160" s="39"/>
      <c r="S160" s="6">
        <f t="shared" si="38"/>
        <v>-0.2000000000007276</v>
      </c>
      <c r="T160" s="6"/>
      <c r="U160" s="6">
        <f t="shared" si="39"/>
        <v>-0.2000000000007276</v>
      </c>
    </row>
    <row r="161" spans="1:21" x14ac:dyDescent="0.25">
      <c r="A161" s="32" t="s">
        <v>275</v>
      </c>
      <c r="B161" s="5"/>
      <c r="C161" s="54">
        <v>44482</v>
      </c>
      <c r="D161" s="5" t="s">
        <v>104</v>
      </c>
      <c r="E161" s="5" t="s">
        <v>115</v>
      </c>
      <c r="F161" s="6">
        <v>4708</v>
      </c>
      <c r="G161" s="6"/>
      <c r="H161" s="6"/>
      <c r="I161" s="6"/>
      <c r="J161" s="6">
        <v>3990</v>
      </c>
      <c r="K161" s="6"/>
      <c r="L161" s="39">
        <f t="shared" si="26"/>
        <v>718.2</v>
      </c>
      <c r="M161" s="39">
        <f t="shared" si="36"/>
        <v>359.1</v>
      </c>
      <c r="N161" s="39">
        <f t="shared" si="27"/>
        <v>359.1</v>
      </c>
      <c r="O161" s="39">
        <f t="shared" si="37"/>
        <v>0</v>
      </c>
      <c r="P161" s="39">
        <f t="shared" si="30"/>
        <v>4708.2000000000007</v>
      </c>
      <c r="Q161" s="39">
        <f t="shared" si="35"/>
        <v>-0.2000000000007276</v>
      </c>
      <c r="R161" s="39"/>
      <c r="S161" s="6">
        <f t="shared" si="38"/>
        <v>-0.2000000000007276</v>
      </c>
      <c r="T161" s="6"/>
      <c r="U161" s="6">
        <f t="shared" si="39"/>
        <v>-0.2000000000007276</v>
      </c>
    </row>
    <row r="162" spans="1:21" x14ac:dyDescent="0.25">
      <c r="A162" s="32" t="s">
        <v>275</v>
      </c>
      <c r="B162" s="5"/>
      <c r="C162" s="54">
        <v>44483</v>
      </c>
      <c r="D162" s="5" t="s">
        <v>105</v>
      </c>
      <c r="E162" s="5" t="s">
        <v>116</v>
      </c>
      <c r="F162" s="6">
        <v>268358</v>
      </c>
      <c r="G162" s="6"/>
      <c r="H162" s="6">
        <v>248089.52</v>
      </c>
      <c r="I162" s="6"/>
      <c r="J162" s="6"/>
      <c r="K162" s="6"/>
      <c r="L162" s="39">
        <f t="shared" si="26"/>
        <v>12404.475999999999</v>
      </c>
      <c r="M162" s="39">
        <f t="shared" si="36"/>
        <v>6202.2379999999994</v>
      </c>
      <c r="N162" s="39">
        <f t="shared" si="27"/>
        <v>6202.2379999999994</v>
      </c>
      <c r="O162" s="39">
        <f t="shared" si="37"/>
        <v>0</v>
      </c>
      <c r="P162" s="39">
        <f t="shared" si="30"/>
        <v>260493.99600000001</v>
      </c>
      <c r="Q162" s="39">
        <f t="shared" si="35"/>
        <v>7864.0039999999863</v>
      </c>
      <c r="R162" s="39"/>
      <c r="S162" s="6">
        <f t="shared" si="38"/>
        <v>7864.0039999999863</v>
      </c>
      <c r="T162" s="6">
        <v>7864</v>
      </c>
      <c r="U162" s="6">
        <f t="shared" si="39"/>
        <v>3.999999986262992E-3</v>
      </c>
    </row>
    <row r="163" spans="1:21" x14ac:dyDescent="0.25">
      <c r="A163" s="32" t="s">
        <v>275</v>
      </c>
      <c r="B163" s="5"/>
      <c r="C163" s="54">
        <v>44485</v>
      </c>
      <c r="D163" s="5" t="s">
        <v>289</v>
      </c>
      <c r="E163" s="5" t="s">
        <v>292</v>
      </c>
      <c r="F163" s="6">
        <v>11000</v>
      </c>
      <c r="G163" s="6"/>
      <c r="H163" s="6"/>
      <c r="I163" s="6"/>
      <c r="J163" s="6"/>
      <c r="K163" s="6">
        <v>8593.74</v>
      </c>
      <c r="L163" s="39">
        <f t="shared" si="26"/>
        <v>2406.2471999999998</v>
      </c>
      <c r="M163" s="39">
        <f t="shared" si="36"/>
        <v>1203.1235999999999</v>
      </c>
      <c r="N163" s="39">
        <f t="shared" si="27"/>
        <v>1203.1235999999999</v>
      </c>
      <c r="O163" s="39">
        <f t="shared" si="37"/>
        <v>0</v>
      </c>
      <c r="P163" s="39">
        <f t="shared" si="30"/>
        <v>10999.9872</v>
      </c>
      <c r="Q163" s="39">
        <f t="shared" si="35"/>
        <v>1.2800000000424916E-2</v>
      </c>
      <c r="R163" s="39"/>
      <c r="S163" s="6">
        <f t="shared" si="38"/>
        <v>1.2800000000424916E-2</v>
      </c>
      <c r="T163" s="6"/>
      <c r="U163" s="6">
        <f t="shared" si="39"/>
        <v>1.2800000000424916E-2</v>
      </c>
    </row>
    <row r="164" spans="1:21" x14ac:dyDescent="0.25">
      <c r="A164" s="32" t="s">
        <v>275</v>
      </c>
      <c r="B164" s="5"/>
      <c r="C164" s="54">
        <v>44487</v>
      </c>
      <c r="D164" s="5" t="s">
        <v>288</v>
      </c>
      <c r="E164" s="5" t="s">
        <v>291</v>
      </c>
      <c r="F164" s="6">
        <v>348950</v>
      </c>
      <c r="G164" s="6"/>
      <c r="H164" s="6">
        <v>324737.06</v>
      </c>
      <c r="I164" s="6"/>
      <c r="J164" s="6"/>
      <c r="K164" s="6"/>
      <c r="L164" s="39">
        <f t="shared" ref="L164:L215" si="40">+(H164*$H$1/100)+(I164*$I$1/100)+(J164*$J$1/100)+(K164*$K$1/100)</f>
        <v>16236.853000000001</v>
      </c>
      <c r="M164" s="39">
        <f t="shared" si="36"/>
        <v>8118.4265000000005</v>
      </c>
      <c r="N164" s="39">
        <f t="shared" ref="N164:N215" si="41">+M164</f>
        <v>8118.4265000000005</v>
      </c>
      <c r="O164" s="39">
        <f t="shared" si="37"/>
        <v>0</v>
      </c>
      <c r="P164" s="39">
        <f t="shared" si="30"/>
        <v>340973.913</v>
      </c>
      <c r="Q164" s="39">
        <f t="shared" si="35"/>
        <v>7976.0869999999995</v>
      </c>
      <c r="R164" s="39"/>
      <c r="S164" s="6">
        <f t="shared" si="38"/>
        <v>7976.0869999999995</v>
      </c>
      <c r="T164" s="6">
        <v>7976</v>
      </c>
      <c r="U164" s="6">
        <f t="shared" si="39"/>
        <v>8.6999999999534339E-2</v>
      </c>
    </row>
    <row r="165" spans="1:21" x14ac:dyDescent="0.25">
      <c r="A165" s="32" t="s">
        <v>275</v>
      </c>
      <c r="B165" s="5"/>
      <c r="C165" s="54">
        <v>44488</v>
      </c>
      <c r="D165" s="5" t="s">
        <v>104</v>
      </c>
      <c r="E165" s="5" t="s">
        <v>115</v>
      </c>
      <c r="F165" s="6">
        <v>6278</v>
      </c>
      <c r="G165" s="6"/>
      <c r="H165" s="6"/>
      <c r="I165" s="6"/>
      <c r="J165" s="6">
        <v>5320</v>
      </c>
      <c r="K165" s="6"/>
      <c r="L165" s="39">
        <f t="shared" si="40"/>
        <v>957.6</v>
      </c>
      <c r="M165" s="39">
        <f t="shared" si="36"/>
        <v>478.8</v>
      </c>
      <c r="N165" s="39">
        <f t="shared" si="41"/>
        <v>478.8</v>
      </c>
      <c r="O165" s="39">
        <f t="shared" si="37"/>
        <v>0</v>
      </c>
      <c r="P165" s="39">
        <f t="shared" si="30"/>
        <v>6277.6</v>
      </c>
      <c r="Q165" s="39">
        <f t="shared" si="35"/>
        <v>0.3999999999996362</v>
      </c>
      <c r="R165" s="39"/>
      <c r="S165" s="6">
        <f t="shared" si="38"/>
        <v>0.3999999999996362</v>
      </c>
      <c r="T165" s="6"/>
      <c r="U165" s="6">
        <f t="shared" si="39"/>
        <v>0.3999999999996362</v>
      </c>
    </row>
    <row r="166" spans="1:21" x14ac:dyDescent="0.25">
      <c r="A166" s="32" t="s">
        <v>275</v>
      </c>
      <c r="B166" s="5"/>
      <c r="C166" s="54">
        <v>44492</v>
      </c>
      <c r="D166" s="5" t="s">
        <v>104</v>
      </c>
      <c r="E166" s="5" t="s">
        <v>115</v>
      </c>
      <c r="F166" s="6">
        <v>6906</v>
      </c>
      <c r="G166" s="6"/>
      <c r="H166" s="6"/>
      <c r="I166" s="6"/>
      <c r="J166" s="6">
        <v>5852</v>
      </c>
      <c r="K166" s="6"/>
      <c r="L166" s="39">
        <f t="shared" si="40"/>
        <v>1053.3599999999999</v>
      </c>
      <c r="M166" s="39">
        <f t="shared" si="36"/>
        <v>526.67999999999995</v>
      </c>
      <c r="N166" s="39">
        <f t="shared" si="41"/>
        <v>526.67999999999995</v>
      </c>
      <c r="O166" s="39">
        <f t="shared" si="37"/>
        <v>0</v>
      </c>
      <c r="P166" s="39">
        <f t="shared" si="30"/>
        <v>6905.3600000000006</v>
      </c>
      <c r="Q166" s="39">
        <f t="shared" si="35"/>
        <v>0.63999999999941792</v>
      </c>
      <c r="R166" s="39"/>
      <c r="S166" s="6">
        <f t="shared" si="38"/>
        <v>0.63999999999941792</v>
      </c>
      <c r="T166" s="6"/>
      <c r="U166" s="6">
        <f t="shared" si="39"/>
        <v>0.63999999999941792</v>
      </c>
    </row>
    <row r="167" spans="1:21" x14ac:dyDescent="0.25">
      <c r="A167" s="32" t="s">
        <v>275</v>
      </c>
      <c r="B167" s="5"/>
      <c r="C167" s="54">
        <v>44498</v>
      </c>
      <c r="D167" s="5" t="s">
        <v>187</v>
      </c>
      <c r="E167" s="5" t="s">
        <v>184</v>
      </c>
      <c r="F167" s="6">
        <v>1815</v>
      </c>
      <c r="G167" s="6"/>
      <c r="H167" s="6"/>
      <c r="I167" s="6"/>
      <c r="J167" s="6">
        <v>1538.14</v>
      </c>
      <c r="K167" s="6"/>
      <c r="L167" s="39">
        <f t="shared" si="40"/>
        <v>276.86520000000002</v>
      </c>
      <c r="M167" s="39">
        <f t="shared" si="36"/>
        <v>138.43260000000001</v>
      </c>
      <c r="N167" s="39">
        <f t="shared" si="41"/>
        <v>138.43260000000001</v>
      </c>
      <c r="O167" s="39">
        <f t="shared" si="37"/>
        <v>0</v>
      </c>
      <c r="P167" s="39">
        <f t="shared" si="30"/>
        <v>1815.0052000000003</v>
      </c>
      <c r="Q167" s="39">
        <f t="shared" si="35"/>
        <v>-5.2000000002863089E-3</v>
      </c>
      <c r="R167" s="39"/>
      <c r="S167" s="6">
        <f t="shared" si="38"/>
        <v>-5.2000000002863089E-3</v>
      </c>
      <c r="T167" s="6"/>
      <c r="U167" s="6">
        <f t="shared" si="39"/>
        <v>-5.2000000002863089E-3</v>
      </c>
    </row>
    <row r="168" spans="1:21" x14ac:dyDescent="0.25">
      <c r="A168" s="32" t="s">
        <v>275</v>
      </c>
      <c r="B168" s="5"/>
      <c r="C168" s="54">
        <v>44498</v>
      </c>
      <c r="D168" s="5" t="s">
        <v>187</v>
      </c>
      <c r="E168" s="5" t="s">
        <v>184</v>
      </c>
      <c r="F168" s="6">
        <v>1815</v>
      </c>
      <c r="G168" s="6"/>
      <c r="H168" s="6"/>
      <c r="I168" s="6"/>
      <c r="J168" s="6">
        <v>1538.14</v>
      </c>
      <c r="K168" s="6"/>
      <c r="L168" s="39">
        <f t="shared" si="40"/>
        <v>276.86520000000002</v>
      </c>
      <c r="M168" s="39">
        <f t="shared" si="36"/>
        <v>138.43260000000001</v>
      </c>
      <c r="N168" s="39">
        <f t="shared" si="41"/>
        <v>138.43260000000001</v>
      </c>
      <c r="O168" s="39">
        <f t="shared" si="37"/>
        <v>0</v>
      </c>
      <c r="P168" s="39">
        <f t="shared" si="30"/>
        <v>1815.0052000000003</v>
      </c>
      <c r="Q168" s="39">
        <f t="shared" si="35"/>
        <v>-5.2000000002863089E-3</v>
      </c>
      <c r="R168" s="39"/>
      <c r="S168" s="6">
        <f t="shared" si="38"/>
        <v>-5.2000000002863089E-3</v>
      </c>
      <c r="T168" s="6"/>
      <c r="U168" s="6">
        <f t="shared" si="39"/>
        <v>-5.2000000002863089E-3</v>
      </c>
    </row>
    <row r="169" spans="1:21" x14ac:dyDescent="0.25">
      <c r="A169" s="32" t="s">
        <v>275</v>
      </c>
      <c r="B169" s="5"/>
      <c r="C169" s="54">
        <v>44469</v>
      </c>
      <c r="D169" s="5" t="s">
        <v>104</v>
      </c>
      <c r="E169" s="5" t="s">
        <v>115</v>
      </c>
      <c r="F169" s="6">
        <v>1570</v>
      </c>
      <c r="G169" s="6"/>
      <c r="H169" s="6"/>
      <c r="I169" s="6"/>
      <c r="J169" s="6">
        <v>1330</v>
      </c>
      <c r="K169" s="6"/>
      <c r="L169" s="39">
        <f t="shared" si="40"/>
        <v>239.4</v>
      </c>
      <c r="M169" s="39">
        <f t="shared" si="36"/>
        <v>119.7</v>
      </c>
      <c r="N169" s="39">
        <f t="shared" si="41"/>
        <v>119.7</v>
      </c>
      <c r="O169" s="39">
        <f t="shared" si="37"/>
        <v>0</v>
      </c>
      <c r="P169" s="39">
        <f t="shared" si="30"/>
        <v>1569.4</v>
      </c>
      <c r="Q169" s="39">
        <f t="shared" si="35"/>
        <v>0.59999999999990905</v>
      </c>
      <c r="R169" s="39"/>
      <c r="S169" s="6">
        <f t="shared" si="38"/>
        <v>0.59999999999990905</v>
      </c>
      <c r="T169" s="6">
        <v>0</v>
      </c>
      <c r="U169" s="6">
        <f t="shared" si="39"/>
        <v>0.59999999999990905</v>
      </c>
    </row>
    <row r="170" spans="1:21" x14ac:dyDescent="0.25">
      <c r="A170" s="32" t="s">
        <v>275</v>
      </c>
      <c r="B170" s="5"/>
      <c r="C170" s="54">
        <v>44459</v>
      </c>
      <c r="D170" s="5" t="s">
        <v>290</v>
      </c>
      <c r="E170" s="5" t="s">
        <v>293</v>
      </c>
      <c r="F170" s="6">
        <v>94400</v>
      </c>
      <c r="G170" s="6"/>
      <c r="H170" s="6"/>
      <c r="I170" s="6"/>
      <c r="J170" s="6">
        <v>80000</v>
      </c>
      <c r="K170" s="6"/>
      <c r="L170" s="39">
        <f t="shared" si="40"/>
        <v>14400</v>
      </c>
      <c r="M170" s="39">
        <f t="shared" si="36"/>
        <v>0</v>
      </c>
      <c r="N170" s="39">
        <f t="shared" si="41"/>
        <v>0</v>
      </c>
      <c r="O170" s="39">
        <f t="shared" si="37"/>
        <v>14400</v>
      </c>
      <c r="P170" s="39">
        <f t="shared" si="30"/>
        <v>94400</v>
      </c>
      <c r="Q170" s="39">
        <f t="shared" si="35"/>
        <v>0</v>
      </c>
      <c r="R170" s="39"/>
      <c r="S170" s="6">
        <f t="shared" si="38"/>
        <v>0</v>
      </c>
      <c r="T170" s="6">
        <v>0</v>
      </c>
      <c r="U170" s="6">
        <f t="shared" si="39"/>
        <v>0</v>
      </c>
    </row>
    <row r="171" spans="1:21" customFormat="1" x14ac:dyDescent="0.25">
      <c r="A171" s="88" t="s">
        <v>299</v>
      </c>
      <c r="B171" s="43"/>
      <c r="C171" s="85">
        <v>44505</v>
      </c>
      <c r="D171" s="89" t="s">
        <v>195</v>
      </c>
      <c r="E171" s="6" t="s">
        <v>200</v>
      </c>
      <c r="F171" s="42">
        <v>794545.92</v>
      </c>
      <c r="G171" s="43"/>
      <c r="H171" s="46"/>
      <c r="I171" s="46"/>
      <c r="J171" s="43">
        <v>673344</v>
      </c>
      <c r="K171" s="46"/>
      <c r="L171" s="39">
        <f t="shared" si="40"/>
        <v>121201.92</v>
      </c>
      <c r="M171" s="39">
        <f>+IF(VALUE(LEFT(D171,2))=33,L171/2,0)</f>
        <v>60600.959999999999</v>
      </c>
      <c r="N171" s="39">
        <f t="shared" si="41"/>
        <v>60600.959999999999</v>
      </c>
      <c r="O171" s="39">
        <f>+IF(VALUE(LEFT(D171,2))=33,0,L171)</f>
        <v>0</v>
      </c>
      <c r="P171" s="39">
        <f t="shared" si="30"/>
        <v>794545.91999999993</v>
      </c>
      <c r="Q171" s="39">
        <f t="shared" si="35"/>
        <v>0</v>
      </c>
      <c r="R171" s="39"/>
      <c r="S171" s="6">
        <f>Q171-R171</f>
        <v>0</v>
      </c>
      <c r="T171" s="6">
        <v>0</v>
      </c>
      <c r="U171" s="6">
        <f>S171-T171</f>
        <v>0</v>
      </c>
    </row>
    <row r="172" spans="1:21" customFormat="1" x14ac:dyDescent="0.25">
      <c r="A172" s="88" t="s">
        <v>299</v>
      </c>
      <c r="B172" s="6"/>
      <c r="C172" s="85">
        <v>44514</v>
      </c>
      <c r="D172" s="89" t="s">
        <v>45</v>
      </c>
      <c r="E172" s="6" t="s">
        <v>71</v>
      </c>
      <c r="F172" s="42">
        <v>614468</v>
      </c>
      <c r="G172" s="6"/>
      <c r="H172" s="6"/>
      <c r="I172" s="6"/>
      <c r="J172" s="6">
        <v>515580</v>
      </c>
      <c r="K172" s="6"/>
      <c r="L172" s="39">
        <f t="shared" si="40"/>
        <v>92804.4</v>
      </c>
      <c r="M172" s="39">
        <f t="shared" ref="M172:M215" si="42">+IF(VALUE(LEFT(D172,2))=33,L172/2,0)</f>
        <v>46402.2</v>
      </c>
      <c r="N172" s="39">
        <f t="shared" si="41"/>
        <v>46402.2</v>
      </c>
      <c r="O172" s="39">
        <f t="shared" ref="O172:O215" si="43">+IF(VALUE(LEFT(D172,2))=33,0,L172)</f>
        <v>0</v>
      </c>
      <c r="P172" s="39">
        <f t="shared" si="30"/>
        <v>608384.39999999991</v>
      </c>
      <c r="Q172" s="39">
        <f t="shared" si="35"/>
        <v>6083.6000000000931</v>
      </c>
      <c r="R172" s="43">
        <v>6084</v>
      </c>
      <c r="S172" s="6">
        <f t="shared" ref="S172:S182" si="44">Q172-R172</f>
        <v>-0.39999999990686774</v>
      </c>
      <c r="T172" s="6">
        <v>0</v>
      </c>
      <c r="U172" s="6">
        <f t="shared" ref="U172:U175" si="45">S172-T172</f>
        <v>-0.39999999990686774</v>
      </c>
    </row>
    <row r="173" spans="1:21" customFormat="1" x14ac:dyDescent="0.25">
      <c r="A173" s="88" t="s">
        <v>299</v>
      </c>
      <c r="B173" s="6"/>
      <c r="C173" s="85">
        <v>44520</v>
      </c>
      <c r="D173" s="89" t="s">
        <v>300</v>
      </c>
      <c r="E173" s="6" t="s">
        <v>301</v>
      </c>
      <c r="F173" s="42">
        <v>99450</v>
      </c>
      <c r="G173" s="6"/>
      <c r="H173" s="6"/>
      <c r="I173" s="6"/>
      <c r="J173" s="6">
        <v>84280</v>
      </c>
      <c r="K173" s="6"/>
      <c r="L173" s="39">
        <f t="shared" si="40"/>
        <v>15170.4</v>
      </c>
      <c r="M173" s="39">
        <f t="shared" si="42"/>
        <v>7585.2</v>
      </c>
      <c r="N173" s="39">
        <f t="shared" si="41"/>
        <v>7585.2</v>
      </c>
      <c r="O173" s="39">
        <f t="shared" si="43"/>
        <v>0</v>
      </c>
      <c r="P173" s="39">
        <f t="shared" si="30"/>
        <v>99450.4</v>
      </c>
      <c r="Q173" s="39">
        <f t="shared" si="35"/>
        <v>-0.39999999999417923</v>
      </c>
      <c r="R173" s="6"/>
      <c r="S173" s="6">
        <f t="shared" si="44"/>
        <v>-0.39999999999417923</v>
      </c>
      <c r="T173" s="6">
        <v>0</v>
      </c>
      <c r="U173" s="6">
        <f t="shared" si="45"/>
        <v>-0.39999999999417923</v>
      </c>
    </row>
    <row r="174" spans="1:21" customFormat="1" x14ac:dyDescent="0.25">
      <c r="A174" s="88" t="s">
        <v>299</v>
      </c>
      <c r="B174" s="6"/>
      <c r="C174" s="85">
        <v>44524</v>
      </c>
      <c r="D174" s="89" t="s">
        <v>101</v>
      </c>
      <c r="E174" s="6" t="s">
        <v>92</v>
      </c>
      <c r="F174" s="42">
        <v>459610</v>
      </c>
      <c r="G174" s="6"/>
      <c r="H174" s="6"/>
      <c r="I174" s="6"/>
      <c r="J174" s="6">
        <v>389500</v>
      </c>
      <c r="K174" s="6"/>
      <c r="L174" s="39">
        <f t="shared" si="40"/>
        <v>70110</v>
      </c>
      <c r="M174" s="39">
        <f t="shared" si="42"/>
        <v>35055</v>
      </c>
      <c r="N174" s="39">
        <f t="shared" si="41"/>
        <v>35055</v>
      </c>
      <c r="O174" s="39">
        <f t="shared" si="43"/>
        <v>0</v>
      </c>
      <c r="P174" s="39">
        <f t="shared" ref="P174:P215" si="46">SUM(G174:K174)+M174+N174+O174</f>
        <v>459610</v>
      </c>
      <c r="Q174" s="39">
        <f t="shared" si="35"/>
        <v>0</v>
      </c>
      <c r="R174" s="6"/>
      <c r="S174" s="6">
        <f t="shared" si="44"/>
        <v>0</v>
      </c>
      <c r="T174" s="6">
        <v>0</v>
      </c>
      <c r="U174" s="6">
        <f t="shared" si="45"/>
        <v>0</v>
      </c>
    </row>
    <row r="175" spans="1:21" customFormat="1" x14ac:dyDescent="0.25">
      <c r="A175" s="88" t="s">
        <v>299</v>
      </c>
      <c r="B175" s="6"/>
      <c r="C175" s="85">
        <v>44524</v>
      </c>
      <c r="D175" s="89" t="s">
        <v>101</v>
      </c>
      <c r="E175" s="6" t="s">
        <v>92</v>
      </c>
      <c r="F175" s="42">
        <v>551084</v>
      </c>
      <c r="G175" s="6"/>
      <c r="H175" s="6"/>
      <c r="I175" s="6"/>
      <c r="J175" s="6">
        <v>467020</v>
      </c>
      <c r="K175" s="6"/>
      <c r="L175" s="39">
        <f t="shared" si="40"/>
        <v>84063.6</v>
      </c>
      <c r="M175" s="39">
        <f t="shared" si="42"/>
        <v>42031.8</v>
      </c>
      <c r="N175" s="39">
        <f t="shared" si="41"/>
        <v>42031.8</v>
      </c>
      <c r="O175" s="39">
        <f t="shared" si="43"/>
        <v>0</v>
      </c>
      <c r="P175" s="39">
        <f t="shared" si="46"/>
        <v>551083.6</v>
      </c>
      <c r="Q175" s="39">
        <f t="shared" si="35"/>
        <v>0.40000000002328306</v>
      </c>
      <c r="R175" s="6"/>
      <c r="S175" s="6">
        <f t="shared" si="44"/>
        <v>0.40000000002328306</v>
      </c>
      <c r="T175" s="6">
        <v>0</v>
      </c>
      <c r="U175" s="6">
        <f t="shared" si="45"/>
        <v>0.40000000002328306</v>
      </c>
    </row>
    <row r="176" spans="1:21" customFormat="1" x14ac:dyDescent="0.25">
      <c r="A176" s="88" t="s">
        <v>299</v>
      </c>
      <c r="B176" s="6"/>
      <c r="C176" s="55">
        <v>44503</v>
      </c>
      <c r="D176" s="6" t="s">
        <v>104</v>
      </c>
      <c r="E176" s="6" t="s">
        <v>115</v>
      </c>
      <c r="F176" s="6">
        <v>6278</v>
      </c>
      <c r="G176" s="6"/>
      <c r="H176" s="6"/>
      <c r="I176" s="6"/>
      <c r="J176" s="6">
        <v>5320</v>
      </c>
      <c r="K176" s="6"/>
      <c r="L176" s="39">
        <f t="shared" si="40"/>
        <v>957.6</v>
      </c>
      <c r="M176" s="39">
        <f t="shared" si="42"/>
        <v>478.8</v>
      </c>
      <c r="N176" s="39">
        <f t="shared" si="41"/>
        <v>478.8</v>
      </c>
      <c r="O176" s="39">
        <f t="shared" si="43"/>
        <v>0</v>
      </c>
      <c r="P176" s="39">
        <f t="shared" si="46"/>
        <v>6277.6</v>
      </c>
      <c r="Q176" s="39">
        <f t="shared" si="35"/>
        <v>0.3999999999996362</v>
      </c>
      <c r="R176" s="6"/>
      <c r="S176" s="6">
        <f t="shared" si="44"/>
        <v>0.3999999999996362</v>
      </c>
      <c r="T176" s="6"/>
      <c r="U176" s="6"/>
    </row>
    <row r="177" spans="1:23" customFormat="1" x14ac:dyDescent="0.25">
      <c r="A177" s="88" t="s">
        <v>299</v>
      </c>
      <c r="B177" s="6"/>
      <c r="C177" s="55">
        <v>44513</v>
      </c>
      <c r="D177" s="91" t="s">
        <v>187</v>
      </c>
      <c r="E177" s="6" t="s">
        <v>184</v>
      </c>
      <c r="F177" s="6">
        <v>2083</v>
      </c>
      <c r="G177" s="6"/>
      <c r="H177" s="6"/>
      <c r="I177" s="6"/>
      <c r="J177" s="6">
        <v>1765.26</v>
      </c>
      <c r="K177" s="6"/>
      <c r="L177" s="39">
        <f t="shared" si="40"/>
        <v>317.74680000000001</v>
      </c>
      <c r="M177" s="39">
        <f t="shared" si="42"/>
        <v>158.8734</v>
      </c>
      <c r="N177" s="39">
        <f t="shared" si="41"/>
        <v>158.8734</v>
      </c>
      <c r="O177" s="39">
        <f t="shared" si="43"/>
        <v>0</v>
      </c>
      <c r="P177" s="39">
        <f t="shared" si="46"/>
        <v>2083.0068000000001</v>
      </c>
      <c r="Q177" s="39">
        <f t="shared" si="35"/>
        <v>-6.8000000001120497E-3</v>
      </c>
      <c r="R177" s="6"/>
      <c r="S177" s="6">
        <f t="shared" si="44"/>
        <v>-6.8000000001120497E-3</v>
      </c>
      <c r="T177" s="6"/>
      <c r="U177" s="6"/>
    </row>
    <row r="178" spans="1:23" customFormat="1" x14ac:dyDescent="0.25">
      <c r="A178" s="88" t="s">
        <v>299</v>
      </c>
      <c r="B178" s="6"/>
      <c r="C178" s="55">
        <v>44513</v>
      </c>
      <c r="D178" s="91" t="s">
        <v>187</v>
      </c>
      <c r="E178" s="6" t="s">
        <v>184</v>
      </c>
      <c r="F178" s="6">
        <v>2083</v>
      </c>
      <c r="G178" s="6"/>
      <c r="H178" s="6"/>
      <c r="I178" s="6"/>
      <c r="J178" s="6">
        <v>1765.26</v>
      </c>
      <c r="K178" s="6"/>
      <c r="L178" s="39">
        <f t="shared" si="40"/>
        <v>317.74680000000001</v>
      </c>
      <c r="M178" s="39">
        <f t="shared" si="42"/>
        <v>158.8734</v>
      </c>
      <c r="N178" s="39">
        <f t="shared" si="41"/>
        <v>158.8734</v>
      </c>
      <c r="O178" s="39">
        <f t="shared" si="43"/>
        <v>0</v>
      </c>
      <c r="P178" s="39">
        <f t="shared" si="46"/>
        <v>2083.0068000000001</v>
      </c>
      <c r="Q178" s="39">
        <f t="shared" si="35"/>
        <v>-6.8000000001120497E-3</v>
      </c>
      <c r="R178" s="6"/>
      <c r="S178" s="6">
        <f t="shared" si="44"/>
        <v>-6.8000000001120497E-3</v>
      </c>
      <c r="T178" s="6"/>
      <c r="U178" s="6"/>
    </row>
    <row r="179" spans="1:23" customFormat="1" x14ac:dyDescent="0.25">
      <c r="A179" s="88" t="s">
        <v>299</v>
      </c>
      <c r="B179" s="6"/>
      <c r="C179" s="55">
        <v>44515</v>
      </c>
      <c r="D179" s="6" t="s">
        <v>104</v>
      </c>
      <c r="E179" s="6" t="s">
        <v>115</v>
      </c>
      <c r="F179" s="6">
        <v>6278</v>
      </c>
      <c r="G179" s="6"/>
      <c r="H179" s="6"/>
      <c r="I179" s="6"/>
      <c r="J179" s="6">
        <v>5320</v>
      </c>
      <c r="K179" s="6"/>
      <c r="L179" s="39">
        <f t="shared" si="40"/>
        <v>957.6</v>
      </c>
      <c r="M179" s="39">
        <f t="shared" si="42"/>
        <v>478.8</v>
      </c>
      <c r="N179" s="39">
        <f t="shared" si="41"/>
        <v>478.8</v>
      </c>
      <c r="O179" s="39">
        <f t="shared" si="43"/>
        <v>0</v>
      </c>
      <c r="P179" s="39">
        <f t="shared" si="46"/>
        <v>6277.6</v>
      </c>
      <c r="Q179" s="39">
        <f t="shared" si="35"/>
        <v>0.3999999999996362</v>
      </c>
      <c r="R179" s="6"/>
      <c r="S179" s="6">
        <f t="shared" si="44"/>
        <v>0.3999999999996362</v>
      </c>
      <c r="T179" s="6"/>
      <c r="U179" s="6"/>
    </row>
    <row r="180" spans="1:23" customFormat="1" x14ac:dyDescent="0.25">
      <c r="A180" s="88" t="s">
        <v>299</v>
      </c>
      <c r="B180" s="6"/>
      <c r="C180" s="55">
        <v>44518</v>
      </c>
      <c r="D180" s="6" t="s">
        <v>105</v>
      </c>
      <c r="E180" s="6" t="s">
        <v>116</v>
      </c>
      <c r="F180" s="6">
        <v>256110</v>
      </c>
      <c r="G180" s="6"/>
      <c r="H180" s="6">
        <f>230347.8+W180</f>
        <v>236843.8</v>
      </c>
      <c r="I180" s="6"/>
      <c r="J180" s="6"/>
      <c r="K180" s="6"/>
      <c r="L180" s="39">
        <f t="shared" si="40"/>
        <v>11842.19</v>
      </c>
      <c r="M180" s="39">
        <f t="shared" si="42"/>
        <v>5921.0950000000003</v>
      </c>
      <c r="N180" s="39">
        <f t="shared" si="41"/>
        <v>5921.0950000000003</v>
      </c>
      <c r="O180" s="39">
        <f t="shared" si="43"/>
        <v>0</v>
      </c>
      <c r="P180" s="39">
        <f t="shared" si="46"/>
        <v>248685.99</v>
      </c>
      <c r="Q180" s="39">
        <f t="shared" si="35"/>
        <v>7424.0100000000093</v>
      </c>
      <c r="R180" s="90">
        <v>7424</v>
      </c>
      <c r="S180" s="6">
        <f t="shared" si="44"/>
        <v>1.0000000009313226E-2</v>
      </c>
      <c r="T180" s="6"/>
      <c r="U180" s="6"/>
      <c r="W180" s="12">
        <v>6496</v>
      </c>
    </row>
    <row r="181" spans="1:23" customFormat="1" x14ac:dyDescent="0.25">
      <c r="A181" s="88" t="s">
        <v>299</v>
      </c>
      <c r="B181" s="6"/>
      <c r="C181" s="55">
        <v>44522</v>
      </c>
      <c r="D181" s="6" t="s">
        <v>104</v>
      </c>
      <c r="E181" s="6" t="s">
        <v>115</v>
      </c>
      <c r="F181" s="6">
        <v>6278</v>
      </c>
      <c r="G181" s="6"/>
      <c r="H181" s="6"/>
      <c r="I181" s="6"/>
      <c r="J181" s="6">
        <v>5320</v>
      </c>
      <c r="K181" s="6"/>
      <c r="L181" s="39">
        <f t="shared" si="40"/>
        <v>957.6</v>
      </c>
      <c r="M181" s="39">
        <f t="shared" si="42"/>
        <v>478.8</v>
      </c>
      <c r="N181" s="39">
        <f t="shared" si="41"/>
        <v>478.8</v>
      </c>
      <c r="O181" s="39">
        <f t="shared" si="43"/>
        <v>0</v>
      </c>
      <c r="P181" s="39">
        <f t="shared" si="46"/>
        <v>6277.6</v>
      </c>
      <c r="Q181" s="39">
        <f t="shared" si="35"/>
        <v>0.3999999999996362</v>
      </c>
      <c r="R181" s="6"/>
      <c r="S181" s="6">
        <f t="shared" si="44"/>
        <v>0.3999999999996362</v>
      </c>
      <c r="T181" s="6"/>
      <c r="U181" s="6"/>
    </row>
    <row r="182" spans="1:23" customFormat="1" x14ac:dyDescent="0.25">
      <c r="A182" s="88" t="s">
        <v>299</v>
      </c>
      <c r="B182" s="6"/>
      <c r="C182" s="55">
        <v>44527</v>
      </c>
      <c r="D182" s="6" t="s">
        <v>104</v>
      </c>
      <c r="E182" s="6" t="s">
        <v>115</v>
      </c>
      <c r="F182" s="6">
        <v>6278</v>
      </c>
      <c r="G182" s="6"/>
      <c r="H182" s="6"/>
      <c r="I182" s="6"/>
      <c r="J182" s="6">
        <v>5320</v>
      </c>
      <c r="K182" s="6"/>
      <c r="L182" s="39">
        <f t="shared" si="40"/>
        <v>957.6</v>
      </c>
      <c r="M182" s="39">
        <f t="shared" si="42"/>
        <v>478.8</v>
      </c>
      <c r="N182" s="39">
        <f t="shared" si="41"/>
        <v>478.8</v>
      </c>
      <c r="O182" s="39">
        <f t="shared" si="43"/>
        <v>0</v>
      </c>
      <c r="P182" s="39">
        <f t="shared" si="46"/>
        <v>6277.6</v>
      </c>
      <c r="Q182" s="39">
        <f t="shared" si="35"/>
        <v>0.3999999999996362</v>
      </c>
      <c r="R182" s="6"/>
      <c r="S182" s="6">
        <f t="shared" si="44"/>
        <v>0.3999999999996362</v>
      </c>
      <c r="T182" s="6"/>
      <c r="U182" s="6"/>
    </row>
    <row r="183" spans="1:23" customFormat="1" x14ac:dyDescent="0.25">
      <c r="A183" s="95">
        <v>122021</v>
      </c>
      <c r="B183" s="43"/>
      <c r="C183" s="97">
        <v>44531</v>
      </c>
      <c r="D183" s="36" t="s">
        <v>181</v>
      </c>
      <c r="E183" s="38" t="s">
        <v>176</v>
      </c>
      <c r="F183" s="43">
        <v>799202</v>
      </c>
      <c r="G183" s="43"/>
      <c r="H183" s="46"/>
      <c r="I183" s="46"/>
      <c r="J183" s="43">
        <v>677290</v>
      </c>
      <c r="K183" s="46"/>
      <c r="L183" s="39">
        <f t="shared" si="40"/>
        <v>121912.2</v>
      </c>
      <c r="M183" s="39">
        <f t="shared" si="42"/>
        <v>60956.1</v>
      </c>
      <c r="N183" s="39">
        <f t="shared" si="41"/>
        <v>60956.1</v>
      </c>
      <c r="O183" s="39">
        <f t="shared" si="43"/>
        <v>0</v>
      </c>
      <c r="P183" s="39">
        <f t="shared" si="46"/>
        <v>799202.2</v>
      </c>
      <c r="Q183" s="39">
        <f t="shared" si="35"/>
        <v>-0.19999999995343387</v>
      </c>
      <c r="R183" s="39"/>
      <c r="S183" s="6">
        <f>Q183-R183</f>
        <v>-0.19999999995343387</v>
      </c>
      <c r="T183" s="6">
        <v>0</v>
      </c>
      <c r="U183" s="6">
        <f>S183-T183</f>
        <v>-0.19999999995343387</v>
      </c>
    </row>
    <row r="184" spans="1:23" customFormat="1" x14ac:dyDescent="0.25">
      <c r="A184" s="95">
        <v>122021</v>
      </c>
      <c r="B184" s="43"/>
      <c r="C184" s="97">
        <v>44531</v>
      </c>
      <c r="D184" s="36" t="s">
        <v>181</v>
      </c>
      <c r="E184" s="38" t="s">
        <v>176</v>
      </c>
      <c r="F184" s="43">
        <v>828870</v>
      </c>
      <c r="G184" s="43"/>
      <c r="H184" s="46"/>
      <c r="I184" s="46"/>
      <c r="J184" s="43">
        <v>702432.5</v>
      </c>
      <c r="K184" s="46"/>
      <c r="L184" s="39">
        <f t="shared" si="40"/>
        <v>126437.85</v>
      </c>
      <c r="M184" s="39">
        <f t="shared" si="42"/>
        <v>63218.925000000003</v>
      </c>
      <c r="N184" s="39">
        <f t="shared" si="41"/>
        <v>63218.925000000003</v>
      </c>
      <c r="O184" s="39">
        <f t="shared" si="43"/>
        <v>0</v>
      </c>
      <c r="P184" s="39">
        <f t="shared" si="46"/>
        <v>828870.35000000009</v>
      </c>
      <c r="Q184" s="39">
        <f t="shared" si="35"/>
        <v>-0.35000000009313226</v>
      </c>
      <c r="R184" s="39"/>
      <c r="S184" s="6">
        <f t="shared" ref="S184:S215" si="47">Q184-R184</f>
        <v>-0.35000000009313226</v>
      </c>
      <c r="T184" s="94"/>
      <c r="U184" s="94"/>
    </row>
    <row r="185" spans="1:23" customFormat="1" x14ac:dyDescent="0.25">
      <c r="A185" s="95">
        <v>122021</v>
      </c>
      <c r="B185" s="43"/>
      <c r="C185" s="97">
        <v>44531</v>
      </c>
      <c r="D185" s="36" t="s">
        <v>347</v>
      </c>
      <c r="E185" s="38" t="s">
        <v>352</v>
      </c>
      <c r="F185" s="43">
        <v>44730.16</v>
      </c>
      <c r="G185" s="43"/>
      <c r="H185" s="46"/>
      <c r="I185" s="46"/>
      <c r="J185" s="43">
        <v>37906.9</v>
      </c>
      <c r="K185" s="46"/>
      <c r="L185" s="39">
        <f t="shared" si="40"/>
        <v>6823.2420000000011</v>
      </c>
      <c r="M185" s="39">
        <f t="shared" si="42"/>
        <v>3411.6210000000005</v>
      </c>
      <c r="N185" s="39">
        <f t="shared" si="41"/>
        <v>3411.6210000000005</v>
      </c>
      <c r="O185" s="39">
        <f t="shared" si="43"/>
        <v>0</v>
      </c>
      <c r="P185" s="39">
        <f t="shared" si="46"/>
        <v>44730.142</v>
      </c>
      <c r="Q185" s="39">
        <f t="shared" si="35"/>
        <v>1.8000000003667083E-2</v>
      </c>
      <c r="R185" s="39"/>
      <c r="S185" s="6">
        <f t="shared" si="47"/>
        <v>1.8000000003667083E-2</v>
      </c>
      <c r="T185" s="94"/>
      <c r="U185" s="94"/>
    </row>
    <row r="186" spans="1:23" customFormat="1" x14ac:dyDescent="0.25">
      <c r="A186" s="95">
        <v>122021</v>
      </c>
      <c r="B186" s="43"/>
      <c r="C186" s="97">
        <v>44534</v>
      </c>
      <c r="D186" s="36" t="s">
        <v>348</v>
      </c>
      <c r="E186" s="38" t="s">
        <v>353</v>
      </c>
      <c r="F186" s="43">
        <v>976414</v>
      </c>
      <c r="G186" s="43"/>
      <c r="H186" s="46"/>
      <c r="I186" s="46"/>
      <c r="J186" s="43">
        <v>827469.5</v>
      </c>
      <c r="K186" s="46"/>
      <c r="L186" s="39">
        <f t="shared" si="40"/>
        <v>148944.51</v>
      </c>
      <c r="M186" s="39">
        <f t="shared" si="42"/>
        <v>74472.255000000005</v>
      </c>
      <c r="N186" s="39">
        <f t="shared" si="41"/>
        <v>74472.255000000005</v>
      </c>
      <c r="O186" s="39">
        <f t="shared" si="43"/>
        <v>0</v>
      </c>
      <c r="P186" s="39">
        <f t="shared" si="46"/>
        <v>976414.01</v>
      </c>
      <c r="Q186" s="39">
        <f t="shared" si="35"/>
        <v>-1.0000000009313226E-2</v>
      </c>
      <c r="R186" s="39"/>
      <c r="S186" s="6">
        <f t="shared" si="47"/>
        <v>-1.0000000009313226E-2</v>
      </c>
      <c r="T186" s="94"/>
      <c r="U186" s="94"/>
    </row>
    <row r="187" spans="1:23" customFormat="1" x14ac:dyDescent="0.25">
      <c r="A187" s="95">
        <v>122021</v>
      </c>
      <c r="B187" s="43"/>
      <c r="C187" s="97">
        <v>44534</v>
      </c>
      <c r="D187" s="36" t="s">
        <v>348</v>
      </c>
      <c r="E187" s="38" t="s">
        <v>353</v>
      </c>
      <c r="F187" s="43">
        <v>844167.28</v>
      </c>
      <c r="G187" s="43"/>
      <c r="H187" s="46"/>
      <c r="I187" s="46"/>
      <c r="J187" s="43">
        <v>715396</v>
      </c>
      <c r="K187" s="46"/>
      <c r="L187" s="39">
        <f t="shared" si="40"/>
        <v>128771.28</v>
      </c>
      <c r="M187" s="39">
        <f t="shared" si="42"/>
        <v>64385.64</v>
      </c>
      <c r="N187" s="39">
        <f t="shared" si="41"/>
        <v>64385.64</v>
      </c>
      <c r="O187" s="39">
        <f t="shared" si="43"/>
        <v>0</v>
      </c>
      <c r="P187" s="39">
        <f t="shared" si="46"/>
        <v>844167.28</v>
      </c>
      <c r="Q187" s="39">
        <f t="shared" si="35"/>
        <v>0</v>
      </c>
      <c r="R187" s="39"/>
      <c r="S187" s="6">
        <f t="shared" si="47"/>
        <v>0</v>
      </c>
      <c r="T187" s="94"/>
      <c r="U187" s="94"/>
    </row>
    <row r="188" spans="1:23" customFormat="1" x14ac:dyDescent="0.25">
      <c r="A188" s="95">
        <v>122021</v>
      </c>
      <c r="B188" s="43"/>
      <c r="C188" s="97">
        <v>44534</v>
      </c>
      <c r="D188" s="36" t="s">
        <v>349</v>
      </c>
      <c r="E188" s="38" t="s">
        <v>354</v>
      </c>
      <c r="F188" s="43">
        <v>1154984</v>
      </c>
      <c r="G188" s="43"/>
      <c r="H188" s="46"/>
      <c r="I188" s="46"/>
      <c r="J188" s="43">
        <v>978800</v>
      </c>
      <c r="K188" s="46"/>
      <c r="L188" s="39">
        <f t="shared" si="40"/>
        <v>176184</v>
      </c>
      <c r="M188" s="39">
        <f t="shared" si="42"/>
        <v>88092</v>
      </c>
      <c r="N188" s="39">
        <f t="shared" si="41"/>
        <v>88092</v>
      </c>
      <c r="O188" s="39">
        <f t="shared" si="43"/>
        <v>0</v>
      </c>
      <c r="P188" s="39">
        <f t="shared" si="46"/>
        <v>1154984</v>
      </c>
      <c r="Q188" s="39">
        <f t="shared" si="35"/>
        <v>0</v>
      </c>
      <c r="R188" s="111"/>
      <c r="S188" s="110">
        <f t="shared" si="47"/>
        <v>0</v>
      </c>
      <c r="T188" s="94"/>
      <c r="U188" s="94"/>
    </row>
    <row r="189" spans="1:23" customFormat="1" x14ac:dyDescent="0.25">
      <c r="A189" s="95">
        <v>122021</v>
      </c>
      <c r="B189" s="43"/>
      <c r="C189" s="97">
        <v>44534</v>
      </c>
      <c r="D189" s="36" t="s">
        <v>347</v>
      </c>
      <c r="E189" s="38" t="s">
        <v>352</v>
      </c>
      <c r="F189" s="43">
        <v>46620.14</v>
      </c>
      <c r="G189" s="43"/>
      <c r="H189" s="46"/>
      <c r="I189" s="46"/>
      <c r="J189" s="43">
        <v>39508.6</v>
      </c>
      <c r="K189" s="46"/>
      <c r="L189" s="39">
        <f t="shared" si="40"/>
        <v>7111.5479999999989</v>
      </c>
      <c r="M189" s="39">
        <f t="shared" si="42"/>
        <v>3555.7739999999994</v>
      </c>
      <c r="N189" s="39">
        <f t="shared" si="41"/>
        <v>3555.7739999999994</v>
      </c>
      <c r="O189" s="39">
        <f t="shared" si="43"/>
        <v>0</v>
      </c>
      <c r="P189" s="39">
        <f t="shared" si="46"/>
        <v>46620.147999999994</v>
      </c>
      <c r="Q189" s="108">
        <f t="shared" si="35"/>
        <v>-7.9999999943538569E-3</v>
      </c>
      <c r="R189" s="39"/>
      <c r="S189" s="6">
        <f t="shared" si="47"/>
        <v>-7.9999999943538569E-3</v>
      </c>
      <c r="T189" s="6"/>
      <c r="U189" s="94"/>
    </row>
    <row r="190" spans="1:23" customFormat="1" x14ac:dyDescent="0.25">
      <c r="A190" s="95">
        <v>122021</v>
      </c>
      <c r="B190" s="43"/>
      <c r="C190" s="97">
        <v>44534</v>
      </c>
      <c r="D190" s="36" t="s">
        <v>347</v>
      </c>
      <c r="E190" s="38" t="s">
        <v>352</v>
      </c>
      <c r="F190" s="43">
        <v>48195.15</v>
      </c>
      <c r="G190" s="43"/>
      <c r="H190" s="46"/>
      <c r="I190" s="46"/>
      <c r="J190" s="43">
        <v>40843.35</v>
      </c>
      <c r="K190" s="46"/>
      <c r="L190" s="39">
        <f t="shared" si="40"/>
        <v>7351.802999999999</v>
      </c>
      <c r="M190" s="39">
        <f t="shared" si="42"/>
        <v>3675.9014999999995</v>
      </c>
      <c r="N190" s="39">
        <f t="shared" si="41"/>
        <v>3675.9014999999995</v>
      </c>
      <c r="O190" s="39">
        <f t="shared" si="43"/>
        <v>0</v>
      </c>
      <c r="P190" s="39">
        <f t="shared" si="46"/>
        <v>48195.152999999998</v>
      </c>
      <c r="Q190" s="108">
        <f t="shared" si="35"/>
        <v>-2.9999999969732016E-3</v>
      </c>
      <c r="R190" s="39"/>
      <c r="S190" s="6">
        <f t="shared" si="47"/>
        <v>-2.9999999969732016E-3</v>
      </c>
      <c r="T190" s="6">
        <v>0</v>
      </c>
      <c r="U190" s="94"/>
    </row>
    <row r="191" spans="1:23" customFormat="1" x14ac:dyDescent="0.25">
      <c r="A191" s="95">
        <v>122021</v>
      </c>
      <c r="B191" s="43"/>
      <c r="C191" s="97">
        <v>44538</v>
      </c>
      <c r="D191" s="36" t="s">
        <v>102</v>
      </c>
      <c r="E191" s="38" t="s">
        <v>93</v>
      </c>
      <c r="F191" s="43">
        <v>278008</v>
      </c>
      <c r="G191" s="43"/>
      <c r="H191" s="46"/>
      <c r="I191" s="46"/>
      <c r="J191" s="43">
        <v>235600</v>
      </c>
      <c r="K191" s="46"/>
      <c r="L191" s="39">
        <f t="shared" si="40"/>
        <v>42408</v>
      </c>
      <c r="M191" s="39">
        <f t="shared" si="42"/>
        <v>21204</v>
      </c>
      <c r="N191" s="39">
        <f t="shared" si="41"/>
        <v>21204</v>
      </c>
      <c r="O191" s="39">
        <f t="shared" si="43"/>
        <v>0</v>
      </c>
      <c r="P191" s="39">
        <f t="shared" si="46"/>
        <v>278008</v>
      </c>
      <c r="Q191" s="108">
        <f t="shared" si="35"/>
        <v>0</v>
      </c>
      <c r="R191" s="39"/>
      <c r="S191" s="6">
        <f t="shared" si="47"/>
        <v>0</v>
      </c>
      <c r="T191" s="6">
        <v>0</v>
      </c>
      <c r="U191" s="94"/>
    </row>
    <row r="192" spans="1:23" customFormat="1" x14ac:dyDescent="0.25">
      <c r="A192" s="95">
        <v>122021</v>
      </c>
      <c r="B192" s="43"/>
      <c r="C192" s="97">
        <v>44539</v>
      </c>
      <c r="D192" s="36" t="s">
        <v>350</v>
      </c>
      <c r="E192" s="38" t="s">
        <v>355</v>
      </c>
      <c r="F192" s="43">
        <v>329197</v>
      </c>
      <c r="G192" s="43"/>
      <c r="H192" s="46"/>
      <c r="I192" s="46"/>
      <c r="J192" s="43">
        <v>278980</v>
      </c>
      <c r="K192" s="46"/>
      <c r="L192" s="39">
        <f t="shared" si="40"/>
        <v>50216.4</v>
      </c>
      <c r="M192" s="39">
        <f t="shared" si="42"/>
        <v>25108.2</v>
      </c>
      <c r="N192" s="39">
        <f t="shared" si="41"/>
        <v>25108.2</v>
      </c>
      <c r="O192" s="39">
        <f t="shared" si="43"/>
        <v>0</v>
      </c>
      <c r="P192" s="39">
        <f t="shared" si="46"/>
        <v>329196.40000000002</v>
      </c>
      <c r="Q192" s="108">
        <f t="shared" si="35"/>
        <v>0.59999999997671694</v>
      </c>
      <c r="R192" s="39"/>
      <c r="S192" s="6">
        <f t="shared" si="47"/>
        <v>0.59999999997671694</v>
      </c>
      <c r="T192" s="6">
        <v>0</v>
      </c>
      <c r="U192" s="94"/>
    </row>
    <row r="193" spans="1:21" customFormat="1" x14ac:dyDescent="0.25">
      <c r="A193" s="95">
        <v>122021</v>
      </c>
      <c r="B193" s="43"/>
      <c r="C193" s="97">
        <v>44541</v>
      </c>
      <c r="D193" s="89" t="s">
        <v>351</v>
      </c>
      <c r="E193" s="38" t="s">
        <v>356</v>
      </c>
      <c r="F193" s="43">
        <v>466684</v>
      </c>
      <c r="G193" s="43"/>
      <c r="H193" s="46"/>
      <c r="I193" s="46"/>
      <c r="J193" s="43">
        <v>395495</v>
      </c>
      <c r="K193" s="46"/>
      <c r="L193" s="39">
        <f t="shared" si="40"/>
        <v>71189.100000000006</v>
      </c>
      <c r="M193" s="39">
        <f t="shared" si="42"/>
        <v>35594.550000000003</v>
      </c>
      <c r="N193" s="39">
        <f t="shared" si="41"/>
        <v>35594.550000000003</v>
      </c>
      <c r="O193" s="39">
        <f t="shared" si="43"/>
        <v>0</v>
      </c>
      <c r="P193" s="39">
        <f t="shared" si="46"/>
        <v>466684.1</v>
      </c>
      <c r="Q193" s="108">
        <f t="shared" si="35"/>
        <v>-9.9999999976716936E-2</v>
      </c>
      <c r="R193" s="39"/>
      <c r="S193" s="6">
        <f t="shared" si="47"/>
        <v>-9.9999999976716936E-2</v>
      </c>
      <c r="T193" s="6">
        <v>0</v>
      </c>
      <c r="U193" s="94"/>
    </row>
    <row r="194" spans="1:21" customFormat="1" x14ac:dyDescent="0.25">
      <c r="A194" s="95">
        <v>122021</v>
      </c>
      <c r="B194" s="43"/>
      <c r="C194" s="97">
        <v>44545</v>
      </c>
      <c r="D194" s="89" t="s">
        <v>351</v>
      </c>
      <c r="E194" s="38" t="s">
        <v>356</v>
      </c>
      <c r="F194" s="43">
        <v>678530</v>
      </c>
      <c r="G194" s="43"/>
      <c r="H194" s="46"/>
      <c r="I194" s="46"/>
      <c r="J194" s="43">
        <v>575025</v>
      </c>
      <c r="K194" s="46"/>
      <c r="L194" s="39">
        <f t="shared" si="40"/>
        <v>103504.5</v>
      </c>
      <c r="M194" s="39">
        <f t="shared" si="42"/>
        <v>51752.25</v>
      </c>
      <c r="N194" s="39">
        <f t="shared" si="41"/>
        <v>51752.25</v>
      </c>
      <c r="O194" s="39">
        <f t="shared" si="43"/>
        <v>0</v>
      </c>
      <c r="P194" s="39">
        <f t="shared" si="46"/>
        <v>678529.5</v>
      </c>
      <c r="Q194" s="108">
        <f t="shared" si="35"/>
        <v>0.5</v>
      </c>
      <c r="R194" s="39"/>
      <c r="S194" s="6">
        <f t="shared" si="47"/>
        <v>0.5</v>
      </c>
      <c r="T194" s="6">
        <v>0</v>
      </c>
      <c r="U194" s="94"/>
    </row>
    <row r="195" spans="1:21" customFormat="1" x14ac:dyDescent="0.25">
      <c r="A195" s="95">
        <v>122021</v>
      </c>
      <c r="B195" s="43"/>
      <c r="C195" s="97">
        <v>44545</v>
      </c>
      <c r="D195" s="89" t="s">
        <v>350</v>
      </c>
      <c r="E195" s="38" t="s">
        <v>355</v>
      </c>
      <c r="F195" s="43">
        <v>393648</v>
      </c>
      <c r="G195" s="43"/>
      <c r="H195" s="46"/>
      <c r="I195" s="46"/>
      <c r="J195" s="43">
        <v>333600</v>
      </c>
      <c r="K195" s="46"/>
      <c r="L195" s="39">
        <f t="shared" si="40"/>
        <v>60048</v>
      </c>
      <c r="M195" s="39">
        <f t="shared" si="42"/>
        <v>30024</v>
      </c>
      <c r="N195" s="39">
        <f t="shared" si="41"/>
        <v>30024</v>
      </c>
      <c r="O195" s="39">
        <f t="shared" si="43"/>
        <v>0</v>
      </c>
      <c r="P195" s="39">
        <f t="shared" si="46"/>
        <v>393648</v>
      </c>
      <c r="Q195" s="108">
        <f t="shared" si="35"/>
        <v>0</v>
      </c>
      <c r="R195" s="39"/>
      <c r="S195" s="6">
        <f t="shared" si="47"/>
        <v>0</v>
      </c>
      <c r="T195" s="6">
        <v>0</v>
      </c>
      <c r="U195" s="94"/>
    </row>
    <row r="196" spans="1:21" customFormat="1" x14ac:dyDescent="0.25">
      <c r="A196" s="95">
        <v>122021</v>
      </c>
      <c r="B196" s="43"/>
      <c r="C196" s="97">
        <v>44548</v>
      </c>
      <c r="D196" s="89" t="s">
        <v>97</v>
      </c>
      <c r="E196" s="38" t="s">
        <v>88</v>
      </c>
      <c r="F196" s="43">
        <v>97468</v>
      </c>
      <c r="G196" s="43"/>
      <c r="H196" s="46"/>
      <c r="I196" s="46"/>
      <c r="J196" s="43">
        <v>82600</v>
      </c>
      <c r="K196" s="46"/>
      <c r="L196" s="39">
        <f t="shared" si="40"/>
        <v>14868</v>
      </c>
      <c r="M196" s="39">
        <f t="shared" si="42"/>
        <v>7434</v>
      </c>
      <c r="N196" s="39">
        <f t="shared" si="41"/>
        <v>7434</v>
      </c>
      <c r="O196" s="39">
        <f t="shared" si="43"/>
        <v>0</v>
      </c>
      <c r="P196" s="39">
        <f t="shared" si="46"/>
        <v>97468</v>
      </c>
      <c r="Q196" s="108">
        <f t="shared" si="35"/>
        <v>0</v>
      </c>
      <c r="R196" s="39"/>
      <c r="S196" s="6">
        <f t="shared" si="47"/>
        <v>0</v>
      </c>
      <c r="T196" s="6">
        <v>0</v>
      </c>
      <c r="U196" s="94"/>
    </row>
    <row r="197" spans="1:21" customFormat="1" x14ac:dyDescent="0.25">
      <c r="A197" s="95">
        <v>122021</v>
      </c>
      <c r="B197" s="43"/>
      <c r="C197" s="97">
        <v>44552</v>
      </c>
      <c r="D197" s="89" t="s">
        <v>347</v>
      </c>
      <c r="E197" s="38" t="s">
        <v>352</v>
      </c>
      <c r="F197" s="43">
        <v>178138</v>
      </c>
      <c r="G197" s="43"/>
      <c r="H197" s="46"/>
      <c r="I197" s="46"/>
      <c r="J197" s="43">
        <v>150964.5</v>
      </c>
      <c r="K197" s="46"/>
      <c r="L197" s="39">
        <f t="shared" si="40"/>
        <v>27173.61</v>
      </c>
      <c r="M197" s="39">
        <f t="shared" si="42"/>
        <v>13586.805</v>
      </c>
      <c r="N197" s="39">
        <f t="shared" si="41"/>
        <v>13586.805</v>
      </c>
      <c r="O197" s="39">
        <f t="shared" si="43"/>
        <v>0</v>
      </c>
      <c r="P197" s="39">
        <f t="shared" si="46"/>
        <v>178138.11</v>
      </c>
      <c r="Q197" s="108">
        <f t="shared" si="35"/>
        <v>-0.10999999998603016</v>
      </c>
      <c r="R197" s="39"/>
      <c r="S197" s="6">
        <f t="shared" si="47"/>
        <v>-0.10999999998603016</v>
      </c>
      <c r="T197" s="6">
        <v>0</v>
      </c>
      <c r="U197" s="94"/>
    </row>
    <row r="198" spans="1:21" customFormat="1" x14ac:dyDescent="0.25">
      <c r="A198" s="95">
        <v>122021</v>
      </c>
      <c r="B198" s="43"/>
      <c r="C198" s="97">
        <v>44553</v>
      </c>
      <c r="D198" s="89" t="s">
        <v>351</v>
      </c>
      <c r="E198" s="38" t="s">
        <v>356</v>
      </c>
      <c r="F198" s="43">
        <v>601841</v>
      </c>
      <c r="G198" s="43"/>
      <c r="H198" s="46"/>
      <c r="I198" s="46"/>
      <c r="J198" s="43">
        <v>510035</v>
      </c>
      <c r="K198" s="46"/>
      <c r="L198" s="39">
        <f t="shared" si="40"/>
        <v>91806.3</v>
      </c>
      <c r="M198" s="39">
        <f t="shared" si="42"/>
        <v>45903.15</v>
      </c>
      <c r="N198" s="39">
        <f t="shared" si="41"/>
        <v>45903.15</v>
      </c>
      <c r="O198" s="39">
        <f t="shared" si="43"/>
        <v>0</v>
      </c>
      <c r="P198" s="39">
        <f t="shared" si="46"/>
        <v>601841.30000000005</v>
      </c>
      <c r="Q198" s="108">
        <f t="shared" si="35"/>
        <v>-0.30000000004656613</v>
      </c>
      <c r="R198" s="39"/>
      <c r="S198" s="6">
        <f t="shared" si="47"/>
        <v>-0.30000000004656613</v>
      </c>
      <c r="T198" s="6">
        <v>0</v>
      </c>
      <c r="U198" s="94"/>
    </row>
    <row r="199" spans="1:21" customFormat="1" x14ac:dyDescent="0.25">
      <c r="A199" s="95">
        <v>122021</v>
      </c>
      <c r="B199" s="43"/>
      <c r="C199" s="97">
        <v>44553</v>
      </c>
      <c r="D199" s="89" t="s">
        <v>347</v>
      </c>
      <c r="E199" s="38" t="s">
        <v>352</v>
      </c>
      <c r="F199" s="43">
        <v>198932.2</v>
      </c>
      <c r="G199" s="43"/>
      <c r="H199" s="46"/>
      <c r="I199" s="46"/>
      <c r="J199" s="43">
        <v>168586.6</v>
      </c>
      <c r="K199" s="46"/>
      <c r="L199" s="39">
        <f t="shared" si="40"/>
        <v>30345.588000000003</v>
      </c>
      <c r="M199" s="39">
        <f t="shared" si="42"/>
        <v>15172.794000000002</v>
      </c>
      <c r="N199" s="39">
        <f t="shared" si="41"/>
        <v>15172.794000000002</v>
      </c>
      <c r="O199" s="39">
        <f t="shared" si="43"/>
        <v>0</v>
      </c>
      <c r="P199" s="39">
        <f t="shared" si="46"/>
        <v>198932.18799999999</v>
      </c>
      <c r="Q199" s="108">
        <f t="shared" si="35"/>
        <v>1.2000000016996637E-2</v>
      </c>
      <c r="R199" s="39"/>
      <c r="S199" s="6">
        <f t="shared" si="47"/>
        <v>1.2000000016996637E-2</v>
      </c>
      <c r="T199" s="6">
        <v>0</v>
      </c>
      <c r="U199" s="94"/>
    </row>
    <row r="200" spans="1:21" customFormat="1" x14ac:dyDescent="0.25">
      <c r="A200" s="95">
        <v>122021</v>
      </c>
      <c r="B200" s="43"/>
      <c r="C200" s="97">
        <v>44554</v>
      </c>
      <c r="D200" s="89" t="s">
        <v>309</v>
      </c>
      <c r="E200" s="38" t="s">
        <v>305</v>
      </c>
      <c r="F200" s="43">
        <v>775924</v>
      </c>
      <c r="G200" s="43"/>
      <c r="H200" s="46"/>
      <c r="I200" s="46"/>
      <c r="J200" s="43">
        <v>657562.5</v>
      </c>
      <c r="K200" s="46"/>
      <c r="L200" s="39">
        <f t="shared" si="40"/>
        <v>118361.25</v>
      </c>
      <c r="M200" s="39">
        <f t="shared" si="42"/>
        <v>59180.625</v>
      </c>
      <c r="N200" s="39">
        <f t="shared" si="41"/>
        <v>59180.625</v>
      </c>
      <c r="O200" s="39">
        <f t="shared" si="43"/>
        <v>0</v>
      </c>
      <c r="P200" s="39">
        <f t="shared" si="46"/>
        <v>775923.75</v>
      </c>
      <c r="Q200" s="108">
        <f t="shared" si="35"/>
        <v>0.25</v>
      </c>
      <c r="R200" s="39"/>
      <c r="S200" s="6">
        <f t="shared" si="47"/>
        <v>0.25</v>
      </c>
      <c r="T200" s="6"/>
      <c r="U200" s="94"/>
    </row>
    <row r="201" spans="1:21" customFormat="1" x14ac:dyDescent="0.25">
      <c r="A201" s="95">
        <v>122021</v>
      </c>
      <c r="B201" s="43"/>
      <c r="C201" s="97">
        <v>44555</v>
      </c>
      <c r="D201" s="89" t="s">
        <v>195</v>
      </c>
      <c r="E201" s="38" t="s">
        <v>200</v>
      </c>
      <c r="F201" s="43">
        <v>462300.4</v>
      </c>
      <c r="G201" s="43"/>
      <c r="H201" s="46"/>
      <c r="I201" s="46"/>
      <c r="J201" s="43">
        <v>391780</v>
      </c>
      <c r="K201" s="46"/>
      <c r="L201" s="39">
        <f t="shared" si="40"/>
        <v>70520.399999999994</v>
      </c>
      <c r="M201" s="39">
        <f t="shared" si="42"/>
        <v>35260.199999999997</v>
      </c>
      <c r="N201" s="39">
        <f t="shared" si="41"/>
        <v>35260.199999999997</v>
      </c>
      <c r="O201" s="39">
        <f t="shared" si="43"/>
        <v>0</v>
      </c>
      <c r="P201" s="39">
        <f t="shared" si="46"/>
        <v>462300.4</v>
      </c>
      <c r="Q201" s="108">
        <f t="shared" si="35"/>
        <v>0</v>
      </c>
      <c r="R201" s="39"/>
      <c r="S201" s="6">
        <f t="shared" si="47"/>
        <v>0</v>
      </c>
      <c r="T201" s="6">
        <v>0</v>
      </c>
      <c r="U201" s="94"/>
    </row>
    <row r="202" spans="1:21" customFormat="1" x14ac:dyDescent="0.25">
      <c r="A202" s="95">
        <v>122021</v>
      </c>
      <c r="B202" s="43"/>
      <c r="C202" s="97">
        <v>44557</v>
      </c>
      <c r="D202" s="89" t="s">
        <v>309</v>
      </c>
      <c r="E202" s="38" t="s">
        <v>305</v>
      </c>
      <c r="F202" s="43">
        <v>603393</v>
      </c>
      <c r="G202" s="43"/>
      <c r="H202" s="46"/>
      <c r="I202" s="46"/>
      <c r="J202" s="43">
        <v>511350</v>
      </c>
      <c r="K202" s="46"/>
      <c r="L202" s="39">
        <f t="shared" si="40"/>
        <v>92043</v>
      </c>
      <c r="M202" s="39">
        <f t="shared" si="42"/>
        <v>46021.5</v>
      </c>
      <c r="N202" s="39">
        <f t="shared" si="41"/>
        <v>46021.5</v>
      </c>
      <c r="O202" s="39">
        <f t="shared" si="43"/>
        <v>0</v>
      </c>
      <c r="P202" s="39">
        <f t="shared" si="46"/>
        <v>603393</v>
      </c>
      <c r="Q202" s="108">
        <f t="shared" si="35"/>
        <v>0</v>
      </c>
      <c r="R202" s="39"/>
      <c r="S202" s="6">
        <f t="shared" si="47"/>
        <v>0</v>
      </c>
      <c r="T202" s="6">
        <v>0</v>
      </c>
      <c r="U202" s="94"/>
    </row>
    <row r="203" spans="1:21" customFormat="1" x14ac:dyDescent="0.25">
      <c r="A203" s="95">
        <v>122021</v>
      </c>
      <c r="B203" s="43"/>
      <c r="C203" s="97">
        <v>44557</v>
      </c>
      <c r="D203" s="89" t="s">
        <v>309</v>
      </c>
      <c r="E203" s="38" t="s">
        <v>305</v>
      </c>
      <c r="F203" s="43">
        <v>816253</v>
      </c>
      <c r="G203" s="43"/>
      <c r="H203" s="46"/>
      <c r="I203" s="46"/>
      <c r="J203" s="43">
        <v>691740</v>
      </c>
      <c r="K203" s="46"/>
      <c r="L203" s="39">
        <f t="shared" si="40"/>
        <v>124513.2</v>
      </c>
      <c r="M203" s="39">
        <f t="shared" si="42"/>
        <v>62256.6</v>
      </c>
      <c r="N203" s="39">
        <f t="shared" si="41"/>
        <v>62256.6</v>
      </c>
      <c r="O203" s="39">
        <f t="shared" si="43"/>
        <v>0</v>
      </c>
      <c r="P203" s="39">
        <f t="shared" si="46"/>
        <v>816253.2</v>
      </c>
      <c r="Q203" s="108">
        <f t="shared" si="35"/>
        <v>-0.19999999995343387</v>
      </c>
      <c r="R203" s="39"/>
      <c r="S203" s="6">
        <f t="shared" si="47"/>
        <v>-0.19999999995343387</v>
      </c>
      <c r="T203" s="6">
        <v>0</v>
      </c>
      <c r="U203" s="94"/>
    </row>
    <row r="204" spans="1:21" customFormat="1" x14ac:dyDescent="0.25">
      <c r="A204" s="95">
        <v>122021</v>
      </c>
      <c r="B204" s="43"/>
      <c r="C204" s="97">
        <v>44559</v>
      </c>
      <c r="D204" s="89" t="s">
        <v>309</v>
      </c>
      <c r="E204" s="38" t="s">
        <v>305</v>
      </c>
      <c r="F204" s="43">
        <v>365009</v>
      </c>
      <c r="G204" s="43"/>
      <c r="H204" s="46"/>
      <c r="I204" s="46"/>
      <c r="J204" s="43">
        <v>309330</v>
      </c>
      <c r="K204" s="46"/>
      <c r="L204" s="39">
        <f t="shared" si="40"/>
        <v>55679.4</v>
      </c>
      <c r="M204" s="39">
        <f t="shared" si="42"/>
        <v>27839.7</v>
      </c>
      <c r="N204" s="39">
        <f t="shared" si="41"/>
        <v>27839.7</v>
      </c>
      <c r="O204" s="39">
        <f t="shared" si="43"/>
        <v>0</v>
      </c>
      <c r="P204" s="39">
        <f t="shared" si="46"/>
        <v>365009.4</v>
      </c>
      <c r="Q204" s="108">
        <f t="shared" si="35"/>
        <v>-0.40000000002328306</v>
      </c>
      <c r="R204" s="39"/>
      <c r="S204" s="6">
        <f t="shared" si="47"/>
        <v>-0.40000000002328306</v>
      </c>
      <c r="T204" s="6">
        <v>0</v>
      </c>
      <c r="U204" s="94"/>
    </row>
    <row r="205" spans="1:21" customFormat="1" x14ac:dyDescent="0.25">
      <c r="A205" s="95">
        <v>122021</v>
      </c>
      <c r="B205" s="43"/>
      <c r="C205" s="97">
        <v>44561</v>
      </c>
      <c r="D205" s="89" t="s">
        <v>102</v>
      </c>
      <c r="E205" s="38" t="s">
        <v>93</v>
      </c>
      <c r="F205" s="43">
        <v>771307</v>
      </c>
      <c r="G205" s="43"/>
      <c r="H205" s="46"/>
      <c r="I205" s="46"/>
      <c r="J205" s="43">
        <v>653650</v>
      </c>
      <c r="K205" s="46"/>
      <c r="L205" s="39">
        <f t="shared" si="40"/>
        <v>117657</v>
      </c>
      <c r="M205" s="39">
        <f t="shared" si="42"/>
        <v>58828.5</v>
      </c>
      <c r="N205" s="39">
        <f t="shared" si="41"/>
        <v>58828.5</v>
      </c>
      <c r="O205" s="39">
        <f t="shared" si="43"/>
        <v>0</v>
      </c>
      <c r="P205" s="39">
        <f t="shared" si="46"/>
        <v>771307</v>
      </c>
      <c r="Q205" s="108">
        <f t="shared" si="35"/>
        <v>0</v>
      </c>
      <c r="R205" s="39"/>
      <c r="S205" s="6">
        <f t="shared" si="47"/>
        <v>0</v>
      </c>
      <c r="T205" s="6">
        <v>0</v>
      </c>
      <c r="U205" s="94"/>
    </row>
    <row r="206" spans="1:21" customFormat="1" x14ac:dyDescent="0.25">
      <c r="A206" s="95">
        <v>122021</v>
      </c>
      <c r="B206" s="43"/>
      <c r="C206" s="97">
        <v>44531</v>
      </c>
      <c r="D206" s="89" t="s">
        <v>105</v>
      </c>
      <c r="E206" s="6" t="s">
        <v>116</v>
      </c>
      <c r="F206" s="43">
        <v>214167</v>
      </c>
      <c r="G206" s="43"/>
      <c r="H206" s="46">
        <v>197054.28</v>
      </c>
      <c r="I206" s="46"/>
      <c r="J206" s="43"/>
      <c r="K206" s="46"/>
      <c r="L206" s="39">
        <f t="shared" si="40"/>
        <v>9852.7139999999999</v>
      </c>
      <c r="M206" s="39">
        <f t="shared" si="42"/>
        <v>4926.357</v>
      </c>
      <c r="N206" s="39">
        <f t="shared" si="41"/>
        <v>4926.357</v>
      </c>
      <c r="O206" s="39">
        <f t="shared" si="43"/>
        <v>0</v>
      </c>
      <c r="P206" s="39">
        <f t="shared" si="46"/>
        <v>206906.99399999998</v>
      </c>
      <c r="Q206" s="108">
        <f t="shared" ref="Q206:Q215" si="48">F206-P206</f>
        <v>7260.0060000000231</v>
      </c>
      <c r="R206" s="39">
        <v>7260</v>
      </c>
      <c r="S206" s="6">
        <f t="shared" si="47"/>
        <v>6.0000000230502337E-3</v>
      </c>
      <c r="T206" s="6">
        <v>0</v>
      </c>
      <c r="U206" s="94"/>
    </row>
    <row r="207" spans="1:21" customFormat="1" x14ac:dyDescent="0.25">
      <c r="A207" s="95">
        <v>122021</v>
      </c>
      <c r="B207" s="43"/>
      <c r="C207" s="97">
        <v>44531</v>
      </c>
      <c r="D207" s="89" t="s">
        <v>187</v>
      </c>
      <c r="E207" s="6" t="s">
        <v>184</v>
      </c>
      <c r="F207" s="43">
        <v>2083</v>
      </c>
      <c r="G207" s="43"/>
      <c r="H207" s="46"/>
      <c r="I207" s="46"/>
      <c r="J207" s="43">
        <v>1765.26</v>
      </c>
      <c r="K207" s="46"/>
      <c r="L207" s="39">
        <f t="shared" si="40"/>
        <v>317.74680000000001</v>
      </c>
      <c r="M207" s="39">
        <f t="shared" si="42"/>
        <v>158.8734</v>
      </c>
      <c r="N207" s="39">
        <f t="shared" si="41"/>
        <v>158.8734</v>
      </c>
      <c r="O207" s="39">
        <f t="shared" si="43"/>
        <v>0</v>
      </c>
      <c r="P207" s="39">
        <f t="shared" si="46"/>
        <v>2083.0068000000001</v>
      </c>
      <c r="Q207" s="108">
        <f t="shared" si="48"/>
        <v>-6.8000000001120497E-3</v>
      </c>
      <c r="R207" s="39"/>
      <c r="S207" s="6">
        <f t="shared" si="47"/>
        <v>-6.8000000001120497E-3</v>
      </c>
      <c r="T207" s="6">
        <v>0</v>
      </c>
      <c r="U207" s="94"/>
    </row>
    <row r="208" spans="1:21" customFormat="1" x14ac:dyDescent="0.25">
      <c r="A208" s="95">
        <v>122021</v>
      </c>
      <c r="B208" s="43"/>
      <c r="C208" s="97">
        <v>44534</v>
      </c>
      <c r="D208" s="89" t="s">
        <v>104</v>
      </c>
      <c r="E208" s="6" t="s">
        <v>115</v>
      </c>
      <c r="F208" s="43">
        <v>3138</v>
      </c>
      <c r="G208" s="43"/>
      <c r="H208" s="46"/>
      <c r="I208" s="46"/>
      <c r="J208" s="43">
        <v>2660</v>
      </c>
      <c r="K208" s="46"/>
      <c r="L208" s="39">
        <f t="shared" si="40"/>
        <v>478.8</v>
      </c>
      <c r="M208" s="39">
        <f t="shared" si="42"/>
        <v>239.4</v>
      </c>
      <c r="N208" s="39">
        <f t="shared" si="41"/>
        <v>239.4</v>
      </c>
      <c r="O208" s="39">
        <f t="shared" si="43"/>
        <v>0</v>
      </c>
      <c r="P208" s="39">
        <f t="shared" si="46"/>
        <v>3138.8</v>
      </c>
      <c r="Q208" s="108">
        <f t="shared" si="48"/>
        <v>-0.8000000000001819</v>
      </c>
      <c r="R208" s="39"/>
      <c r="S208" s="6">
        <f t="shared" si="47"/>
        <v>-0.8000000000001819</v>
      </c>
      <c r="T208" s="6">
        <v>0</v>
      </c>
      <c r="U208" s="94"/>
    </row>
    <row r="209" spans="1:21" customFormat="1" x14ac:dyDescent="0.25">
      <c r="A209" s="95">
        <v>122021</v>
      </c>
      <c r="B209" s="43"/>
      <c r="C209" s="97">
        <v>44541</v>
      </c>
      <c r="D209" s="89" t="s">
        <v>104</v>
      </c>
      <c r="E209" s="6" t="s">
        <v>115</v>
      </c>
      <c r="F209" s="43">
        <v>6278</v>
      </c>
      <c r="G209" s="43"/>
      <c r="H209" s="46"/>
      <c r="I209" s="46"/>
      <c r="J209" s="43">
        <v>5320</v>
      </c>
      <c r="K209" s="46"/>
      <c r="L209" s="39">
        <f t="shared" si="40"/>
        <v>957.6</v>
      </c>
      <c r="M209" s="39">
        <f t="shared" si="42"/>
        <v>478.8</v>
      </c>
      <c r="N209" s="39">
        <f t="shared" si="41"/>
        <v>478.8</v>
      </c>
      <c r="O209" s="39">
        <f t="shared" si="43"/>
        <v>0</v>
      </c>
      <c r="P209" s="39">
        <f t="shared" si="46"/>
        <v>6277.6</v>
      </c>
      <c r="Q209" s="108">
        <f t="shared" si="48"/>
        <v>0.3999999999996362</v>
      </c>
      <c r="R209" s="39"/>
      <c r="S209" s="6">
        <f t="shared" si="47"/>
        <v>0.3999999999996362</v>
      </c>
      <c r="T209" s="6">
        <v>0</v>
      </c>
      <c r="U209" s="94"/>
    </row>
    <row r="210" spans="1:21" customFormat="1" x14ac:dyDescent="0.25">
      <c r="A210" s="95">
        <v>122021</v>
      </c>
      <c r="B210" s="43"/>
      <c r="C210" s="97">
        <v>44546</v>
      </c>
      <c r="D210" s="89" t="s">
        <v>105</v>
      </c>
      <c r="E210" s="6" t="s">
        <v>116</v>
      </c>
      <c r="F210" s="43">
        <v>253637</v>
      </c>
      <c r="G210" s="43"/>
      <c r="H210" s="46">
        <v>233890.47</v>
      </c>
      <c r="I210" s="46"/>
      <c r="J210" s="43"/>
      <c r="K210" s="46"/>
      <c r="L210" s="39">
        <f t="shared" si="40"/>
        <v>11694.523500000001</v>
      </c>
      <c r="M210" s="39">
        <f t="shared" si="42"/>
        <v>5847.2617500000006</v>
      </c>
      <c r="N210" s="39">
        <f t="shared" si="41"/>
        <v>5847.2617500000006</v>
      </c>
      <c r="O210" s="39">
        <f t="shared" si="43"/>
        <v>0</v>
      </c>
      <c r="P210" s="39">
        <f t="shared" si="46"/>
        <v>245584.99350000001</v>
      </c>
      <c r="Q210" s="108">
        <f t="shared" si="48"/>
        <v>8052.0064999999886</v>
      </c>
      <c r="R210" s="39">
        <v>8052</v>
      </c>
      <c r="S210" s="6">
        <f t="shared" si="47"/>
        <v>6.4999999885912985E-3</v>
      </c>
      <c r="T210" s="6">
        <v>0</v>
      </c>
      <c r="U210" s="94"/>
    </row>
    <row r="211" spans="1:21" customFormat="1" x14ac:dyDescent="0.25">
      <c r="A211" s="95">
        <v>122021</v>
      </c>
      <c r="B211" s="5"/>
      <c r="C211" s="54">
        <v>44547</v>
      </c>
      <c r="D211" s="5" t="s">
        <v>187</v>
      </c>
      <c r="E211" s="5" t="s">
        <v>184</v>
      </c>
      <c r="F211" s="10">
        <v>2184.5</v>
      </c>
      <c r="G211" s="5"/>
      <c r="H211" s="6"/>
      <c r="I211" s="6"/>
      <c r="J211" s="6">
        <v>1851.27</v>
      </c>
      <c r="K211" s="6"/>
      <c r="L211" s="39">
        <f t="shared" si="40"/>
        <v>333.22860000000003</v>
      </c>
      <c r="M211" s="39">
        <f t="shared" si="42"/>
        <v>166.61430000000001</v>
      </c>
      <c r="N211" s="39">
        <f t="shared" si="41"/>
        <v>166.61430000000001</v>
      </c>
      <c r="O211" s="39">
        <f t="shared" si="43"/>
        <v>0</v>
      </c>
      <c r="P211" s="39">
        <f t="shared" si="46"/>
        <v>2184.4985999999999</v>
      </c>
      <c r="Q211" s="108">
        <f t="shared" si="48"/>
        <v>1.4000000001033186E-3</v>
      </c>
      <c r="R211" s="6"/>
      <c r="S211" s="6">
        <f t="shared" si="47"/>
        <v>1.4000000001033186E-3</v>
      </c>
      <c r="T211" s="6">
        <v>0</v>
      </c>
    </row>
    <row r="212" spans="1:21" customFormat="1" x14ac:dyDescent="0.25">
      <c r="A212" s="95">
        <v>122021</v>
      </c>
      <c r="B212" s="5"/>
      <c r="C212" s="54">
        <v>44547</v>
      </c>
      <c r="D212" s="5" t="s">
        <v>187</v>
      </c>
      <c r="E212" s="5" t="s">
        <v>184</v>
      </c>
      <c r="F212" s="10">
        <v>2184.5</v>
      </c>
      <c r="G212" s="6"/>
      <c r="H212" s="6"/>
      <c r="I212" s="6"/>
      <c r="J212" s="6">
        <v>1851.27</v>
      </c>
      <c r="K212" s="6"/>
      <c r="L212" s="39">
        <f t="shared" si="40"/>
        <v>333.22860000000003</v>
      </c>
      <c r="M212" s="39">
        <f t="shared" si="42"/>
        <v>166.61430000000001</v>
      </c>
      <c r="N212" s="39">
        <f t="shared" si="41"/>
        <v>166.61430000000001</v>
      </c>
      <c r="O212" s="39">
        <f t="shared" si="43"/>
        <v>0</v>
      </c>
      <c r="P212" s="39">
        <f t="shared" si="46"/>
        <v>2184.4985999999999</v>
      </c>
      <c r="Q212" s="108">
        <f t="shared" si="48"/>
        <v>1.4000000001033186E-3</v>
      </c>
      <c r="R212" s="6"/>
      <c r="S212" s="6">
        <f t="shared" si="47"/>
        <v>1.4000000001033186E-3</v>
      </c>
      <c r="T212" s="6">
        <v>0</v>
      </c>
    </row>
    <row r="213" spans="1:21" customFormat="1" x14ac:dyDescent="0.25">
      <c r="A213" s="95">
        <v>122021</v>
      </c>
      <c r="B213" s="5"/>
      <c r="C213" s="54">
        <v>44547</v>
      </c>
      <c r="D213" s="5" t="s">
        <v>105</v>
      </c>
      <c r="E213" s="5" t="s">
        <v>116</v>
      </c>
      <c r="F213" s="10">
        <v>240707</v>
      </c>
      <c r="G213" s="5"/>
      <c r="H213" s="6">
        <v>221339.98</v>
      </c>
      <c r="I213" s="6"/>
      <c r="J213" s="6"/>
      <c r="K213" s="6"/>
      <c r="L213" s="39">
        <f t="shared" si="40"/>
        <v>11066.999000000002</v>
      </c>
      <c r="M213" s="39">
        <f t="shared" si="42"/>
        <v>5533.4995000000008</v>
      </c>
      <c r="N213" s="39">
        <f t="shared" si="41"/>
        <v>5533.4995000000008</v>
      </c>
      <c r="O213" s="39">
        <f t="shared" si="43"/>
        <v>0</v>
      </c>
      <c r="P213" s="39">
        <f t="shared" si="46"/>
        <v>232406.97900000002</v>
      </c>
      <c r="Q213" s="108">
        <f t="shared" si="48"/>
        <v>8300.0209999999788</v>
      </c>
      <c r="R213" s="6">
        <v>8300</v>
      </c>
      <c r="S213" s="6">
        <f t="shared" si="47"/>
        <v>2.0999999978812411E-2</v>
      </c>
      <c r="T213" s="6">
        <v>0</v>
      </c>
    </row>
    <row r="214" spans="1:21" customFormat="1" x14ac:dyDescent="0.25">
      <c r="A214" s="95">
        <v>122021</v>
      </c>
      <c r="B214" s="5"/>
      <c r="C214" s="54">
        <v>44553</v>
      </c>
      <c r="D214" s="5" t="s">
        <v>105</v>
      </c>
      <c r="E214" s="5" t="s">
        <v>116</v>
      </c>
      <c r="F214" s="10">
        <v>229960</v>
      </c>
      <c r="G214" s="5"/>
      <c r="H214" s="6">
        <v>211424.29</v>
      </c>
      <c r="I214" s="6"/>
      <c r="J214" s="6"/>
      <c r="K214" s="6"/>
      <c r="L214" s="39">
        <f t="shared" si="40"/>
        <v>10571.2145</v>
      </c>
      <c r="M214" s="39">
        <f t="shared" si="42"/>
        <v>5285.60725</v>
      </c>
      <c r="N214" s="39">
        <f t="shared" si="41"/>
        <v>5285.60725</v>
      </c>
      <c r="O214" s="39">
        <f t="shared" si="43"/>
        <v>0</v>
      </c>
      <c r="P214" s="39">
        <f t="shared" si="46"/>
        <v>221995.50450000001</v>
      </c>
      <c r="Q214" s="108">
        <f t="shared" si="48"/>
        <v>7964.49549999999</v>
      </c>
      <c r="R214" s="6">
        <v>7964</v>
      </c>
      <c r="S214" s="6">
        <f t="shared" si="47"/>
        <v>0.49549999998998828</v>
      </c>
      <c r="T214" s="6">
        <v>0</v>
      </c>
    </row>
    <row r="215" spans="1:21" customFormat="1" x14ac:dyDescent="0.25">
      <c r="A215" s="95">
        <v>122021</v>
      </c>
      <c r="B215" s="5"/>
      <c r="C215" s="54">
        <v>44554</v>
      </c>
      <c r="D215" s="5" t="s">
        <v>108</v>
      </c>
      <c r="E215" s="5" t="s">
        <v>119</v>
      </c>
      <c r="F215" s="10">
        <v>28910</v>
      </c>
      <c r="G215" s="5"/>
      <c r="H215" s="6"/>
      <c r="I215" s="6"/>
      <c r="J215" s="6">
        <v>24500</v>
      </c>
      <c r="K215" s="6"/>
      <c r="L215" s="39">
        <f t="shared" si="40"/>
        <v>4410</v>
      </c>
      <c r="M215" s="39">
        <f t="shared" si="42"/>
        <v>2205</v>
      </c>
      <c r="N215" s="39">
        <f t="shared" si="41"/>
        <v>2205</v>
      </c>
      <c r="O215" s="39">
        <f t="shared" si="43"/>
        <v>0</v>
      </c>
      <c r="P215" s="39">
        <f t="shared" si="46"/>
        <v>28910</v>
      </c>
      <c r="Q215" s="108">
        <f t="shared" si="48"/>
        <v>0</v>
      </c>
      <c r="R215" s="6"/>
      <c r="S215" s="6">
        <f t="shared" si="47"/>
        <v>0</v>
      </c>
      <c r="T215" s="6">
        <v>0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6:L33"/>
  <sheetViews>
    <sheetView topLeftCell="A6" workbookViewId="0">
      <selection activeCell="B28" sqref="B28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4</v>
      </c>
      <c r="D6" s="4" t="s">
        <v>3</v>
      </c>
      <c r="E6" s="4" t="s">
        <v>5</v>
      </c>
      <c r="F6" s="4" t="s">
        <v>7</v>
      </c>
    </row>
    <row r="7" spans="2:12" x14ac:dyDescent="0.25">
      <c r="B7" s="3" t="s">
        <v>9</v>
      </c>
      <c r="C7" s="7"/>
      <c r="D7" s="7"/>
      <c r="E7" s="7"/>
      <c r="F7" s="6">
        <f>SUM(C7:E7)</f>
        <v>0</v>
      </c>
    </row>
    <row r="8" spans="2:12" x14ac:dyDescent="0.25">
      <c r="B8" s="8" t="s">
        <v>8</v>
      </c>
      <c r="C8" s="7"/>
      <c r="D8" s="7"/>
      <c r="E8" s="7"/>
      <c r="F8" s="6">
        <f>SUM(C8:E8)</f>
        <v>0</v>
      </c>
    </row>
    <row r="9" spans="2:12" x14ac:dyDescent="0.25">
      <c r="B9" s="8" t="s">
        <v>10</v>
      </c>
      <c r="C9" s="7" t="e">
        <f>+#REF!</f>
        <v>#REF!</v>
      </c>
      <c r="D9" s="7" t="e">
        <f>+#REF!</f>
        <v>#REF!</v>
      </c>
      <c r="E9" s="7" t="e">
        <f>+#REF!</f>
        <v>#REF!</v>
      </c>
      <c r="F9" s="6" t="e">
        <f>SUM(C9:E9)</f>
        <v>#REF!</v>
      </c>
    </row>
    <row r="10" spans="2:12" x14ac:dyDescent="0.25">
      <c r="B10" s="3" t="s">
        <v>11</v>
      </c>
      <c r="C10" s="4" t="e">
        <f>+C8+C9</f>
        <v>#REF!</v>
      </c>
      <c r="D10" s="4" t="e">
        <f t="shared" ref="D10:E10" si="0">+D8+D9</f>
        <v>#REF!</v>
      </c>
      <c r="E10" s="4" t="e">
        <f t="shared" si="0"/>
        <v>#REF!</v>
      </c>
      <c r="F10" s="4" t="e">
        <f t="shared" ref="F10:F22" si="1">SUM(C10:E10)</f>
        <v>#REF!</v>
      </c>
    </row>
    <row r="11" spans="2:12" x14ac:dyDescent="0.25">
      <c r="B11" s="8" t="s">
        <v>12</v>
      </c>
      <c r="C11" s="9" t="e">
        <f>+' SALES'!#REF!</f>
        <v>#REF!</v>
      </c>
      <c r="D11" s="9" t="e">
        <f>+' SALES'!#REF!</f>
        <v>#REF!</v>
      </c>
      <c r="E11" s="9" t="e">
        <f>+' SALES'!#REF!</f>
        <v>#REF!</v>
      </c>
      <c r="F11" s="10" t="e">
        <f t="shared" si="1"/>
        <v>#REF!</v>
      </c>
      <c r="J11" t="s">
        <v>4</v>
      </c>
      <c r="K11" t="s">
        <v>3</v>
      </c>
      <c r="L11" t="s">
        <v>5</v>
      </c>
    </row>
    <row r="12" spans="2:12" x14ac:dyDescent="0.25">
      <c r="B12" s="3" t="s">
        <v>13</v>
      </c>
      <c r="C12" s="4" t="e">
        <f>+IF(C10&lt;C11,C10,C11)</f>
        <v>#REF!</v>
      </c>
      <c r="D12" s="4" t="e">
        <f t="shared" ref="D12" si="2">+IF(D10&lt;D11,D10,D11)</f>
        <v>#REF!</v>
      </c>
      <c r="E12" s="4" t="e">
        <f>+IF(E10&lt;E11,E10,E11)</f>
        <v>#REF!</v>
      </c>
      <c r="F12" s="10" t="e">
        <f t="shared" si="1"/>
        <v>#REF!</v>
      </c>
      <c r="I12" t="s">
        <v>19</v>
      </c>
      <c r="J12" s="12" t="e">
        <f>+C14</f>
        <v>#REF!</v>
      </c>
      <c r="K12" s="12" t="e">
        <f>+D14</f>
        <v>#REF!</v>
      </c>
      <c r="L12" s="12" t="e">
        <f>+E14</f>
        <v>#REF!</v>
      </c>
    </row>
    <row r="13" spans="2:12" x14ac:dyDescent="0.25">
      <c r="B13" s="3" t="s">
        <v>14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15</v>
      </c>
      <c r="C14" s="4" t="e">
        <f>+C10-C12</f>
        <v>#REF!</v>
      </c>
      <c r="D14" s="4" t="e">
        <f t="shared" ref="D14:E14" si="3">+D10-D12</f>
        <v>#REF!</v>
      </c>
      <c r="E14" s="4" t="e">
        <f t="shared" si="3"/>
        <v>#REF!</v>
      </c>
      <c r="F14" s="10"/>
      <c r="I14" t="s">
        <v>20</v>
      </c>
      <c r="J14" s="14" t="e">
        <f>+J12-J13</f>
        <v>#REF!</v>
      </c>
      <c r="K14" s="14" t="e">
        <f t="shared" ref="K14:L14" si="4">+K12-K13</f>
        <v>#REF!</v>
      </c>
      <c r="L14" s="14" t="e">
        <f t="shared" si="4"/>
        <v>#REF!</v>
      </c>
    </row>
    <row r="15" spans="2:12" x14ac:dyDescent="0.25">
      <c r="B15" s="3"/>
      <c r="C15" s="4"/>
      <c r="D15" s="4"/>
      <c r="E15" s="4"/>
      <c r="F15" s="10"/>
      <c r="L15" s="12" t="e">
        <f>+C20</f>
        <v>#REF!</v>
      </c>
    </row>
    <row r="16" spans="2:12" x14ac:dyDescent="0.25">
      <c r="B16" s="3" t="s">
        <v>16</v>
      </c>
      <c r="C16" s="4" t="e">
        <f>+C11-C12</f>
        <v>#REF!</v>
      </c>
      <c r="D16" s="4" t="e">
        <f t="shared" ref="D16:E16" si="5">+D11-D12</f>
        <v>#REF!</v>
      </c>
      <c r="E16" s="4" t="e">
        <f t="shared" si="5"/>
        <v>#REF!</v>
      </c>
      <c r="F16" s="10"/>
      <c r="I16" t="s">
        <v>21</v>
      </c>
      <c r="J16" s="12" t="e">
        <f>+J14-J15</f>
        <v>#REF!</v>
      </c>
      <c r="K16" s="12" t="e">
        <f t="shared" ref="K16:L16" si="6">+K14-K15</f>
        <v>#REF!</v>
      </c>
      <c r="L16" s="12" t="e">
        <f t="shared" si="6"/>
        <v>#REF!</v>
      </c>
    </row>
    <row r="17" spans="2:12" x14ac:dyDescent="0.25">
      <c r="B17" s="3" t="s">
        <v>17</v>
      </c>
      <c r="C17" s="4"/>
      <c r="D17" s="4"/>
      <c r="E17" s="4"/>
      <c r="F17" s="10"/>
      <c r="L17" s="12" t="e">
        <f>+D20</f>
        <v>#REF!</v>
      </c>
    </row>
    <row r="18" spans="2:12" x14ac:dyDescent="0.25">
      <c r="B18" s="3" t="s">
        <v>4</v>
      </c>
      <c r="C18" s="13"/>
      <c r="D18" s="13"/>
      <c r="E18" s="4" t="e">
        <f>+IF(E16&gt;0,IF(C14&lt;E16,C14,E16),0)</f>
        <v>#REF!</v>
      </c>
      <c r="F18" s="10"/>
      <c r="I18" t="s">
        <v>22</v>
      </c>
      <c r="J18" s="12" t="e">
        <f>+J16-J17</f>
        <v>#REF!</v>
      </c>
      <c r="K18" s="12" t="e">
        <f t="shared" ref="K18:L18" si="7">+K16-K17</f>
        <v>#REF!</v>
      </c>
      <c r="L18" s="12" t="e">
        <f t="shared" si="7"/>
        <v>#REF!</v>
      </c>
    </row>
    <row r="19" spans="2:12" x14ac:dyDescent="0.25">
      <c r="B19" s="3" t="s">
        <v>3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5</v>
      </c>
      <c r="C20" s="4" t="e">
        <f>+IF(C16&gt;0,IF(L14&lt;C16,L14,C16),0)</f>
        <v>#REF!</v>
      </c>
      <c r="D20" s="4" t="e">
        <f>+IF(D16&gt;0,IF(L16&lt;D16,L16,D16),0)</f>
        <v>#REF!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18</v>
      </c>
      <c r="C22" s="6" t="e">
        <f>+C16-C20</f>
        <v>#REF!</v>
      </c>
      <c r="D22" s="6" t="e">
        <f>+D16-D20</f>
        <v>#REF!</v>
      </c>
      <c r="E22" s="6" t="e">
        <f>+E16-E18-E19</f>
        <v>#REF!</v>
      </c>
      <c r="F22" s="11" t="e">
        <f t="shared" si="1"/>
        <v>#REF!</v>
      </c>
    </row>
    <row r="23" spans="2:12" x14ac:dyDescent="0.25">
      <c r="B23" s="3" t="s">
        <v>23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 t="e">
        <f>+C22-C23</f>
        <v>#REF!</v>
      </c>
      <c r="D25" s="6" t="e">
        <f t="shared" ref="D25:E25" si="8">+D22-D23</f>
        <v>#REF!</v>
      </c>
      <c r="E25" s="6" t="e">
        <f t="shared" si="8"/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 - 22 SALES</vt:lpstr>
      <vt:lpstr>JAN-22 PURCHASE</vt:lpstr>
      <vt:lpstr>Sheet2</vt:lpstr>
      <vt:lpstr>Sheet3</vt:lpstr>
      <vt:lpstr>Sheet1</vt:lpstr>
      <vt:lpstr>HSN</vt:lpstr>
      <vt:lpstr> SALES</vt:lpstr>
      <vt:lpstr>PURCHASES</vt:lpstr>
      <vt:lpstr>GSTR 3B - nov</vt:lpstr>
      <vt:lpstr>GSTR 3B - SEPT</vt:lpstr>
      <vt:lpstr>GST NO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dcterms:created xsi:type="dcterms:W3CDTF">2017-10-18T06:26:52Z</dcterms:created>
  <dcterms:modified xsi:type="dcterms:W3CDTF">2022-02-19T11:28:43Z</dcterms:modified>
</cp:coreProperties>
</file>