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Y:\GST\SARAVANABHAVA TRADERS\GSTR 3B\2021-2022\10 JAN 22\"/>
    </mc:Choice>
  </mc:AlternateContent>
  <xr:revisionPtr revIDLastSave="0" documentId="13_ncr:1_{A386E512-FAF0-4A25-828B-499A7F3649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ANUARY-22 SALES" sheetId="6" r:id="rId1"/>
    <sheet name="JANUARY-22 PURCHASE" sheetId="7" r:id="rId2"/>
    <sheet name="GSTR 3B - nov" sheetId="5" state="hidden" r:id="rId3"/>
    <sheet name="GSTR 3B - SEPT" sheetId="4" state="hidden" r:id="rId4"/>
    <sheet name="GST NO MASTER" sheetId="2" state="hidden" r:id="rId5"/>
  </sheets>
  <definedNames>
    <definedName name="_xlnm._FilterDatabase" localSheetId="0" hidden="1">'JANUARY-22 SALES'!$A$2:$R$50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8" i="6" l="1"/>
  <c r="M4" i="7"/>
  <c r="N4" i="7" s="1"/>
  <c r="P4" i="7" s="1"/>
  <c r="Q4" i="7" s="1"/>
  <c r="O4" i="7"/>
  <c r="M5" i="7"/>
  <c r="N5" i="7"/>
  <c r="O5" i="7"/>
  <c r="P5" i="7" s="1"/>
  <c r="Q5" i="7" s="1"/>
  <c r="M6" i="7"/>
  <c r="P6" i="7" s="1"/>
  <c r="Q6" i="7" s="1"/>
  <c r="N6" i="7"/>
  <c r="O6" i="7"/>
  <c r="M7" i="7"/>
  <c r="N7" i="7" s="1"/>
  <c r="O7" i="7"/>
  <c r="M9" i="7"/>
  <c r="N9" i="7"/>
  <c r="O9" i="7"/>
  <c r="P9" i="7" s="1"/>
  <c r="Q9" i="7" s="1"/>
  <c r="M10" i="7"/>
  <c r="P10" i="7" s="1"/>
  <c r="Q10" i="7" s="1"/>
  <c r="N10" i="7"/>
  <c r="O10" i="7"/>
  <c r="M11" i="7"/>
  <c r="N11" i="7" s="1"/>
  <c r="O11" i="7"/>
  <c r="M12" i="7"/>
  <c r="N12" i="7" s="1"/>
  <c r="P12" i="7" s="1"/>
  <c r="Q12" i="7" s="1"/>
  <c r="O12" i="7"/>
  <c r="M13" i="7"/>
  <c r="N13" i="7"/>
  <c r="O13" i="7"/>
  <c r="P13" i="7" s="1"/>
  <c r="Q13" i="7" s="1"/>
  <c r="M14" i="7"/>
  <c r="P14" i="7" s="1"/>
  <c r="Q14" i="7" s="1"/>
  <c r="N14" i="7"/>
  <c r="O14" i="7"/>
  <c r="M15" i="7"/>
  <c r="N15" i="7" s="1"/>
  <c r="O15" i="7"/>
  <c r="M16" i="7"/>
  <c r="N16" i="7" s="1"/>
  <c r="P16" i="7" s="1"/>
  <c r="Q16" i="7" s="1"/>
  <c r="O16" i="7"/>
  <c r="M17" i="7"/>
  <c r="N17" i="7"/>
  <c r="O17" i="7"/>
  <c r="P17" i="7" s="1"/>
  <c r="Q17" i="7" s="1"/>
  <c r="M18" i="7"/>
  <c r="P18" i="7" s="1"/>
  <c r="Q18" i="7" s="1"/>
  <c r="N18" i="7"/>
  <c r="O18" i="7"/>
  <c r="M19" i="7"/>
  <c r="N19" i="7" s="1"/>
  <c r="O19" i="7"/>
  <c r="L6" i="7"/>
  <c r="L7" i="7"/>
  <c r="L9" i="7"/>
  <c r="L10" i="7"/>
  <c r="L11" i="7"/>
  <c r="L12" i="7"/>
  <c r="L13" i="7"/>
  <c r="L14" i="7"/>
  <c r="L15" i="7"/>
  <c r="L16" i="7"/>
  <c r="L17" i="7"/>
  <c r="L18" i="7"/>
  <c r="L19" i="7"/>
  <c r="L5" i="7"/>
  <c r="L4" i="7"/>
  <c r="P19" i="7" l="1"/>
  <c r="Q19" i="7" s="1"/>
  <c r="P11" i="7"/>
  <c r="Q11" i="7" s="1"/>
  <c r="P7" i="7"/>
  <c r="Q7" i="7" s="1"/>
  <c r="P15" i="7"/>
  <c r="Q15" i="7" s="1"/>
  <c r="K20" i="7"/>
  <c r="J20" i="7"/>
  <c r="I20" i="7"/>
  <c r="H20" i="7"/>
  <c r="G20" i="7"/>
  <c r="F20" i="7"/>
  <c r="K52" i="6" l="1"/>
  <c r="J52" i="6"/>
  <c r="I52" i="6"/>
  <c r="H52" i="6"/>
  <c r="G52" i="6"/>
  <c r="F52" i="6"/>
  <c r="O34" i="6" l="1"/>
  <c r="L34" i="6"/>
  <c r="M34" i="6" s="1"/>
  <c r="O33" i="6"/>
  <c r="L33" i="6"/>
  <c r="M33" i="6" s="1"/>
  <c r="N33" i="6" s="1"/>
  <c r="P33" i="6" l="1"/>
  <c r="Q33" i="6" s="1"/>
  <c r="N34" i="6"/>
  <c r="P34" i="6" s="1"/>
  <c r="Q34" i="6" s="1"/>
  <c r="O32" i="6"/>
  <c r="L32" i="6"/>
  <c r="M32" i="6" s="1"/>
  <c r="O29" i="6"/>
  <c r="L29" i="6"/>
  <c r="M29" i="6" s="1"/>
  <c r="N29" i="6" s="1"/>
  <c r="O28" i="6"/>
  <c r="L28" i="6"/>
  <c r="M28" i="6" s="1"/>
  <c r="O27" i="6"/>
  <c r="L27" i="6"/>
  <c r="M27" i="6" s="1"/>
  <c r="N27" i="6" s="1"/>
  <c r="O26" i="6"/>
  <c r="L26" i="6"/>
  <c r="M26" i="6" s="1"/>
  <c r="O25" i="6"/>
  <c r="L25" i="6"/>
  <c r="M25" i="6" s="1"/>
  <c r="N25" i="6" s="1"/>
  <c r="O24" i="6"/>
  <c r="L24" i="6"/>
  <c r="M24" i="6" s="1"/>
  <c r="N24" i="6" l="1"/>
  <c r="P24" i="6" s="1"/>
  <c r="Q24" i="6" s="1"/>
  <c r="P25" i="6"/>
  <c r="Q25" i="6" s="1"/>
  <c r="N26" i="6"/>
  <c r="P26" i="6" s="1"/>
  <c r="Q26" i="6" s="1"/>
  <c r="P27" i="6"/>
  <c r="Q27" i="6" s="1"/>
  <c r="N28" i="6"/>
  <c r="P28" i="6" s="1"/>
  <c r="Q28" i="6" s="1"/>
  <c r="P29" i="6"/>
  <c r="Q29" i="6" s="1"/>
  <c r="N32" i="6"/>
  <c r="P32" i="6" s="1"/>
  <c r="Q32" i="6" s="1"/>
  <c r="L50" i="6" l="1"/>
  <c r="M50" i="6" s="1"/>
  <c r="O50" i="6"/>
  <c r="L49" i="6"/>
  <c r="M49" i="6" s="1"/>
  <c r="O49" i="6"/>
  <c r="N50" i="6" l="1"/>
  <c r="P50" i="6" s="1"/>
  <c r="Q50" i="6" s="1"/>
  <c r="N49" i="6"/>
  <c r="P49" i="6" s="1"/>
  <c r="Q49" i="6" s="1"/>
  <c r="O21" i="6"/>
  <c r="L21" i="6"/>
  <c r="M21" i="6" s="1"/>
  <c r="O20" i="6"/>
  <c r="L20" i="6"/>
  <c r="M20" i="6" s="1"/>
  <c r="N20" i="6" s="1"/>
  <c r="O19" i="6"/>
  <c r="L19" i="6"/>
  <c r="M19" i="6" s="1"/>
  <c r="N19" i="6" l="1"/>
  <c r="P19" i="6" s="1"/>
  <c r="Q19" i="6" s="1"/>
  <c r="P20" i="6"/>
  <c r="Q20" i="6" s="1"/>
  <c r="N21" i="6"/>
  <c r="P21" i="6" s="1"/>
  <c r="Q21" i="6" s="1"/>
  <c r="O22" i="6" l="1"/>
  <c r="L22" i="6"/>
  <c r="M22" i="6" s="1"/>
  <c r="N22" i="6" l="1"/>
  <c r="P22" i="6" s="1"/>
  <c r="Q22" i="6" s="1"/>
  <c r="O3" i="7"/>
  <c r="L3" i="7"/>
  <c r="M3" i="7" l="1"/>
  <c r="N3" i="7" l="1"/>
  <c r="P3" i="7" l="1"/>
  <c r="Q3" i="7" l="1"/>
  <c r="L18" i="6" l="1"/>
  <c r="M18" i="6" s="1"/>
  <c r="O18" i="6"/>
  <c r="O17" i="6"/>
  <c r="L17" i="6"/>
  <c r="M17" i="6" s="1"/>
  <c r="N17" i="6" s="1"/>
  <c r="P17" i="6" l="1"/>
  <c r="Q17" i="6" s="1"/>
  <c r="N18" i="6"/>
  <c r="P18" i="6" s="1"/>
  <c r="Q18" i="6" s="1"/>
  <c r="L5" i="6" l="1"/>
  <c r="M5" i="6" s="1"/>
  <c r="O7" i="6" l="1"/>
  <c r="O48" i="6" l="1"/>
  <c r="O47" i="6"/>
  <c r="L47" i="6"/>
  <c r="M47" i="6" s="1"/>
  <c r="N47" i="6" s="1"/>
  <c r="O46" i="6"/>
  <c r="L46" i="6"/>
  <c r="M46" i="6" s="1"/>
  <c r="N46" i="6" s="1"/>
  <c r="L48" i="6"/>
  <c r="M48" i="6" s="1"/>
  <c r="N48" i="6" s="1"/>
  <c r="P46" i="6" l="1"/>
  <c r="Q46" i="6" s="1"/>
  <c r="P47" i="6"/>
  <c r="Q47" i="6" s="1"/>
  <c r="P48" i="6"/>
  <c r="Q48" i="6" s="1"/>
  <c r="O45" i="6"/>
  <c r="L45" i="6"/>
  <c r="M45" i="6" s="1"/>
  <c r="O44" i="6"/>
  <c r="L44" i="6"/>
  <c r="M44" i="6" s="1"/>
  <c r="N44" i="6" s="1"/>
  <c r="O43" i="6"/>
  <c r="L43" i="6"/>
  <c r="M43" i="6" s="1"/>
  <c r="O42" i="6"/>
  <c r="L42" i="6"/>
  <c r="M42" i="6" s="1"/>
  <c r="N42" i="6" s="1"/>
  <c r="O41" i="6"/>
  <c r="L41" i="6"/>
  <c r="M41" i="6" s="1"/>
  <c r="O40" i="6"/>
  <c r="L40" i="6"/>
  <c r="M40" i="6" s="1"/>
  <c r="N40" i="6" s="1"/>
  <c r="O39" i="6"/>
  <c r="L39" i="6"/>
  <c r="M39" i="6" s="1"/>
  <c r="L38" i="6"/>
  <c r="N39" i="6" l="1"/>
  <c r="P39" i="6" s="1"/>
  <c r="Q39" i="6" s="1"/>
  <c r="P40" i="6"/>
  <c r="Q40" i="6" s="1"/>
  <c r="N41" i="6"/>
  <c r="P41" i="6" s="1"/>
  <c r="Q41" i="6" s="1"/>
  <c r="P42" i="6"/>
  <c r="Q42" i="6" s="1"/>
  <c r="N43" i="6"/>
  <c r="P43" i="6" s="1"/>
  <c r="Q43" i="6" s="1"/>
  <c r="P44" i="6"/>
  <c r="Q44" i="6" s="1"/>
  <c r="N45" i="6"/>
  <c r="P45" i="6" s="1"/>
  <c r="Q45" i="6" s="1"/>
  <c r="L37" i="6"/>
  <c r="L36" i="6"/>
  <c r="L35" i="6"/>
  <c r="O38" i="6" l="1"/>
  <c r="M38" i="6"/>
  <c r="N38" i="6" s="1"/>
  <c r="O37" i="6"/>
  <c r="M37" i="6"/>
  <c r="N37" i="6" s="1"/>
  <c r="O36" i="6"/>
  <c r="M36" i="6"/>
  <c r="O35" i="6"/>
  <c r="M35" i="6"/>
  <c r="P37" i="6" l="1"/>
  <c r="Q37" i="6" s="1"/>
  <c r="N35" i="6"/>
  <c r="P35" i="6" s="1"/>
  <c r="Q35" i="6" s="1"/>
  <c r="N36" i="6"/>
  <c r="P36" i="6" s="1"/>
  <c r="Q36" i="6" s="1"/>
  <c r="P38" i="6"/>
  <c r="Q38" i="6" s="1"/>
  <c r="O16" i="6"/>
  <c r="O15" i="6"/>
  <c r="O14" i="6"/>
  <c r="O13" i="6"/>
  <c r="O12" i="6"/>
  <c r="O11" i="6"/>
  <c r="O10" i="6"/>
  <c r="O9" i="6"/>
  <c r="O8" i="6"/>
  <c r="O6" i="6"/>
  <c r="O5" i="6"/>
  <c r="O23" i="6" l="1"/>
  <c r="L23" i="6" l="1"/>
  <c r="M23" i="6" s="1"/>
  <c r="N23" i="6" l="1"/>
  <c r="P23" i="6" s="1"/>
  <c r="Q23" i="6" s="1"/>
  <c r="O20" i="7" l="1"/>
  <c r="L16" i="6"/>
  <c r="M16" i="6" s="1"/>
  <c r="L15" i="6"/>
  <c r="L14" i="6"/>
  <c r="L13" i="6"/>
  <c r="M13" i="6" s="1"/>
  <c r="N13" i="6" s="1"/>
  <c r="P13" i="6" s="1"/>
  <c r="Q13" i="6" s="1"/>
  <c r="L12" i="6"/>
  <c r="M12" i="6" s="1"/>
  <c r="L11" i="6"/>
  <c r="M11" i="6" s="1"/>
  <c r="N11" i="6" s="1"/>
  <c r="P11" i="6" s="1"/>
  <c r="Q11" i="6" s="1"/>
  <c r="L10" i="6"/>
  <c r="M10" i="6" s="1"/>
  <c r="N10" i="6" s="1"/>
  <c r="P10" i="6" s="1"/>
  <c r="Q10" i="6" s="1"/>
  <c r="L9" i="6"/>
  <c r="M9" i="6" s="1"/>
  <c r="L8" i="6"/>
  <c r="M8" i="6" s="1"/>
  <c r="L7" i="6"/>
  <c r="M7" i="6" s="1"/>
  <c r="N7" i="6" s="1"/>
  <c r="P7" i="6" s="1"/>
  <c r="Q7" i="6" s="1"/>
  <c r="L6" i="6"/>
  <c r="M6" i="6" s="1"/>
  <c r="O4" i="6"/>
  <c r="L4" i="6"/>
  <c r="M4" i="6" s="1"/>
  <c r="O3" i="6"/>
  <c r="O52" i="6" s="1"/>
  <c r="L3" i="6"/>
  <c r="L20" i="7" l="1"/>
  <c r="M14" i="6"/>
  <c r="L52" i="6"/>
  <c r="M15" i="6"/>
  <c r="M3" i="6"/>
  <c r="N3" i="6" s="1"/>
  <c r="N5" i="6"/>
  <c r="N16" i="6"/>
  <c r="P16" i="6" s="1"/>
  <c r="Q16" i="6" s="1"/>
  <c r="N12" i="6"/>
  <c r="P12" i="6" s="1"/>
  <c r="Q12" i="6" s="1"/>
  <c r="N9" i="6"/>
  <c r="P9" i="6" s="1"/>
  <c r="Q9" i="6" s="1"/>
  <c r="N8" i="6"/>
  <c r="P8" i="6" s="1"/>
  <c r="Q8" i="6" s="1"/>
  <c r="N6" i="6"/>
  <c r="P6" i="6" s="1"/>
  <c r="Q6" i="6" s="1"/>
  <c r="N4" i="6"/>
  <c r="P4" i="6" s="1"/>
  <c r="Q4" i="6" s="1"/>
  <c r="M20" i="7" l="1"/>
  <c r="N14" i="6"/>
  <c r="P14" i="6" s="1"/>
  <c r="Q14" i="6" s="1"/>
  <c r="M52" i="6"/>
  <c r="P5" i="6"/>
  <c r="N15" i="6"/>
  <c r="P15" i="6" s="1"/>
  <c r="Q15" i="6" s="1"/>
  <c r="P3" i="6"/>
  <c r="F8" i="5"/>
  <c r="F7" i="5"/>
  <c r="N20" i="7" l="1"/>
  <c r="P52" i="6"/>
  <c r="N52" i="6"/>
  <c r="Q5" i="6"/>
  <c r="Q3" i="6"/>
  <c r="F7" i="4"/>
  <c r="F8" i="4"/>
  <c r="Q20" i="7" l="1"/>
  <c r="P20" i="7"/>
  <c r="Q52" i="6"/>
  <c r="E11" i="5"/>
  <c r="C10" i="4"/>
  <c r="E11" i="4"/>
  <c r="E9" i="4"/>
  <c r="E10" i="4" s="1"/>
  <c r="C9" i="5" l="1"/>
  <c r="C10" i="5" s="1"/>
  <c r="E9" i="5"/>
  <c r="E10" i="5" s="1"/>
  <c r="E12" i="5" s="1"/>
  <c r="E16" i="5" s="1"/>
  <c r="C11" i="5"/>
  <c r="E12" i="4"/>
  <c r="E14" i="4" s="1"/>
  <c r="L12" i="4" s="1"/>
  <c r="L14" i="4" s="1"/>
  <c r="F11" i="4"/>
  <c r="C12" i="4"/>
  <c r="C14" i="4" s="1"/>
  <c r="J12" i="4" s="1"/>
  <c r="D9" i="5" l="1"/>
  <c r="D11" i="5"/>
  <c r="E14" i="5"/>
  <c r="L12" i="5" s="1"/>
  <c r="L14" i="5" s="1"/>
  <c r="C12" i="5"/>
  <c r="C16" i="5" s="1"/>
  <c r="D10" i="4"/>
  <c r="E16" i="4"/>
  <c r="E18" i="4" s="1"/>
  <c r="J13" i="4" s="1"/>
  <c r="J14" i="4" s="1"/>
  <c r="J16" i="4" s="1"/>
  <c r="J18" i="4" s="1"/>
  <c r="C16" i="4"/>
  <c r="D10" i="5" l="1"/>
  <c r="F10" i="5" s="1"/>
  <c r="F9" i="5"/>
  <c r="F11" i="5"/>
  <c r="C20" i="5"/>
  <c r="L15" i="5" s="1"/>
  <c r="L16" i="5" s="1"/>
  <c r="C14" i="5"/>
  <c r="F9" i="4"/>
  <c r="D12" i="4"/>
  <c r="D14" i="4" s="1"/>
  <c r="K12" i="4" s="1"/>
  <c r="F10" i="4"/>
  <c r="C20" i="4"/>
  <c r="L15" i="4" s="1"/>
  <c r="L16" i="4" s="1"/>
  <c r="E19" i="4"/>
  <c r="D12" i="5" l="1"/>
  <c r="C22" i="5"/>
  <c r="C25" i="5" s="1"/>
  <c r="J12" i="5"/>
  <c r="E18" i="5"/>
  <c r="C22" i="4"/>
  <c r="C25" i="4" s="1"/>
  <c r="K13" i="4"/>
  <c r="K14" i="4" s="1"/>
  <c r="K16" i="4" s="1"/>
  <c r="K18" i="4" s="1"/>
  <c r="E22" i="4"/>
  <c r="E25" i="4" s="1"/>
  <c r="D16" i="4"/>
  <c r="F12" i="4"/>
  <c r="D14" i="5" l="1"/>
  <c r="K12" i="5" s="1"/>
  <c r="D16" i="5"/>
  <c r="D20" i="5" s="1"/>
  <c r="L17" i="5" s="1"/>
  <c r="L18" i="5" s="1"/>
  <c r="F12" i="5"/>
  <c r="J13" i="5"/>
  <c r="J14" i="5" s="1"/>
  <c r="J16" i="5" s="1"/>
  <c r="J18" i="5" s="1"/>
  <c r="E19" i="5"/>
  <c r="K13" i="5" s="1"/>
  <c r="K14" i="5" s="1"/>
  <c r="K16" i="5" s="1"/>
  <c r="K18" i="5" s="1"/>
  <c r="D20" i="4"/>
  <c r="L17" i="4" s="1"/>
  <c r="L18" i="4" s="1"/>
  <c r="D22" i="5" l="1"/>
  <c r="D25" i="5" s="1"/>
  <c r="E22" i="5"/>
  <c r="D22" i="4"/>
  <c r="F22" i="4" s="1"/>
  <c r="E25" i="5" l="1"/>
  <c r="F22" i="5"/>
  <c r="D25" i="4"/>
</calcChain>
</file>

<file path=xl/sharedStrings.xml><?xml version="1.0" encoding="utf-8"?>
<sst xmlns="http://schemas.openxmlformats.org/spreadsheetml/2006/main" count="336" uniqueCount="136">
  <si>
    <t>Date</t>
  </si>
  <si>
    <t>GST NO OF PARTY</t>
  </si>
  <si>
    <t>INVOICE VALUE</t>
  </si>
  <si>
    <t>TAXABLE AMT</t>
  </si>
  <si>
    <t>NET GST</t>
  </si>
  <si>
    <t>SGST</t>
  </si>
  <si>
    <t>CGST</t>
  </si>
  <si>
    <t>IGST</t>
  </si>
  <si>
    <t>TOTAL VALUE</t>
  </si>
  <si>
    <t>TOTAL</t>
  </si>
  <si>
    <t xml:space="preserve">Credit Balance - opening </t>
  </si>
  <si>
    <t>Cash Balance - Opening</t>
  </si>
  <si>
    <t xml:space="preserve">Current ITC </t>
  </si>
  <si>
    <t>Available  ITC</t>
  </si>
  <si>
    <t>Current Liability</t>
  </si>
  <si>
    <t>Set-off of Available Credit</t>
  </si>
  <si>
    <t>Balance</t>
  </si>
  <si>
    <t>Credit  after Intra head set off</t>
  </si>
  <si>
    <t>Liability</t>
  </si>
  <si>
    <t>Interhead Set off</t>
  </si>
  <si>
    <t>Final Liability</t>
  </si>
  <si>
    <t>After Intrahead</t>
  </si>
  <si>
    <t>After IGST SETOFF</t>
  </si>
  <si>
    <t>AFTER CGST SETOFF</t>
  </si>
  <si>
    <t>AFTER SGST SET OFF</t>
  </si>
  <si>
    <t>Less cash balance</t>
  </si>
  <si>
    <t>PARTY NAME_Bill</t>
  </si>
  <si>
    <t>REMARKS</t>
  </si>
  <si>
    <t>AMT. DIFFER</t>
  </si>
  <si>
    <t>MONTH</t>
  </si>
  <si>
    <t>BILL NO</t>
  </si>
  <si>
    <t>DATE</t>
  </si>
  <si>
    <t>FILEING</t>
  </si>
  <si>
    <t>33CKYPS1708R1Z5</t>
  </si>
  <si>
    <t>MAHALAKSHMI FOOD PRODUCTS</t>
  </si>
  <si>
    <t>33AGIPN4713D1ZR</t>
  </si>
  <si>
    <t>SHINE ENTERPRISES</t>
  </si>
  <si>
    <t>33AFEPV0001P2ZI</t>
  </si>
  <si>
    <t>HETESH DEPARTMENT STORE</t>
  </si>
  <si>
    <t>33APRPV3367F1ZF</t>
  </si>
  <si>
    <t>APR BAJAAR</t>
  </si>
  <si>
    <t>33AAJPB1316P2ZV</t>
  </si>
  <si>
    <t>TUTICORIN STORES</t>
  </si>
  <si>
    <t>33AMOPT7372G1ZJ</t>
  </si>
  <si>
    <t>KRISHNA SUPER MARKET</t>
  </si>
  <si>
    <t>33AAGPR8458P1ZU</t>
  </si>
  <si>
    <t>M.RAMAKRISHNA METAL STORES</t>
  </si>
  <si>
    <t>33ACEFS1226J1ZC</t>
  </si>
  <si>
    <t>SRI PADMAVATHI ASSOCIATES</t>
  </si>
  <si>
    <t>33ASDPD0063B1ZQ</t>
  </si>
  <si>
    <t>SARAVANA'S SHOPPEE</t>
  </si>
  <si>
    <t>33AFXPJ3603G1ZH</t>
  </si>
  <si>
    <t>SHRI OM MURUGAN STORES</t>
  </si>
  <si>
    <t>33AMUPM3586B1ZU</t>
  </si>
  <si>
    <t>M.MAART</t>
  </si>
  <si>
    <t>33BJCPA9054L1Z9</t>
  </si>
  <si>
    <t>TK PROVISION STORE</t>
  </si>
  <si>
    <t>SUCHITHRA STORE</t>
  </si>
  <si>
    <t>IYAPPAN STORE</t>
  </si>
  <si>
    <t>THANGAMANI STORE</t>
  </si>
  <si>
    <t>KESAVAN STORE</t>
  </si>
  <si>
    <t>SELVAM KALKI STORE</t>
  </si>
  <si>
    <t>SARAVANA STORE</t>
  </si>
  <si>
    <t>MANICKAM STORE</t>
  </si>
  <si>
    <t>KALAISELVI STORE</t>
  </si>
  <si>
    <t>MURUGAN STORE</t>
  </si>
  <si>
    <t>VINAYAGA STORE</t>
  </si>
  <si>
    <t>SAKTHI DEPARTMENT STORE</t>
  </si>
  <si>
    <t>B2C</t>
  </si>
  <si>
    <t>WRONG</t>
  </si>
  <si>
    <t>JANUARY</t>
  </si>
  <si>
    <t>21-22\PIT\463</t>
  </si>
  <si>
    <t>5.1.22</t>
  </si>
  <si>
    <t>21-22\PIT\479</t>
  </si>
  <si>
    <t>18.1.22</t>
  </si>
  <si>
    <t>21-22\PIT\504</t>
  </si>
  <si>
    <t>29.1.22</t>
  </si>
  <si>
    <t>21-22\PIT\505</t>
  </si>
  <si>
    <t>21-22\PIT\522</t>
  </si>
  <si>
    <t>31.1.22</t>
  </si>
  <si>
    <t>C9865</t>
  </si>
  <si>
    <t>3.1.22</t>
  </si>
  <si>
    <t>C9866</t>
  </si>
  <si>
    <t>C10226</t>
  </si>
  <si>
    <t>10.1.22</t>
  </si>
  <si>
    <t>C10227</t>
  </si>
  <si>
    <t>C10372</t>
  </si>
  <si>
    <t>17.1.22</t>
  </si>
  <si>
    <t>C10373</t>
  </si>
  <si>
    <t>C10375</t>
  </si>
  <si>
    <t>C10633</t>
  </si>
  <si>
    <t>24.1.22</t>
  </si>
  <si>
    <t>C10634</t>
  </si>
  <si>
    <t>C10866</t>
  </si>
  <si>
    <t>C10867</t>
  </si>
  <si>
    <t>2.1.21</t>
  </si>
  <si>
    <t>OM MURUGA STORE</t>
  </si>
  <si>
    <t>4.1.22</t>
  </si>
  <si>
    <t>MUTHU STORE</t>
  </si>
  <si>
    <t>33NOBPS3150D1Z2</t>
  </si>
  <si>
    <t>STAR 4 SUPER MARKET</t>
  </si>
  <si>
    <t>33AOMPJ0966Q1ZC</t>
  </si>
  <si>
    <t>KUMARAN TRADERS</t>
  </si>
  <si>
    <t>7.1.22</t>
  </si>
  <si>
    <t>33BXYPP5110J1Z3</t>
  </si>
  <si>
    <t>PANDIYAN METAL STORE</t>
  </si>
  <si>
    <t>12.1.22</t>
  </si>
  <si>
    <t>33AKMPD2721K1ZD</t>
  </si>
  <si>
    <t>SRI KAMATCI METAL STORES</t>
  </si>
  <si>
    <t>20.1.22</t>
  </si>
  <si>
    <t>VINAYAGA SUPER MARKET</t>
  </si>
  <si>
    <t>33AAWFM2002J1ZC</t>
  </si>
  <si>
    <t>MOON MART</t>
  </si>
  <si>
    <t>25.1.22</t>
  </si>
  <si>
    <t>OM SAKTHI STORE</t>
  </si>
  <si>
    <t>GURUSAMY STORE</t>
  </si>
  <si>
    <t>27.1.22</t>
  </si>
  <si>
    <t>SHANMUGAM STORE</t>
  </si>
  <si>
    <t>GEORGE STORE</t>
  </si>
  <si>
    <t>MARIAPPAPILLAI STORE</t>
  </si>
  <si>
    <t>9.1.22</t>
  </si>
  <si>
    <t>NAGARAJ CHICKEN STORE</t>
  </si>
  <si>
    <t>13.1.22</t>
  </si>
  <si>
    <t>TAMIL SUPER MARKET</t>
  </si>
  <si>
    <t>15.1.22</t>
  </si>
  <si>
    <t>BHARANI SUPER MARKET</t>
  </si>
  <si>
    <t>21.1.22</t>
  </si>
  <si>
    <t>33AAAAQ000N1ZT</t>
  </si>
  <si>
    <t>Q,1066 RAJAPALAYAM CO OP STORE LTD</t>
  </si>
  <si>
    <t>HARI GOKUL STORE</t>
  </si>
  <si>
    <t>SELVAM STORE</t>
  </si>
  <si>
    <t>28.1.22</t>
  </si>
  <si>
    <t>SRINIVASA STORE</t>
  </si>
  <si>
    <t>VENKATESWARA STORE</t>
  </si>
  <si>
    <t>V</t>
  </si>
  <si>
    <t>NO.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</si>
</sst>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121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1" fillId="0" borderId="2" xfId="0" applyFont="1" applyBorder="1"/>
    <xf numFmtId="4" fontId="1" fillId="0" borderId="2" xfId="0" applyNumberFormat="1" applyFont="1" applyBorder="1"/>
    <xf numFmtId="0" fontId="0" fillId="0" borderId="2" xfId="0" applyBorder="1"/>
    <xf numFmtId="4" fontId="0" fillId="0" borderId="2" xfId="0" applyNumberFormat="1" applyBorder="1"/>
    <xf numFmtId="4" fontId="0" fillId="3" borderId="2" xfId="0" applyNumberFormat="1" applyFill="1" applyBorder="1"/>
    <xf numFmtId="0" fontId="0" fillId="0" borderId="2" xfId="0" applyFont="1" applyBorder="1"/>
    <xf numFmtId="4" fontId="0" fillId="3" borderId="2" xfId="0" applyNumberFormat="1" applyFont="1" applyFill="1" applyBorder="1"/>
    <xf numFmtId="4" fontId="0" fillId="0" borderId="2" xfId="0" applyNumberFormat="1" applyFont="1" applyBorder="1"/>
    <xf numFmtId="4" fontId="0" fillId="4" borderId="2" xfId="0" applyNumberFormat="1" applyFill="1" applyBorder="1"/>
    <xf numFmtId="4" fontId="0" fillId="0" borderId="0" xfId="0" applyNumberFormat="1"/>
    <xf numFmtId="4" fontId="1" fillId="5" borderId="2" xfId="0" applyNumberFormat="1" applyFont="1" applyFill="1" applyBorder="1"/>
    <xf numFmtId="4" fontId="1" fillId="0" borderId="0" xfId="0" applyNumberFormat="1" applyFont="1"/>
    <xf numFmtId="14" fontId="0" fillId="0" borderId="2" xfId="0" applyNumberFormat="1" applyBorder="1"/>
    <xf numFmtId="0" fontId="1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9"/>
  <sheetViews>
    <sheetView tabSelected="1" topLeftCell="I42" zoomScaleNormal="100" workbookViewId="0">
      <selection activeCell="K61" sqref="K61"/>
    </sheetView>
  </sheetViews>
  <sheetFormatPr defaultRowHeight="15" x14ac:dyDescent="0.25"/>
  <cols>
    <col min="1" max="1" width="12.28515625" customWidth="1"/>
    <col min="2" max="2" width="7.7109375" bestFit="1" customWidth="1"/>
    <col min="3" max="3" width="11" bestFit="1" customWidth="1"/>
    <col min="4" max="4" width="18.5703125" bestFit="1" customWidth="1"/>
    <col min="5" max="5" width="47.28515625" customWidth="1"/>
    <col min="6" max="6" width="14.7109375" customWidth="1"/>
    <col min="7" max="9" width="13.28515625" customWidth="1"/>
    <col min="10" max="11" width="15.5703125" bestFit="1" customWidth="1"/>
    <col min="12" max="13" width="13.28515625" bestFit="1" customWidth="1"/>
    <col min="14" max="15" width="9.28515625" bestFit="1" customWidth="1"/>
    <col min="16" max="16" width="12.7109375" bestFit="1" customWidth="1"/>
    <col min="17" max="17" width="12" bestFit="1" customWidth="1"/>
    <col min="18" max="18" width="9.42578125" bestFit="1" customWidth="1"/>
  </cols>
  <sheetData>
    <row r="1" spans="1:18" x14ac:dyDescent="0.25">
      <c r="G1" s="16">
        <v>0</v>
      </c>
      <c r="H1" s="16">
        <v>5</v>
      </c>
      <c r="I1" s="16">
        <v>12</v>
      </c>
      <c r="J1" s="16">
        <v>18</v>
      </c>
      <c r="K1" s="16">
        <v>28</v>
      </c>
    </row>
    <row r="2" spans="1:18" x14ac:dyDescent="0.25">
      <c r="A2" s="5" t="s">
        <v>29</v>
      </c>
      <c r="B2" s="5" t="s">
        <v>30</v>
      </c>
      <c r="C2" s="5" t="s">
        <v>0</v>
      </c>
      <c r="D2" s="5" t="s">
        <v>1</v>
      </c>
      <c r="E2" s="5" t="s">
        <v>26</v>
      </c>
      <c r="F2" s="5" t="s">
        <v>2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28</v>
      </c>
      <c r="R2" s="5" t="s">
        <v>27</v>
      </c>
    </row>
    <row r="3" spans="1:18" x14ac:dyDescent="0.25">
      <c r="A3" s="5" t="s">
        <v>70</v>
      </c>
      <c r="B3" s="5">
        <v>1124</v>
      </c>
      <c r="C3" s="15" t="s">
        <v>95</v>
      </c>
      <c r="D3" s="5">
        <v>33</v>
      </c>
      <c r="E3" s="5" t="s">
        <v>96</v>
      </c>
      <c r="F3" s="5">
        <v>9030</v>
      </c>
      <c r="G3" s="5"/>
      <c r="H3" s="5"/>
      <c r="I3" s="5"/>
      <c r="J3" s="5">
        <v>7652</v>
      </c>
      <c r="K3" s="5"/>
      <c r="L3" s="5">
        <f>+(H3*$H$1/100)+(I3*$I$1/100)+(J3*$J$1/100)+(K3*$K$1/100)</f>
        <v>1377.36</v>
      </c>
      <c r="M3" s="5">
        <f>+IF(VALUE(LEFT(D3,2))=33,L3/2,0)</f>
        <v>688.68</v>
      </c>
      <c r="N3" s="5">
        <f>+M3</f>
        <v>688.68</v>
      </c>
      <c r="O3" s="5">
        <f>+IF(VALUE(LEFT(D3,2))=33,0,L3)</f>
        <v>0</v>
      </c>
      <c r="P3" s="5">
        <f>SUM(G3:K3)+M3+N3+O3</f>
        <v>9029.36</v>
      </c>
      <c r="Q3" s="5">
        <f>+F3-P3</f>
        <v>0.63999999999941792</v>
      </c>
      <c r="R3" s="5"/>
    </row>
    <row r="4" spans="1:18" x14ac:dyDescent="0.25">
      <c r="A4" s="5" t="s">
        <v>70</v>
      </c>
      <c r="B4" s="5">
        <v>1125</v>
      </c>
      <c r="C4" s="15" t="s">
        <v>95</v>
      </c>
      <c r="D4" s="5">
        <v>33</v>
      </c>
      <c r="E4" s="5" t="s">
        <v>67</v>
      </c>
      <c r="F4" s="5">
        <v>10109</v>
      </c>
      <c r="G4" s="5"/>
      <c r="H4" s="5"/>
      <c r="I4" s="5"/>
      <c r="J4" s="5">
        <v>8567</v>
      </c>
      <c r="K4" s="5"/>
      <c r="L4" s="5">
        <f t="shared" ref="L4:L18" si="0">+(H4*$H$1/100)+(I4*$I$1/100)+(J4*$J$1/100)+(K4*$K$1/100)</f>
        <v>1542.06</v>
      </c>
      <c r="M4" s="5">
        <f>+IF(VALUE(LEFT(D4,2))=33,L4/2,0)</f>
        <v>771.03</v>
      </c>
      <c r="N4" s="5">
        <f>+M4</f>
        <v>771.03</v>
      </c>
      <c r="O4" s="5">
        <f>+IF(VALUE(LEFT(D4,2))=33,0,L4)</f>
        <v>0</v>
      </c>
      <c r="P4" s="5">
        <f>SUM(G4:K4)+M4+N4+O4</f>
        <v>10109.060000000001</v>
      </c>
      <c r="Q4" s="5">
        <f>+F4-P4</f>
        <v>-6.0000000001309672E-2</v>
      </c>
      <c r="R4" s="5"/>
    </row>
    <row r="5" spans="1:18" x14ac:dyDescent="0.25">
      <c r="A5" s="5" t="s">
        <v>70</v>
      </c>
      <c r="B5" s="5">
        <v>1126</v>
      </c>
      <c r="C5" s="15" t="s">
        <v>97</v>
      </c>
      <c r="D5" s="5">
        <v>33</v>
      </c>
      <c r="E5" s="5" t="s">
        <v>98</v>
      </c>
      <c r="F5" s="5">
        <v>17757</v>
      </c>
      <c r="G5" s="5"/>
      <c r="H5" s="5"/>
      <c r="I5" s="5"/>
      <c r="J5" s="5">
        <v>15049</v>
      </c>
      <c r="K5" s="5"/>
      <c r="L5" s="5">
        <f t="shared" si="0"/>
        <v>2708.82</v>
      </c>
      <c r="M5" s="5">
        <f t="shared" ref="M5:M16" si="1">+IF(VALUE(LEFT(D5,2))=33,L5/2,0)</f>
        <v>1354.41</v>
      </c>
      <c r="N5" s="5">
        <f t="shared" ref="N5:N16" si="2">+M5</f>
        <v>1354.41</v>
      </c>
      <c r="O5" s="5">
        <f t="shared" ref="O5:O16" si="3">+IF(VALUE(LEFT(D5,2))=33,0,L5)</f>
        <v>0</v>
      </c>
      <c r="P5" s="5">
        <f t="shared" ref="P5:P16" si="4">SUM(G5:K5)+M5+N5+O5</f>
        <v>17757.82</v>
      </c>
      <c r="Q5" s="5">
        <f t="shared" ref="Q5:Q16" si="5">+F5-P5</f>
        <v>-0.81999999999970896</v>
      </c>
      <c r="R5" s="5"/>
    </row>
    <row r="6" spans="1:18" hidden="1" x14ac:dyDescent="0.25">
      <c r="A6" s="5" t="s">
        <v>70</v>
      </c>
      <c r="B6" s="5">
        <v>1127</v>
      </c>
      <c r="C6" s="15" t="s">
        <v>72</v>
      </c>
      <c r="D6" s="5" t="s">
        <v>99</v>
      </c>
      <c r="E6" s="5" t="s">
        <v>100</v>
      </c>
      <c r="F6" s="5">
        <v>2429</v>
      </c>
      <c r="G6" s="5"/>
      <c r="H6" s="5"/>
      <c r="I6" s="5"/>
      <c r="J6" s="5">
        <v>2059</v>
      </c>
      <c r="K6" s="5"/>
      <c r="L6" s="5">
        <f t="shared" si="0"/>
        <v>370.62</v>
      </c>
      <c r="M6" s="5">
        <f t="shared" si="1"/>
        <v>185.31</v>
      </c>
      <c r="N6" s="5">
        <f t="shared" si="2"/>
        <v>185.31</v>
      </c>
      <c r="O6" s="5">
        <f t="shared" si="3"/>
        <v>0</v>
      </c>
      <c r="P6" s="5">
        <f t="shared" si="4"/>
        <v>2429.62</v>
      </c>
      <c r="Q6" s="5">
        <f t="shared" si="5"/>
        <v>-0.61999999999989086</v>
      </c>
      <c r="R6" s="5"/>
    </row>
    <row r="7" spans="1:18" hidden="1" x14ac:dyDescent="0.25">
      <c r="A7" s="5" t="s">
        <v>70</v>
      </c>
      <c r="B7" s="5">
        <v>1128</v>
      </c>
      <c r="C7" s="15" t="s">
        <v>72</v>
      </c>
      <c r="D7" s="5" t="s">
        <v>101</v>
      </c>
      <c r="E7" s="5" t="s">
        <v>102</v>
      </c>
      <c r="F7" s="5">
        <v>8499</v>
      </c>
      <c r="G7" s="5"/>
      <c r="H7" s="5"/>
      <c r="I7" s="5"/>
      <c r="J7" s="5">
        <v>7203</v>
      </c>
      <c r="K7" s="5"/>
      <c r="L7" s="5">
        <f t="shared" si="0"/>
        <v>1296.54</v>
      </c>
      <c r="M7" s="5">
        <f>+IF(VALUE(LEFT(D7,2))=33,L7/2,0)</f>
        <v>648.27</v>
      </c>
      <c r="N7" s="5">
        <f>+M7</f>
        <v>648.27</v>
      </c>
      <c r="O7" s="5">
        <f>+IF(VALUE(LEFT(D7,2))=33,0,L7)</f>
        <v>0</v>
      </c>
      <c r="P7" s="5">
        <f>SUM(G7:K7)+M7+N7+O7</f>
        <v>8499.5400000000009</v>
      </c>
      <c r="Q7" s="5">
        <f>+F7-P7</f>
        <v>-0.54000000000087311</v>
      </c>
      <c r="R7" s="5"/>
    </row>
    <row r="8" spans="1:18" hidden="1" x14ac:dyDescent="0.25">
      <c r="A8" s="5" t="s">
        <v>70</v>
      </c>
      <c r="B8" s="5">
        <v>1129</v>
      </c>
      <c r="C8" s="15" t="s">
        <v>72</v>
      </c>
      <c r="D8" s="5" t="s">
        <v>99</v>
      </c>
      <c r="E8" s="5" t="s">
        <v>100</v>
      </c>
      <c r="F8" s="5">
        <v>395</v>
      </c>
      <c r="G8" s="5"/>
      <c r="H8" s="5">
        <v>377</v>
      </c>
      <c r="I8" s="5"/>
      <c r="J8" s="5"/>
      <c r="K8" s="5"/>
      <c r="L8" s="5">
        <f t="shared" si="0"/>
        <v>18.850000000000001</v>
      </c>
      <c r="M8" s="5">
        <f t="shared" si="1"/>
        <v>9.4250000000000007</v>
      </c>
      <c r="N8" s="5">
        <f t="shared" si="2"/>
        <v>9.4250000000000007</v>
      </c>
      <c r="O8" s="5">
        <f t="shared" si="3"/>
        <v>0</v>
      </c>
      <c r="P8" s="5">
        <f t="shared" si="4"/>
        <v>395.85</v>
      </c>
      <c r="Q8" s="5">
        <f t="shared" si="5"/>
        <v>-0.85000000000002274</v>
      </c>
      <c r="R8" s="5"/>
    </row>
    <row r="9" spans="1:18" hidden="1" x14ac:dyDescent="0.25">
      <c r="A9" s="5" t="s">
        <v>70</v>
      </c>
      <c r="B9" s="5">
        <v>1130</v>
      </c>
      <c r="C9" s="15" t="s">
        <v>103</v>
      </c>
      <c r="D9" s="5" t="s">
        <v>104</v>
      </c>
      <c r="E9" s="5" t="s">
        <v>105</v>
      </c>
      <c r="F9" s="5">
        <v>3240</v>
      </c>
      <c r="G9" s="5"/>
      <c r="H9" s="5"/>
      <c r="I9" s="5"/>
      <c r="J9" s="5">
        <v>2746</v>
      </c>
      <c r="K9" s="5"/>
      <c r="L9" s="5">
        <f t="shared" si="0"/>
        <v>494.28</v>
      </c>
      <c r="M9" s="5">
        <f t="shared" si="1"/>
        <v>247.14</v>
      </c>
      <c r="N9" s="5">
        <f t="shared" si="2"/>
        <v>247.14</v>
      </c>
      <c r="O9" s="5">
        <f t="shared" si="3"/>
        <v>0</v>
      </c>
      <c r="P9" s="5">
        <f t="shared" si="4"/>
        <v>3240.2799999999997</v>
      </c>
      <c r="Q9" s="5">
        <f t="shared" si="5"/>
        <v>-0.27999999999974534</v>
      </c>
      <c r="R9" s="5"/>
    </row>
    <row r="10" spans="1:18" hidden="1" x14ac:dyDescent="0.25">
      <c r="A10" s="5" t="s">
        <v>70</v>
      </c>
      <c r="B10" s="5">
        <v>1131</v>
      </c>
      <c r="C10" s="15" t="s">
        <v>103</v>
      </c>
      <c r="D10" s="5" t="s">
        <v>43</v>
      </c>
      <c r="E10" s="5" t="s">
        <v>44</v>
      </c>
      <c r="F10" s="5">
        <v>4080</v>
      </c>
      <c r="G10" s="5"/>
      <c r="H10" s="5"/>
      <c r="I10" s="5"/>
      <c r="J10" s="5">
        <v>3458</v>
      </c>
      <c r="K10" s="5"/>
      <c r="L10" s="5">
        <f t="shared" si="0"/>
        <v>622.44000000000005</v>
      </c>
      <c r="M10" s="5">
        <f t="shared" si="1"/>
        <v>311.22000000000003</v>
      </c>
      <c r="N10" s="5">
        <f t="shared" si="2"/>
        <v>311.22000000000003</v>
      </c>
      <c r="O10" s="5">
        <f t="shared" si="3"/>
        <v>0</v>
      </c>
      <c r="P10" s="5">
        <f t="shared" si="4"/>
        <v>4080.4400000000005</v>
      </c>
      <c r="Q10" s="5">
        <f t="shared" si="5"/>
        <v>-0.44000000000050932</v>
      </c>
      <c r="R10" s="5"/>
    </row>
    <row r="11" spans="1:18" hidden="1" x14ac:dyDescent="0.25">
      <c r="A11" s="5" t="s">
        <v>70</v>
      </c>
      <c r="B11" s="5">
        <v>1132</v>
      </c>
      <c r="C11" s="15" t="s">
        <v>103</v>
      </c>
      <c r="D11" s="5" t="s">
        <v>51</v>
      </c>
      <c r="E11" s="5" t="s">
        <v>52</v>
      </c>
      <c r="F11" s="5">
        <v>3929</v>
      </c>
      <c r="G11" s="5"/>
      <c r="H11" s="5"/>
      <c r="I11" s="5">
        <v>723</v>
      </c>
      <c r="J11" s="5">
        <v>2644</v>
      </c>
      <c r="K11" s="5"/>
      <c r="L11" s="5">
        <f t="shared" si="0"/>
        <v>562.68000000000006</v>
      </c>
      <c r="M11" s="5">
        <f t="shared" si="1"/>
        <v>281.34000000000003</v>
      </c>
      <c r="N11" s="5">
        <f t="shared" si="2"/>
        <v>281.34000000000003</v>
      </c>
      <c r="O11" s="5">
        <f t="shared" si="3"/>
        <v>0</v>
      </c>
      <c r="P11" s="5">
        <f t="shared" si="4"/>
        <v>3929.6800000000003</v>
      </c>
      <c r="Q11" s="5">
        <f t="shared" si="5"/>
        <v>-0.68000000000029104</v>
      </c>
      <c r="R11" s="5"/>
    </row>
    <row r="12" spans="1:18" hidden="1" x14ac:dyDescent="0.25">
      <c r="A12" s="5" t="s">
        <v>70</v>
      </c>
      <c r="B12" s="5">
        <v>1133</v>
      </c>
      <c r="C12" s="15" t="s">
        <v>106</v>
      </c>
      <c r="D12" s="5" t="s">
        <v>55</v>
      </c>
      <c r="E12" s="5" t="s">
        <v>56</v>
      </c>
      <c r="F12" s="5">
        <v>809</v>
      </c>
      <c r="G12" s="5"/>
      <c r="H12" s="5"/>
      <c r="I12" s="5">
        <v>723</v>
      </c>
      <c r="J12" s="5"/>
      <c r="K12" s="5"/>
      <c r="L12" s="5">
        <f t="shared" si="0"/>
        <v>86.76</v>
      </c>
      <c r="M12" s="5">
        <f t="shared" si="1"/>
        <v>43.38</v>
      </c>
      <c r="N12" s="5">
        <f t="shared" si="2"/>
        <v>43.38</v>
      </c>
      <c r="O12" s="5">
        <f t="shared" si="3"/>
        <v>0</v>
      </c>
      <c r="P12" s="5">
        <f t="shared" si="4"/>
        <v>809.76</v>
      </c>
      <c r="Q12" s="5">
        <f t="shared" si="5"/>
        <v>-0.75999999999999091</v>
      </c>
      <c r="R12" s="5"/>
    </row>
    <row r="13" spans="1:18" hidden="1" x14ac:dyDescent="0.25">
      <c r="A13" s="5" t="s">
        <v>70</v>
      </c>
      <c r="B13" s="5">
        <v>1134</v>
      </c>
      <c r="C13" s="15" t="s">
        <v>106</v>
      </c>
      <c r="D13" s="5" t="s">
        <v>39</v>
      </c>
      <c r="E13" s="5" t="s">
        <v>40</v>
      </c>
      <c r="F13" s="5">
        <v>5910</v>
      </c>
      <c r="G13" s="5"/>
      <c r="H13" s="5"/>
      <c r="I13" s="5"/>
      <c r="J13" s="5">
        <v>5008</v>
      </c>
      <c r="K13" s="5"/>
      <c r="L13" s="5">
        <f t="shared" si="0"/>
        <v>901.44</v>
      </c>
      <c r="M13" s="5">
        <f t="shared" si="1"/>
        <v>450.72</v>
      </c>
      <c r="N13" s="5">
        <f t="shared" si="2"/>
        <v>450.72</v>
      </c>
      <c r="O13" s="5">
        <f t="shared" si="3"/>
        <v>0</v>
      </c>
      <c r="P13" s="5">
        <f t="shared" si="4"/>
        <v>5909.4400000000005</v>
      </c>
      <c r="Q13" s="5">
        <f t="shared" si="5"/>
        <v>0.55999999999949068</v>
      </c>
      <c r="R13" s="5"/>
    </row>
    <row r="14" spans="1:18" hidden="1" x14ac:dyDescent="0.25">
      <c r="A14" s="5" t="s">
        <v>70</v>
      </c>
      <c r="B14" s="5">
        <v>1135</v>
      </c>
      <c r="C14" s="15" t="s">
        <v>106</v>
      </c>
      <c r="D14" s="5" t="s">
        <v>107</v>
      </c>
      <c r="E14" s="5" t="s">
        <v>108</v>
      </c>
      <c r="F14" s="5">
        <v>2160</v>
      </c>
      <c r="G14" s="5"/>
      <c r="H14" s="5"/>
      <c r="I14" s="5"/>
      <c r="J14" s="5">
        <v>1830</v>
      </c>
      <c r="K14" s="5"/>
      <c r="L14" s="5">
        <f t="shared" si="0"/>
        <v>329.4</v>
      </c>
      <c r="M14" s="5">
        <f t="shared" si="1"/>
        <v>164.7</v>
      </c>
      <c r="N14" s="5">
        <f t="shared" si="2"/>
        <v>164.7</v>
      </c>
      <c r="O14" s="5">
        <f t="shared" si="3"/>
        <v>0</v>
      </c>
      <c r="P14" s="5">
        <f t="shared" si="4"/>
        <v>2159.4</v>
      </c>
      <c r="Q14" s="5">
        <f t="shared" si="5"/>
        <v>0.59999999999990905</v>
      </c>
      <c r="R14" s="5" t="s">
        <v>69</v>
      </c>
    </row>
    <row r="15" spans="1:18" x14ac:dyDescent="0.25">
      <c r="A15" s="5" t="s">
        <v>70</v>
      </c>
      <c r="B15" s="5">
        <v>1136</v>
      </c>
      <c r="C15" s="15" t="s">
        <v>106</v>
      </c>
      <c r="D15" s="5">
        <v>33</v>
      </c>
      <c r="E15" s="5" t="s">
        <v>66</v>
      </c>
      <c r="F15" s="5">
        <v>13801</v>
      </c>
      <c r="G15" s="5"/>
      <c r="H15" s="5"/>
      <c r="I15" s="5"/>
      <c r="J15" s="5">
        <v>11695</v>
      </c>
      <c r="K15" s="5"/>
      <c r="L15" s="5">
        <f t="shared" si="0"/>
        <v>2105.1</v>
      </c>
      <c r="M15" s="5">
        <f t="shared" si="1"/>
        <v>1052.55</v>
      </c>
      <c r="N15" s="5">
        <f t="shared" si="2"/>
        <v>1052.55</v>
      </c>
      <c r="O15" s="5">
        <f t="shared" si="3"/>
        <v>0</v>
      </c>
      <c r="P15" s="5">
        <f t="shared" si="4"/>
        <v>13800.099999999999</v>
      </c>
      <c r="Q15" s="5">
        <f t="shared" si="5"/>
        <v>0.90000000000145519</v>
      </c>
      <c r="R15" s="5"/>
    </row>
    <row r="16" spans="1:18" hidden="1" x14ac:dyDescent="0.25">
      <c r="A16" s="5" t="s">
        <v>70</v>
      </c>
      <c r="B16" s="5">
        <v>1137</v>
      </c>
      <c r="C16" s="15" t="s">
        <v>106</v>
      </c>
      <c r="D16" s="5" t="s">
        <v>45</v>
      </c>
      <c r="E16" s="5" t="s">
        <v>46</v>
      </c>
      <c r="F16" s="5">
        <v>2057</v>
      </c>
      <c r="G16" s="5"/>
      <c r="H16" s="5"/>
      <c r="I16" s="5"/>
      <c r="J16" s="5">
        <v>1743</v>
      </c>
      <c r="K16" s="5"/>
      <c r="L16" s="5">
        <f t="shared" si="0"/>
        <v>313.74</v>
      </c>
      <c r="M16" s="5">
        <f t="shared" si="1"/>
        <v>156.87</v>
      </c>
      <c r="N16" s="5">
        <f t="shared" si="2"/>
        <v>156.87</v>
      </c>
      <c r="O16" s="5">
        <f t="shared" si="3"/>
        <v>0</v>
      </c>
      <c r="P16" s="5">
        <f t="shared" si="4"/>
        <v>2056.7399999999998</v>
      </c>
      <c r="Q16" s="5">
        <f t="shared" si="5"/>
        <v>0.26000000000021828</v>
      </c>
      <c r="R16" s="5"/>
    </row>
    <row r="17" spans="1:18" hidden="1" x14ac:dyDescent="0.25">
      <c r="A17" s="5" t="s">
        <v>70</v>
      </c>
      <c r="B17" s="5">
        <v>1138</v>
      </c>
      <c r="C17" s="15" t="s">
        <v>106</v>
      </c>
      <c r="D17" s="5" t="s">
        <v>47</v>
      </c>
      <c r="E17" s="5" t="s">
        <v>48</v>
      </c>
      <c r="F17" s="5">
        <v>2479</v>
      </c>
      <c r="G17" s="5"/>
      <c r="H17" s="5"/>
      <c r="I17" s="5"/>
      <c r="J17" s="5">
        <v>2101</v>
      </c>
      <c r="K17" s="5"/>
      <c r="L17" s="5">
        <f t="shared" si="0"/>
        <v>378.18</v>
      </c>
      <c r="M17" s="5">
        <f t="shared" ref="M17:M23" si="6">+IF(VALUE(LEFT(D17,2))=33,L17/2,0)</f>
        <v>189.09</v>
      </c>
      <c r="N17" s="5">
        <f t="shared" ref="N17:N23" si="7">+M17</f>
        <v>189.09</v>
      </c>
      <c r="O17" s="5">
        <f t="shared" ref="O17:O23" si="8">+IF(VALUE(LEFT(D17,2))=33,0,L17)</f>
        <v>0</v>
      </c>
      <c r="P17" s="5">
        <f t="shared" ref="P17:P23" si="9">SUM(G17:K17)+M17+N17+O17</f>
        <v>2479.1800000000003</v>
      </c>
      <c r="Q17" s="5">
        <f t="shared" ref="Q17:Q23" si="10">+F17-P17</f>
        <v>-0.18000000000029104</v>
      </c>
      <c r="R17" s="5"/>
    </row>
    <row r="18" spans="1:18" hidden="1" x14ac:dyDescent="0.25">
      <c r="A18" s="5" t="s">
        <v>70</v>
      </c>
      <c r="B18" s="5">
        <v>1139</v>
      </c>
      <c r="C18" s="15" t="s">
        <v>106</v>
      </c>
      <c r="D18" s="5" t="s">
        <v>41</v>
      </c>
      <c r="E18" s="5" t="s">
        <v>42</v>
      </c>
      <c r="F18" s="5">
        <v>2160</v>
      </c>
      <c r="G18" s="5"/>
      <c r="H18" s="5"/>
      <c r="I18" s="5"/>
      <c r="J18" s="5">
        <v>1830</v>
      </c>
      <c r="K18" s="5"/>
      <c r="L18" s="5">
        <f t="shared" si="0"/>
        <v>329.4</v>
      </c>
      <c r="M18" s="5">
        <f t="shared" si="6"/>
        <v>164.7</v>
      </c>
      <c r="N18" s="5">
        <f t="shared" si="7"/>
        <v>164.7</v>
      </c>
      <c r="O18" s="5">
        <f t="shared" si="8"/>
        <v>0</v>
      </c>
      <c r="P18" s="5">
        <f t="shared" si="9"/>
        <v>2159.4</v>
      </c>
      <c r="Q18" s="5">
        <f t="shared" si="10"/>
        <v>0.59999999999990905</v>
      </c>
      <c r="R18" s="5"/>
    </row>
    <row r="19" spans="1:18" x14ac:dyDescent="0.25">
      <c r="A19" s="5" t="s">
        <v>70</v>
      </c>
      <c r="B19" s="5">
        <v>1140</v>
      </c>
      <c r="C19" s="15" t="s">
        <v>109</v>
      </c>
      <c r="D19" s="5">
        <v>33</v>
      </c>
      <c r="E19" s="5" t="s">
        <v>110</v>
      </c>
      <c r="F19" s="5">
        <v>9030</v>
      </c>
      <c r="G19" s="5"/>
      <c r="H19" s="5"/>
      <c r="I19" s="5"/>
      <c r="J19" s="5">
        <v>7652</v>
      </c>
      <c r="K19" s="5"/>
      <c r="L19" s="5">
        <f t="shared" ref="L19:L23" si="11">+(H19*$H$1/100)+(I19*$I$1/100)+(J19*$J$1/100)+(K19*$K$1/100)</f>
        <v>1377.36</v>
      </c>
      <c r="M19" s="5">
        <f t="shared" si="6"/>
        <v>688.68</v>
      </c>
      <c r="N19" s="5">
        <f t="shared" si="7"/>
        <v>688.68</v>
      </c>
      <c r="O19" s="5">
        <f t="shared" si="8"/>
        <v>0</v>
      </c>
      <c r="P19" s="5">
        <f t="shared" si="9"/>
        <v>9029.36</v>
      </c>
      <c r="Q19" s="5">
        <f t="shared" si="10"/>
        <v>0.63999999999941792</v>
      </c>
      <c r="R19" s="5"/>
    </row>
    <row r="20" spans="1:18" x14ac:dyDescent="0.25">
      <c r="A20" s="5" t="s">
        <v>70</v>
      </c>
      <c r="B20" s="5">
        <v>1141</v>
      </c>
      <c r="C20" s="15" t="s">
        <v>109</v>
      </c>
      <c r="D20" s="5">
        <v>33</v>
      </c>
      <c r="E20" s="5" t="s">
        <v>65</v>
      </c>
      <c r="F20" s="5">
        <v>17399</v>
      </c>
      <c r="G20" s="5"/>
      <c r="H20" s="5"/>
      <c r="I20" s="5"/>
      <c r="J20" s="5">
        <v>14745</v>
      </c>
      <c r="K20" s="5"/>
      <c r="L20" s="5">
        <f t="shared" si="11"/>
        <v>2654.1</v>
      </c>
      <c r="M20" s="5">
        <f t="shared" si="6"/>
        <v>1327.05</v>
      </c>
      <c r="N20" s="5">
        <f t="shared" si="7"/>
        <v>1327.05</v>
      </c>
      <c r="O20" s="5">
        <f t="shared" si="8"/>
        <v>0</v>
      </c>
      <c r="P20" s="5">
        <f t="shared" si="9"/>
        <v>17399.099999999999</v>
      </c>
      <c r="Q20" s="5">
        <f t="shared" si="10"/>
        <v>-9.9999999998544808E-2</v>
      </c>
      <c r="R20" s="5"/>
    </row>
    <row r="21" spans="1:18" hidden="1" x14ac:dyDescent="0.25">
      <c r="A21" s="5" t="s">
        <v>70</v>
      </c>
      <c r="B21" s="5">
        <v>1142</v>
      </c>
      <c r="C21" s="15" t="s">
        <v>91</v>
      </c>
      <c r="D21" s="5" t="s">
        <v>111</v>
      </c>
      <c r="E21" s="5" t="s">
        <v>112</v>
      </c>
      <c r="F21" s="5">
        <v>1558</v>
      </c>
      <c r="G21" s="5"/>
      <c r="H21" s="5"/>
      <c r="I21" s="5"/>
      <c r="J21" s="5">
        <v>1320</v>
      </c>
      <c r="K21" s="5"/>
      <c r="L21" s="5">
        <f t="shared" si="11"/>
        <v>237.6</v>
      </c>
      <c r="M21" s="5">
        <f t="shared" si="6"/>
        <v>118.8</v>
      </c>
      <c r="N21" s="5">
        <f t="shared" si="7"/>
        <v>118.8</v>
      </c>
      <c r="O21" s="5">
        <f t="shared" si="8"/>
        <v>0</v>
      </c>
      <c r="P21" s="5">
        <f t="shared" si="9"/>
        <v>1557.6</v>
      </c>
      <c r="Q21" s="5">
        <f t="shared" si="10"/>
        <v>0.40000000000009095</v>
      </c>
      <c r="R21" s="5"/>
    </row>
    <row r="22" spans="1:18" x14ac:dyDescent="0.25">
      <c r="A22" s="5" t="s">
        <v>70</v>
      </c>
      <c r="B22" s="5">
        <v>1143</v>
      </c>
      <c r="C22" s="15" t="s">
        <v>113</v>
      </c>
      <c r="D22" s="5">
        <v>33</v>
      </c>
      <c r="E22" s="5" t="s">
        <v>114</v>
      </c>
      <c r="F22" s="5">
        <v>8701</v>
      </c>
      <c r="G22" s="5"/>
      <c r="H22" s="5"/>
      <c r="I22" s="5"/>
      <c r="J22" s="5">
        <v>7373</v>
      </c>
      <c r="K22" s="5"/>
      <c r="L22" s="5">
        <f t="shared" si="11"/>
        <v>1327.14</v>
      </c>
      <c r="M22" s="5">
        <f t="shared" si="6"/>
        <v>663.57</v>
      </c>
      <c r="N22" s="5">
        <f t="shared" si="7"/>
        <v>663.57</v>
      </c>
      <c r="O22" s="5">
        <f t="shared" si="8"/>
        <v>0</v>
      </c>
      <c r="P22" s="5">
        <f t="shared" si="9"/>
        <v>8700.14</v>
      </c>
      <c r="Q22" s="5">
        <f t="shared" si="10"/>
        <v>0.86000000000058208</v>
      </c>
      <c r="R22" s="5"/>
    </row>
    <row r="23" spans="1:18" x14ac:dyDescent="0.25">
      <c r="A23" s="5" t="s">
        <v>70</v>
      </c>
      <c r="B23" s="5">
        <v>1144</v>
      </c>
      <c r="C23" s="15" t="s">
        <v>113</v>
      </c>
      <c r="D23" s="5">
        <v>33</v>
      </c>
      <c r="E23" s="5" t="s">
        <v>115</v>
      </c>
      <c r="F23" s="5">
        <v>12119</v>
      </c>
      <c r="G23" s="5"/>
      <c r="H23" s="5"/>
      <c r="I23" s="5"/>
      <c r="J23" s="5">
        <v>10271</v>
      </c>
      <c r="K23" s="5"/>
      <c r="L23" s="5">
        <f t="shared" si="11"/>
        <v>1848.78</v>
      </c>
      <c r="M23" s="5">
        <f t="shared" si="6"/>
        <v>924.39</v>
      </c>
      <c r="N23" s="5">
        <f t="shared" si="7"/>
        <v>924.39</v>
      </c>
      <c r="O23" s="5">
        <f t="shared" si="8"/>
        <v>0</v>
      </c>
      <c r="P23" s="5">
        <f t="shared" si="9"/>
        <v>12119.779999999999</v>
      </c>
      <c r="Q23" s="5">
        <f t="shared" si="10"/>
        <v>-0.77999999999883585</v>
      </c>
      <c r="R23" s="5"/>
    </row>
    <row r="24" spans="1:18" hidden="1" x14ac:dyDescent="0.25">
      <c r="A24" s="5" t="s">
        <v>70</v>
      </c>
      <c r="B24" s="5">
        <v>1145</v>
      </c>
      <c r="C24" s="15" t="s">
        <v>113</v>
      </c>
      <c r="D24" s="5" t="s">
        <v>39</v>
      </c>
      <c r="E24" s="5" t="s">
        <v>40</v>
      </c>
      <c r="F24" s="5">
        <v>5281</v>
      </c>
      <c r="G24" s="5"/>
      <c r="H24" s="5"/>
      <c r="I24" s="5"/>
      <c r="J24" s="5">
        <v>4475</v>
      </c>
      <c r="K24" s="5"/>
      <c r="L24" s="5">
        <f t="shared" ref="L24:L32" si="12">+(H24*$H$1/100)+(I24*$I$1/100)+(J24*$J$1/100)+(K24*$K$1/100)</f>
        <v>805.5</v>
      </c>
      <c r="M24" s="5">
        <f t="shared" ref="M24:M32" si="13">+IF(VALUE(LEFT(D24,2))=33,L24/2,0)</f>
        <v>402.75</v>
      </c>
      <c r="N24" s="5">
        <f t="shared" ref="N24:N32" si="14">+M24</f>
        <v>402.75</v>
      </c>
      <c r="O24" s="5">
        <f t="shared" ref="O24:O32" si="15">+IF(VALUE(LEFT(D24,2))=33,0,L24)</f>
        <v>0</v>
      </c>
      <c r="P24" s="5">
        <f t="shared" ref="P24:P32" si="16">SUM(G24:K24)+M24+N24+O24</f>
        <v>5280.5</v>
      </c>
      <c r="Q24" s="5">
        <f t="shared" ref="Q24:Q32" si="17">+F24-P24</f>
        <v>0.5</v>
      </c>
      <c r="R24" s="5"/>
    </row>
    <row r="25" spans="1:18" x14ac:dyDescent="0.25">
      <c r="A25" s="5" t="s">
        <v>70</v>
      </c>
      <c r="B25" s="5">
        <v>1146</v>
      </c>
      <c r="C25" s="15" t="s">
        <v>113</v>
      </c>
      <c r="D25" s="5">
        <v>33</v>
      </c>
      <c r="E25" s="5" t="s">
        <v>64</v>
      </c>
      <c r="F25" s="5">
        <v>12119</v>
      </c>
      <c r="G25" s="5"/>
      <c r="H25" s="5"/>
      <c r="I25" s="5"/>
      <c r="J25" s="5">
        <v>10271</v>
      </c>
      <c r="K25" s="5"/>
      <c r="L25" s="5">
        <f t="shared" si="12"/>
        <v>1848.78</v>
      </c>
      <c r="M25" s="5">
        <f t="shared" si="13"/>
        <v>924.39</v>
      </c>
      <c r="N25" s="5">
        <f t="shared" si="14"/>
        <v>924.39</v>
      </c>
      <c r="O25" s="5">
        <f t="shared" si="15"/>
        <v>0</v>
      </c>
      <c r="P25" s="5">
        <f t="shared" si="16"/>
        <v>12119.779999999999</v>
      </c>
      <c r="Q25" s="5">
        <f t="shared" si="17"/>
        <v>-0.77999999999883585</v>
      </c>
      <c r="R25" s="5"/>
    </row>
    <row r="26" spans="1:18" hidden="1" x14ac:dyDescent="0.25">
      <c r="A26" s="5" t="s">
        <v>70</v>
      </c>
      <c r="B26" s="5">
        <v>1147</v>
      </c>
      <c r="C26" s="15" t="s">
        <v>116</v>
      </c>
      <c r="D26" s="5" t="s">
        <v>53</v>
      </c>
      <c r="E26" s="5" t="s">
        <v>54</v>
      </c>
      <c r="F26" s="5">
        <v>4770</v>
      </c>
      <c r="G26" s="5"/>
      <c r="H26" s="5"/>
      <c r="I26" s="5"/>
      <c r="J26" s="5">
        <v>4042</v>
      </c>
      <c r="K26" s="5"/>
      <c r="L26" s="5">
        <f t="shared" si="12"/>
        <v>727.56</v>
      </c>
      <c r="M26" s="5">
        <f t="shared" si="13"/>
        <v>363.78</v>
      </c>
      <c r="N26" s="5">
        <f t="shared" si="14"/>
        <v>363.78</v>
      </c>
      <c r="O26" s="5">
        <f t="shared" si="15"/>
        <v>0</v>
      </c>
      <c r="P26" s="5">
        <f t="shared" si="16"/>
        <v>4769.5599999999995</v>
      </c>
      <c r="Q26" s="5">
        <f t="shared" si="17"/>
        <v>0.44000000000050932</v>
      </c>
      <c r="R26" s="5"/>
    </row>
    <row r="27" spans="1:18" hidden="1" x14ac:dyDescent="0.25">
      <c r="A27" s="5" t="s">
        <v>70</v>
      </c>
      <c r="B27" s="5">
        <v>1148</v>
      </c>
      <c r="C27" s="15" t="s">
        <v>116</v>
      </c>
      <c r="D27" s="5" t="s">
        <v>45</v>
      </c>
      <c r="E27" s="5" t="s">
        <v>46</v>
      </c>
      <c r="F27" s="5">
        <v>2160</v>
      </c>
      <c r="G27" s="5"/>
      <c r="H27" s="5"/>
      <c r="I27" s="5"/>
      <c r="J27" s="5">
        <v>1830</v>
      </c>
      <c r="K27" s="5"/>
      <c r="L27" s="5">
        <f t="shared" si="12"/>
        <v>329.4</v>
      </c>
      <c r="M27" s="5">
        <f t="shared" si="13"/>
        <v>164.7</v>
      </c>
      <c r="N27" s="5">
        <f t="shared" si="14"/>
        <v>164.7</v>
      </c>
      <c r="O27" s="5">
        <f t="shared" si="15"/>
        <v>0</v>
      </c>
      <c r="P27" s="5">
        <f t="shared" si="16"/>
        <v>2159.4</v>
      </c>
      <c r="Q27" s="5">
        <f t="shared" si="17"/>
        <v>0.59999999999990905</v>
      </c>
      <c r="R27" s="5"/>
    </row>
    <row r="28" spans="1:18" hidden="1" x14ac:dyDescent="0.25">
      <c r="A28" s="5" t="s">
        <v>70</v>
      </c>
      <c r="B28" s="5">
        <v>1149</v>
      </c>
      <c r="C28" s="15" t="s">
        <v>116</v>
      </c>
      <c r="D28" s="5" t="s">
        <v>37</v>
      </c>
      <c r="E28" s="5" t="s">
        <v>38</v>
      </c>
      <c r="F28" s="5">
        <v>2479</v>
      </c>
      <c r="G28" s="5"/>
      <c r="H28" s="5"/>
      <c r="I28" s="5"/>
      <c r="J28" s="5">
        <v>2101</v>
      </c>
      <c r="K28" s="5"/>
      <c r="L28" s="5">
        <f t="shared" si="12"/>
        <v>378.18</v>
      </c>
      <c r="M28" s="5">
        <f t="shared" si="13"/>
        <v>189.09</v>
      </c>
      <c r="N28" s="5">
        <f t="shared" si="14"/>
        <v>189.09</v>
      </c>
      <c r="O28" s="5">
        <f t="shared" si="15"/>
        <v>0</v>
      </c>
      <c r="P28" s="5">
        <f t="shared" si="16"/>
        <v>2479.1800000000003</v>
      </c>
      <c r="Q28" s="5">
        <f t="shared" si="17"/>
        <v>-0.18000000000029104</v>
      </c>
      <c r="R28" s="5"/>
    </row>
    <row r="29" spans="1:18" hidden="1" x14ac:dyDescent="0.25">
      <c r="A29" s="5" t="s">
        <v>70</v>
      </c>
      <c r="B29" s="5">
        <v>1150</v>
      </c>
      <c r="C29" s="15" t="s">
        <v>116</v>
      </c>
      <c r="D29" s="5" t="s">
        <v>49</v>
      </c>
      <c r="E29" s="5" t="s">
        <v>50</v>
      </c>
      <c r="F29" s="5">
        <v>4199</v>
      </c>
      <c r="G29" s="5"/>
      <c r="H29" s="5"/>
      <c r="I29" s="5"/>
      <c r="J29" s="5">
        <v>3559</v>
      </c>
      <c r="K29" s="5"/>
      <c r="L29" s="5">
        <f t="shared" si="12"/>
        <v>640.62</v>
      </c>
      <c r="M29" s="5">
        <f t="shared" si="13"/>
        <v>320.31</v>
      </c>
      <c r="N29" s="5">
        <f t="shared" si="14"/>
        <v>320.31</v>
      </c>
      <c r="O29" s="5">
        <f t="shared" si="15"/>
        <v>0</v>
      </c>
      <c r="P29" s="5">
        <f t="shared" si="16"/>
        <v>4199.62</v>
      </c>
      <c r="Q29" s="5">
        <f t="shared" si="17"/>
        <v>-0.61999999999989086</v>
      </c>
      <c r="R29" s="5"/>
    </row>
    <row r="30" spans="1:18" x14ac:dyDescent="0.25">
      <c r="A30" s="5" t="s">
        <v>70</v>
      </c>
      <c r="B30" s="5">
        <v>1151</v>
      </c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 t="s">
        <v>70</v>
      </c>
      <c r="B31" s="5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 t="s">
        <v>70</v>
      </c>
      <c r="B32" s="5">
        <v>2353</v>
      </c>
      <c r="C32" s="15" t="s">
        <v>97</v>
      </c>
      <c r="D32" s="5">
        <v>33</v>
      </c>
      <c r="E32" s="5" t="s">
        <v>117</v>
      </c>
      <c r="F32" s="5">
        <v>4350</v>
      </c>
      <c r="G32" s="5"/>
      <c r="H32" s="5">
        <v>4143</v>
      </c>
      <c r="I32" s="5"/>
      <c r="J32" s="5"/>
      <c r="K32" s="5"/>
      <c r="L32" s="5">
        <f t="shared" si="12"/>
        <v>207.15</v>
      </c>
      <c r="M32" s="5">
        <f t="shared" si="13"/>
        <v>103.575</v>
      </c>
      <c r="N32" s="5">
        <f t="shared" si="14"/>
        <v>103.575</v>
      </c>
      <c r="O32" s="5">
        <f t="shared" si="15"/>
        <v>0</v>
      </c>
      <c r="P32" s="5">
        <f t="shared" si="16"/>
        <v>4350.1499999999996</v>
      </c>
      <c r="Q32" s="5">
        <f t="shared" si="17"/>
        <v>-0.1499999999996362</v>
      </c>
      <c r="R32" s="5"/>
    </row>
    <row r="33" spans="1:18" x14ac:dyDescent="0.25">
      <c r="A33" s="5" t="s">
        <v>70</v>
      </c>
      <c r="B33" s="5">
        <v>2354</v>
      </c>
      <c r="C33" s="15" t="s">
        <v>97</v>
      </c>
      <c r="D33" s="5">
        <v>33</v>
      </c>
      <c r="E33" s="5" t="s">
        <v>57</v>
      </c>
      <c r="F33" s="5">
        <v>4458</v>
      </c>
      <c r="G33" s="5"/>
      <c r="H33" s="5">
        <v>4246</v>
      </c>
      <c r="I33" s="5"/>
      <c r="J33" s="5"/>
      <c r="K33" s="5"/>
      <c r="L33" s="5">
        <f t="shared" ref="L33:L34" si="18">+(H33*$H$1/100)+(I33*$I$1/100)+(J33*$J$1/100)+(K33*$K$1/100)</f>
        <v>212.3</v>
      </c>
      <c r="M33" s="5">
        <f t="shared" ref="M33:M34" si="19">+IF(VALUE(LEFT(D33,2))=33,L33/2,0)</f>
        <v>106.15</v>
      </c>
      <c r="N33" s="5">
        <f t="shared" ref="N33:N34" si="20">+M33</f>
        <v>106.15</v>
      </c>
      <c r="O33" s="5">
        <f t="shared" ref="O33:O34" si="21">+IF(VALUE(LEFT(D33,2))=33,0,L33)</f>
        <v>0</v>
      </c>
      <c r="P33" s="5">
        <f t="shared" ref="P33:P34" si="22">SUM(G33:K33)+M33+N33+O33</f>
        <v>4458.2999999999993</v>
      </c>
      <c r="Q33" s="5">
        <f t="shared" ref="Q33:Q34" si="23">+F33-P33</f>
        <v>-0.2999999999992724</v>
      </c>
      <c r="R33" s="5"/>
    </row>
    <row r="34" spans="1:18" x14ac:dyDescent="0.25">
      <c r="A34" s="5" t="s">
        <v>70</v>
      </c>
      <c r="B34" s="5">
        <v>2355</v>
      </c>
      <c r="C34" s="15" t="s">
        <v>97</v>
      </c>
      <c r="D34" s="5">
        <v>33</v>
      </c>
      <c r="E34" s="5" t="s">
        <v>118</v>
      </c>
      <c r="F34" s="5">
        <v>3950</v>
      </c>
      <c r="G34" s="5"/>
      <c r="H34" s="5">
        <v>3762</v>
      </c>
      <c r="I34" s="5"/>
      <c r="J34" s="5"/>
      <c r="K34" s="5"/>
      <c r="L34" s="5">
        <f t="shared" si="18"/>
        <v>188.1</v>
      </c>
      <c r="M34" s="5">
        <f t="shared" si="19"/>
        <v>94.05</v>
      </c>
      <c r="N34" s="5">
        <f t="shared" si="20"/>
        <v>94.05</v>
      </c>
      <c r="O34" s="5">
        <f t="shared" si="21"/>
        <v>0</v>
      </c>
      <c r="P34" s="5">
        <f t="shared" si="22"/>
        <v>3950.1000000000004</v>
      </c>
      <c r="Q34" s="5">
        <f t="shared" si="23"/>
        <v>-0.1000000000003638</v>
      </c>
      <c r="R34" s="5"/>
    </row>
    <row r="35" spans="1:18" x14ac:dyDescent="0.25">
      <c r="A35" s="5" t="s">
        <v>70</v>
      </c>
      <c r="B35" s="5">
        <v>2356</v>
      </c>
      <c r="C35" s="15" t="s">
        <v>97</v>
      </c>
      <c r="D35" s="5">
        <v>33</v>
      </c>
      <c r="E35" s="5" t="s">
        <v>119</v>
      </c>
      <c r="F35" s="5">
        <v>7624</v>
      </c>
      <c r="G35" s="5"/>
      <c r="H35" s="5">
        <v>7260</v>
      </c>
      <c r="I35" s="5"/>
      <c r="J35" s="5"/>
      <c r="K35" s="5"/>
      <c r="L35" s="5">
        <f>+(H35*$H$1/100)+(I35*$I$1/100)+(J35*$J$1/100)+(K35*$K$1/100)</f>
        <v>363</v>
      </c>
      <c r="M35" s="5">
        <f>+IF(VALUE(LEFT(D35,2))=33,L35/2,0)</f>
        <v>181.5</v>
      </c>
      <c r="N35" s="5">
        <f>+M35</f>
        <v>181.5</v>
      </c>
      <c r="O35" s="5">
        <f>+IF(VALUE(LEFT(D35,2))=33,0,L35)</f>
        <v>0</v>
      </c>
      <c r="P35" s="5">
        <f>SUM(G35:K35)+M35+N35+O35</f>
        <v>7623</v>
      </c>
      <c r="Q35" s="5">
        <f>+F35-P35</f>
        <v>1</v>
      </c>
      <c r="R35" s="5"/>
    </row>
    <row r="36" spans="1:18" x14ac:dyDescent="0.25">
      <c r="A36" s="5" t="s">
        <v>70</v>
      </c>
      <c r="B36" s="5">
        <v>2357</v>
      </c>
      <c r="C36" s="15" t="s">
        <v>120</v>
      </c>
      <c r="D36" s="5">
        <v>33</v>
      </c>
      <c r="E36" s="5" t="s">
        <v>62</v>
      </c>
      <c r="F36" s="5">
        <v>1376</v>
      </c>
      <c r="G36" s="5"/>
      <c r="H36" s="5">
        <v>1310</v>
      </c>
      <c r="I36" s="5"/>
      <c r="J36" s="5"/>
      <c r="K36" s="5"/>
      <c r="L36" s="5">
        <f>+(H36*$H$1/100)+(I36*$I$1/100)+(J36*$J$1/100)+(K36*$K$1/100)</f>
        <v>65.5</v>
      </c>
      <c r="M36" s="5">
        <f>+IF(VALUE(LEFT(D36,2))=33,L36/2,0)</f>
        <v>32.75</v>
      </c>
      <c r="N36" s="5">
        <f>+M36</f>
        <v>32.75</v>
      </c>
      <c r="O36" s="5">
        <f>+IF(VALUE(LEFT(D36,2))=33,0,L36)</f>
        <v>0</v>
      </c>
      <c r="P36" s="5">
        <f>SUM(G36:K36)+M36+N36+O36</f>
        <v>1375.5</v>
      </c>
      <c r="Q36" s="5">
        <f>+F36-P36</f>
        <v>0.5</v>
      </c>
      <c r="R36" s="5"/>
    </row>
    <row r="37" spans="1:18" x14ac:dyDescent="0.25">
      <c r="A37" s="5" t="s">
        <v>70</v>
      </c>
      <c r="B37" s="5">
        <v>2358</v>
      </c>
      <c r="C37" s="15" t="s">
        <v>120</v>
      </c>
      <c r="D37" s="5">
        <v>33</v>
      </c>
      <c r="E37" s="5" t="s">
        <v>121</v>
      </c>
      <c r="F37" s="5">
        <v>4046</v>
      </c>
      <c r="G37" s="5"/>
      <c r="H37" s="5">
        <v>3854</v>
      </c>
      <c r="I37" s="5"/>
      <c r="J37" s="5"/>
      <c r="K37" s="5"/>
      <c r="L37" s="5">
        <f>+(H37*$H$1/100)+(I37*$I$1/100)+(J37*$J$1/100)+(K37*$K$1/100)</f>
        <v>192.7</v>
      </c>
      <c r="M37" s="5">
        <f>+IF(VALUE(LEFT(D37,2))=33,L37/2,0)</f>
        <v>96.35</v>
      </c>
      <c r="N37" s="5">
        <f>+M37</f>
        <v>96.35</v>
      </c>
      <c r="O37" s="5">
        <f>+IF(VALUE(LEFT(D37,2))=33,0,L37)</f>
        <v>0</v>
      </c>
      <c r="P37" s="5">
        <f>SUM(G37:K37)+M37+N37+O37</f>
        <v>4046.7</v>
      </c>
      <c r="Q37" s="5">
        <f>+F37-P37</f>
        <v>-0.6999999999998181</v>
      </c>
      <c r="R37" s="5"/>
    </row>
    <row r="38" spans="1:18" x14ac:dyDescent="0.25">
      <c r="A38" s="5" t="s">
        <v>70</v>
      </c>
      <c r="B38" s="5">
        <v>2359</v>
      </c>
      <c r="C38" s="15" t="s">
        <v>120</v>
      </c>
      <c r="D38" s="5">
        <v>33</v>
      </c>
      <c r="E38" s="5" t="s">
        <v>63</v>
      </c>
      <c r="F38" s="5">
        <v>3050</v>
      </c>
      <c r="G38" s="5"/>
      <c r="H38" s="5">
        <v>2905</v>
      </c>
      <c r="I38" s="5"/>
      <c r="J38" s="5"/>
      <c r="K38" s="5"/>
      <c r="L38" s="5">
        <f>+(H38*$H$1/100)+(I38*$I$1/100)+(J38*$J$1/100)+(K38*$K$1/100)</f>
        <v>145.25</v>
      </c>
      <c r="M38" s="5">
        <f>+IF(VALUE(LEFT(D38,2))=33,L38/2,0)</f>
        <v>72.625</v>
      </c>
      <c r="N38" s="5">
        <f>+M38</f>
        <v>72.625</v>
      </c>
      <c r="O38" s="5">
        <f>+IF(VALUE(LEFT(D38,2))=33,0,L38)</f>
        <v>0</v>
      </c>
      <c r="P38" s="5">
        <f>SUM(G38:K38)+M38+N38+O38</f>
        <v>3050.25</v>
      </c>
      <c r="Q38" s="5">
        <f>+F38-P38</f>
        <v>-0.25</v>
      </c>
      <c r="R38" s="5"/>
    </row>
    <row r="39" spans="1:18" x14ac:dyDescent="0.25">
      <c r="A39" s="5" t="s">
        <v>70</v>
      </c>
      <c r="B39" s="5">
        <v>2360</v>
      </c>
      <c r="C39" s="15" t="s">
        <v>122</v>
      </c>
      <c r="D39" s="5">
        <v>33</v>
      </c>
      <c r="E39" s="5" t="s">
        <v>59</v>
      </c>
      <c r="F39" s="5">
        <v>1524</v>
      </c>
      <c r="G39" s="5"/>
      <c r="H39" s="5">
        <v>1452</v>
      </c>
      <c r="I39" s="5"/>
      <c r="J39" s="5"/>
      <c r="K39" s="5"/>
      <c r="L39" s="5">
        <f t="shared" ref="L39:L45" si="24">+(H39*$H$1/100)+(I39*$I$1/100)+(J39*$J$1/100)+(K39*$K$1/100)</f>
        <v>72.599999999999994</v>
      </c>
      <c r="M39" s="5">
        <f t="shared" ref="M39:M45" si="25">+IF(VALUE(LEFT(D39,2))=33,L39/2,0)</f>
        <v>36.299999999999997</v>
      </c>
      <c r="N39" s="5">
        <f t="shared" ref="N39:N45" si="26">+M39</f>
        <v>36.299999999999997</v>
      </c>
      <c r="O39" s="5">
        <f t="shared" ref="O39:O45" si="27">+IF(VALUE(LEFT(D39,2))=33,0,L39)</f>
        <v>0</v>
      </c>
      <c r="P39" s="5">
        <f t="shared" ref="P39:P45" si="28">SUM(G39:K39)+M39+N39+O39</f>
        <v>1524.6</v>
      </c>
      <c r="Q39" s="5">
        <f t="shared" ref="Q39:Q45" si="29">+F39-P39</f>
        <v>-0.59999999999990905</v>
      </c>
      <c r="R39" s="5"/>
    </row>
    <row r="40" spans="1:18" x14ac:dyDescent="0.25">
      <c r="A40" s="5" t="s">
        <v>70</v>
      </c>
      <c r="B40" s="5">
        <v>2361</v>
      </c>
      <c r="C40" s="15" t="s">
        <v>122</v>
      </c>
      <c r="D40" s="5">
        <v>33</v>
      </c>
      <c r="E40" s="5" t="s">
        <v>123</v>
      </c>
      <c r="F40" s="5">
        <v>4800</v>
      </c>
      <c r="G40" s="5"/>
      <c r="H40" s="5">
        <v>4572</v>
      </c>
      <c r="I40" s="5"/>
      <c r="J40" s="5"/>
      <c r="K40" s="5"/>
      <c r="L40" s="5">
        <f t="shared" si="24"/>
        <v>228.6</v>
      </c>
      <c r="M40" s="5">
        <f t="shared" si="25"/>
        <v>114.3</v>
      </c>
      <c r="N40" s="5">
        <f t="shared" si="26"/>
        <v>114.3</v>
      </c>
      <c r="O40" s="5">
        <f t="shared" si="27"/>
        <v>0</v>
      </c>
      <c r="P40" s="5">
        <f t="shared" si="28"/>
        <v>4800.6000000000004</v>
      </c>
      <c r="Q40" s="5">
        <f t="shared" si="29"/>
        <v>-0.6000000000003638</v>
      </c>
      <c r="R40" s="5"/>
    </row>
    <row r="41" spans="1:18" x14ac:dyDescent="0.25">
      <c r="A41" s="5" t="s">
        <v>70</v>
      </c>
      <c r="B41" s="5">
        <v>2362</v>
      </c>
      <c r="C41" s="15" t="s">
        <v>124</v>
      </c>
      <c r="D41" s="5">
        <v>33</v>
      </c>
      <c r="E41" s="5" t="s">
        <v>58</v>
      </c>
      <c r="F41" s="5">
        <v>4250</v>
      </c>
      <c r="G41" s="5"/>
      <c r="H41" s="5">
        <v>4048</v>
      </c>
      <c r="I41" s="5"/>
      <c r="J41" s="5"/>
      <c r="K41" s="5"/>
      <c r="L41" s="5">
        <f t="shared" si="24"/>
        <v>202.4</v>
      </c>
      <c r="M41" s="5">
        <f t="shared" si="25"/>
        <v>101.2</v>
      </c>
      <c r="N41" s="5">
        <f t="shared" si="26"/>
        <v>101.2</v>
      </c>
      <c r="O41" s="5">
        <f t="shared" si="27"/>
        <v>0</v>
      </c>
      <c r="P41" s="5">
        <f t="shared" si="28"/>
        <v>4250.3999999999996</v>
      </c>
      <c r="Q41" s="5">
        <f t="shared" si="29"/>
        <v>-0.3999999999996362</v>
      </c>
      <c r="R41" s="5"/>
    </row>
    <row r="42" spans="1:18" x14ac:dyDescent="0.25">
      <c r="A42" s="5" t="s">
        <v>70</v>
      </c>
      <c r="B42" s="5">
        <v>2363</v>
      </c>
      <c r="C42" s="15" t="s">
        <v>124</v>
      </c>
      <c r="D42" s="5">
        <v>33</v>
      </c>
      <c r="E42" s="5" t="s">
        <v>125</v>
      </c>
      <c r="F42" s="5">
        <v>4200</v>
      </c>
      <c r="G42" s="5"/>
      <c r="H42" s="5">
        <v>4000</v>
      </c>
      <c r="I42" s="5"/>
      <c r="J42" s="5"/>
      <c r="K42" s="5"/>
      <c r="L42" s="5">
        <f t="shared" si="24"/>
        <v>200</v>
      </c>
      <c r="M42" s="5">
        <f t="shared" si="25"/>
        <v>100</v>
      </c>
      <c r="N42" s="5">
        <f t="shared" si="26"/>
        <v>100</v>
      </c>
      <c r="O42" s="5">
        <f t="shared" si="27"/>
        <v>0</v>
      </c>
      <c r="P42" s="5">
        <f t="shared" si="28"/>
        <v>4200</v>
      </c>
      <c r="Q42" s="5">
        <f t="shared" si="29"/>
        <v>0</v>
      </c>
      <c r="R42" s="5"/>
    </row>
    <row r="43" spans="1:18" hidden="1" x14ac:dyDescent="0.25">
      <c r="A43" s="5" t="s">
        <v>70</v>
      </c>
      <c r="B43" s="5">
        <v>2364</v>
      </c>
      <c r="C43" s="15" t="s">
        <v>126</v>
      </c>
      <c r="D43" s="5" t="s">
        <v>127</v>
      </c>
      <c r="E43" s="5" t="s">
        <v>128</v>
      </c>
      <c r="F43" s="5">
        <v>1551</v>
      </c>
      <c r="G43" s="5"/>
      <c r="H43" s="5">
        <v>1477</v>
      </c>
      <c r="I43" s="5"/>
      <c r="J43" s="5"/>
      <c r="K43" s="5"/>
      <c r="L43" s="5">
        <f t="shared" si="24"/>
        <v>73.849999999999994</v>
      </c>
      <c r="M43" s="5">
        <f t="shared" si="25"/>
        <v>36.924999999999997</v>
      </c>
      <c r="N43" s="5">
        <f t="shared" si="26"/>
        <v>36.924999999999997</v>
      </c>
      <c r="O43" s="5">
        <f t="shared" si="27"/>
        <v>0</v>
      </c>
      <c r="P43" s="5">
        <f t="shared" si="28"/>
        <v>1550.85</v>
      </c>
      <c r="Q43" s="5">
        <f t="shared" si="29"/>
        <v>0.15000000000009095</v>
      </c>
      <c r="R43" s="5"/>
    </row>
    <row r="44" spans="1:18" x14ac:dyDescent="0.25">
      <c r="A44" s="5" t="s">
        <v>70</v>
      </c>
      <c r="B44" s="5">
        <v>2365</v>
      </c>
      <c r="C44" s="15" t="s">
        <v>126</v>
      </c>
      <c r="D44" s="5">
        <v>33</v>
      </c>
      <c r="E44" s="5" t="s">
        <v>61</v>
      </c>
      <c r="F44" s="5">
        <v>7499</v>
      </c>
      <c r="G44" s="5"/>
      <c r="H44" s="5">
        <v>7143</v>
      </c>
      <c r="I44" s="5"/>
      <c r="J44" s="5"/>
      <c r="K44" s="5"/>
      <c r="L44" s="5">
        <f t="shared" si="24"/>
        <v>357.15</v>
      </c>
      <c r="M44" s="5">
        <f t="shared" si="25"/>
        <v>178.57499999999999</v>
      </c>
      <c r="N44" s="5">
        <f t="shared" si="26"/>
        <v>178.57499999999999</v>
      </c>
      <c r="O44" s="5">
        <f t="shared" si="27"/>
        <v>0</v>
      </c>
      <c r="P44" s="5">
        <f t="shared" si="28"/>
        <v>7500.15</v>
      </c>
      <c r="Q44" s="5">
        <f t="shared" si="29"/>
        <v>-1.1499999999996362</v>
      </c>
      <c r="R44" s="5"/>
    </row>
    <row r="45" spans="1:18" x14ac:dyDescent="0.25">
      <c r="A45" s="5" t="s">
        <v>70</v>
      </c>
      <c r="B45" s="5">
        <v>2366</v>
      </c>
      <c r="C45" s="15" t="s">
        <v>126</v>
      </c>
      <c r="D45" s="5">
        <v>33</v>
      </c>
      <c r="E45" s="5" t="s">
        <v>44</v>
      </c>
      <c r="F45" s="5">
        <v>4350</v>
      </c>
      <c r="G45" s="5"/>
      <c r="H45" s="5">
        <v>4143</v>
      </c>
      <c r="I45" s="5"/>
      <c r="J45" s="5"/>
      <c r="K45" s="5"/>
      <c r="L45" s="5">
        <f t="shared" si="24"/>
        <v>207.15</v>
      </c>
      <c r="M45" s="5">
        <f t="shared" si="25"/>
        <v>103.575</v>
      </c>
      <c r="N45" s="5">
        <f t="shared" si="26"/>
        <v>103.575</v>
      </c>
      <c r="O45" s="5">
        <f t="shared" si="27"/>
        <v>0</v>
      </c>
      <c r="P45" s="5">
        <f t="shared" si="28"/>
        <v>4350.1499999999996</v>
      </c>
      <c r="Q45" s="5">
        <f t="shared" si="29"/>
        <v>-0.1499999999996362</v>
      </c>
      <c r="R45" s="5"/>
    </row>
    <row r="46" spans="1:18" x14ac:dyDescent="0.25">
      <c r="A46" s="5" t="s">
        <v>70</v>
      </c>
      <c r="B46" s="5">
        <v>2367</v>
      </c>
      <c r="C46" s="15" t="s">
        <v>126</v>
      </c>
      <c r="D46" s="5">
        <v>33</v>
      </c>
      <c r="E46" s="5" t="s">
        <v>129</v>
      </c>
      <c r="F46" s="5">
        <v>8650</v>
      </c>
      <c r="G46" s="5"/>
      <c r="H46" s="5">
        <v>8239</v>
      </c>
      <c r="I46" s="5"/>
      <c r="J46" s="5"/>
      <c r="K46" s="5"/>
      <c r="L46" s="5">
        <f t="shared" ref="L46:L50" si="30">+(H46*$H$1/100)+(I46*$I$1/100)+(J46*$J$1/100)+(K46*$K$1/100)</f>
        <v>411.95</v>
      </c>
      <c r="M46" s="5">
        <f t="shared" ref="M46:M50" si="31">+IF(VALUE(LEFT(D46,2))=33,L46/2,0)</f>
        <v>205.97499999999999</v>
      </c>
      <c r="N46" s="5">
        <f t="shared" ref="N46:N50" si="32">+M46</f>
        <v>205.97499999999999</v>
      </c>
      <c r="O46" s="5">
        <f t="shared" ref="O46:O50" si="33">+IF(VALUE(LEFT(D46,2))=33,0,L46)</f>
        <v>0</v>
      </c>
      <c r="P46" s="5">
        <f t="shared" ref="P46:P50" si="34">SUM(G46:K46)+M46+N46+O46</f>
        <v>8650.9500000000007</v>
      </c>
      <c r="Q46" s="5">
        <f t="shared" ref="Q46:Q50" si="35">+F46-P46</f>
        <v>-0.9500000000007276</v>
      </c>
      <c r="R46" s="5"/>
    </row>
    <row r="47" spans="1:18" x14ac:dyDescent="0.25">
      <c r="A47" s="5" t="s">
        <v>70</v>
      </c>
      <c r="B47" s="5">
        <v>2368</v>
      </c>
      <c r="C47" s="15" t="s">
        <v>91</v>
      </c>
      <c r="D47" s="5">
        <v>33</v>
      </c>
      <c r="E47" s="5" t="s">
        <v>130</v>
      </c>
      <c r="F47" s="5">
        <v>4200</v>
      </c>
      <c r="G47" s="5"/>
      <c r="H47" s="5">
        <v>4000</v>
      </c>
      <c r="I47" s="5"/>
      <c r="J47" s="5"/>
      <c r="K47" s="5"/>
      <c r="L47" s="5">
        <f t="shared" si="30"/>
        <v>200</v>
      </c>
      <c r="M47" s="5">
        <f t="shared" si="31"/>
        <v>100</v>
      </c>
      <c r="N47" s="5">
        <f t="shared" si="32"/>
        <v>100</v>
      </c>
      <c r="O47" s="5">
        <f t="shared" si="33"/>
        <v>0</v>
      </c>
      <c r="P47" s="5">
        <f t="shared" si="34"/>
        <v>4200</v>
      </c>
      <c r="Q47" s="5">
        <f t="shared" si="35"/>
        <v>0</v>
      </c>
      <c r="R47" s="5"/>
    </row>
    <row r="48" spans="1:18" x14ac:dyDescent="0.25">
      <c r="A48" s="5" t="s">
        <v>70</v>
      </c>
      <c r="B48" s="5">
        <v>2369</v>
      </c>
      <c r="C48" s="15" t="s">
        <v>131</v>
      </c>
      <c r="D48" s="5">
        <v>33</v>
      </c>
      <c r="E48" s="5" t="s">
        <v>132</v>
      </c>
      <c r="F48" s="5">
        <v>2802</v>
      </c>
      <c r="G48" s="5"/>
      <c r="H48" s="5">
        <v>2662</v>
      </c>
      <c r="I48" s="5"/>
      <c r="J48" s="5"/>
      <c r="K48" s="5"/>
      <c r="L48" s="5">
        <f t="shared" si="30"/>
        <v>133.1</v>
      </c>
      <c r="M48" s="5">
        <f t="shared" si="31"/>
        <v>66.55</v>
      </c>
      <c r="N48" s="5">
        <f t="shared" si="32"/>
        <v>66.55</v>
      </c>
      <c r="O48" s="5">
        <f t="shared" si="33"/>
        <v>0</v>
      </c>
      <c r="P48" s="5">
        <f t="shared" si="34"/>
        <v>2795.1000000000004</v>
      </c>
      <c r="Q48" s="5">
        <f t="shared" si="35"/>
        <v>6.8999999999996362</v>
      </c>
      <c r="R48" s="5"/>
    </row>
    <row r="49" spans="1:18" x14ac:dyDescent="0.25">
      <c r="A49" s="5" t="s">
        <v>70</v>
      </c>
      <c r="B49" s="5">
        <v>2370</v>
      </c>
      <c r="C49" s="15" t="s">
        <v>131</v>
      </c>
      <c r="D49" s="5">
        <v>33</v>
      </c>
      <c r="E49" s="5" t="s">
        <v>133</v>
      </c>
      <c r="F49" s="5">
        <v>1426</v>
      </c>
      <c r="G49" s="5"/>
      <c r="H49" s="5">
        <v>1358</v>
      </c>
      <c r="I49" s="5"/>
      <c r="J49" s="5"/>
      <c r="K49" s="5"/>
      <c r="L49" s="5">
        <f t="shared" si="30"/>
        <v>67.900000000000006</v>
      </c>
      <c r="M49" s="5">
        <f t="shared" si="31"/>
        <v>33.950000000000003</v>
      </c>
      <c r="N49" s="5">
        <f t="shared" si="32"/>
        <v>33.950000000000003</v>
      </c>
      <c r="O49" s="5">
        <f t="shared" si="33"/>
        <v>0</v>
      </c>
      <c r="P49" s="5">
        <f t="shared" si="34"/>
        <v>1425.9</v>
      </c>
      <c r="Q49" s="5">
        <f t="shared" si="35"/>
        <v>9.9999999999909051E-2</v>
      </c>
      <c r="R49" s="5"/>
    </row>
    <row r="50" spans="1:18" x14ac:dyDescent="0.25">
      <c r="A50" s="5" t="s">
        <v>70</v>
      </c>
      <c r="B50" s="5">
        <v>2371</v>
      </c>
      <c r="C50" s="15" t="s">
        <v>131</v>
      </c>
      <c r="D50" s="5">
        <v>33</v>
      </c>
      <c r="E50" s="5" t="s">
        <v>60</v>
      </c>
      <c r="F50" s="5">
        <v>4350</v>
      </c>
      <c r="G50" s="5"/>
      <c r="H50" s="5">
        <v>4143</v>
      </c>
      <c r="I50" s="5"/>
      <c r="J50" s="5"/>
      <c r="K50" s="5"/>
      <c r="L50" s="5">
        <f t="shared" si="30"/>
        <v>207.15</v>
      </c>
      <c r="M50" s="5">
        <f t="shared" si="31"/>
        <v>103.575</v>
      </c>
      <c r="N50" s="5">
        <f t="shared" si="32"/>
        <v>103.575</v>
      </c>
      <c r="O50" s="5">
        <f t="shared" si="33"/>
        <v>0</v>
      </c>
      <c r="P50" s="5">
        <f t="shared" si="34"/>
        <v>4350.1499999999996</v>
      </c>
      <c r="Q50" s="5">
        <f t="shared" si="35"/>
        <v>-0.1499999999996362</v>
      </c>
      <c r="R50" s="5"/>
    </row>
    <row r="52" spans="1:18" x14ac:dyDescent="0.25">
      <c r="F52" s="6">
        <f>SUBTOTAL(9,F3:F51)</f>
        <v>186970</v>
      </c>
      <c r="G52" s="6">
        <f>SUBTOTAL(9,G3:G51)</f>
        <v>0</v>
      </c>
      <c r="H52" s="6">
        <f>SUBTOTAL(9,H3:H51)</f>
        <v>73240</v>
      </c>
      <c r="I52" s="6">
        <f>SUBTOTAL(9,I3:I51)</f>
        <v>0</v>
      </c>
      <c r="J52" s="6">
        <f>SUBTOTAL(9,J3:J51)</f>
        <v>93275</v>
      </c>
      <c r="K52" s="6">
        <f>SUBTOTAL(9,K3:K51)</f>
        <v>0</v>
      </c>
      <c r="L52" s="6">
        <f>SUBTOTAL(9,L3:L51)</f>
        <v>20451.500000000004</v>
      </c>
      <c r="M52" s="6">
        <f>SUBTOTAL(9,M3:M51)</f>
        <v>10225.750000000002</v>
      </c>
      <c r="N52" s="6">
        <f>SUBTOTAL(9,N3:N51)</f>
        <v>10225.750000000002</v>
      </c>
      <c r="O52" s="6">
        <f>SUBTOTAL(9,O3:O51)</f>
        <v>0</v>
      </c>
      <c r="P52" s="6">
        <f>SUBTOTAL(9,P3:P51)</f>
        <v>186966.5</v>
      </c>
      <c r="Q52" s="6">
        <f>SUBTOTAL(9,Q3:Q51)</f>
        <v>3.5000000000045475</v>
      </c>
    </row>
    <row r="55" spans="1:18" x14ac:dyDescent="0.25">
      <c r="L55">
        <v>5</v>
      </c>
      <c r="M55" s="16">
        <v>18</v>
      </c>
    </row>
    <row r="56" spans="1:18" x14ac:dyDescent="0.25">
      <c r="E56" t="s">
        <v>134</v>
      </c>
      <c r="K56" s="5" t="s">
        <v>2</v>
      </c>
      <c r="L56" t="s">
        <v>3</v>
      </c>
      <c r="M56" s="5" t="s">
        <v>3</v>
      </c>
      <c r="N56" s="12"/>
      <c r="O56" s="12"/>
    </row>
    <row r="57" spans="1:18" x14ac:dyDescent="0.25">
      <c r="J57" t="s">
        <v>68</v>
      </c>
      <c r="K57" s="17">
        <v>186970</v>
      </c>
      <c r="L57" s="6">
        <v>73240</v>
      </c>
      <c r="M57" s="12">
        <v>93275</v>
      </c>
      <c r="N57" s="12"/>
      <c r="O57" s="12"/>
    </row>
    <row r="58" spans="1:18" x14ac:dyDescent="0.25">
      <c r="J58" t="s">
        <v>135</v>
      </c>
      <c r="K58">
        <f>L58+M58</f>
        <v>27</v>
      </c>
      <c r="L58">
        <v>18</v>
      </c>
      <c r="M58">
        <v>9</v>
      </c>
    </row>
    <row r="59" spans="1:18" x14ac:dyDescent="0.25">
      <c r="M59" s="12"/>
      <c r="N59" s="12"/>
    </row>
  </sheetData>
  <autoFilter ref="A2:R50" xr:uid="{501337A4-3305-41D1-8525-1AC9B20DAC20}">
    <filterColumn colId="3">
      <filters blank="1">
        <filter val="33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opLeftCell="F2" zoomScaleNormal="100" workbookViewId="0">
      <selection activeCell="G5" sqref="G5"/>
    </sheetView>
  </sheetViews>
  <sheetFormatPr defaultRowHeight="15" x14ac:dyDescent="0.25"/>
  <cols>
    <col min="1" max="1" width="13.28515625" customWidth="1"/>
    <col min="2" max="2" width="17.28515625" customWidth="1"/>
    <col min="3" max="3" width="10.85546875" bestFit="1" customWidth="1"/>
    <col min="4" max="4" width="20.140625" customWidth="1"/>
    <col min="5" max="5" width="30.5703125" bestFit="1" customWidth="1"/>
    <col min="6" max="6" width="14.7109375" bestFit="1" customWidth="1"/>
    <col min="7" max="11" width="13.28515625" customWidth="1"/>
    <col min="12" max="12" width="9.28515625" customWidth="1"/>
    <col min="13" max="14" width="9.28515625" bestFit="1" customWidth="1"/>
    <col min="15" max="15" width="8.140625" bestFit="1" customWidth="1"/>
    <col min="16" max="16" width="12.7109375" bestFit="1" customWidth="1"/>
    <col min="17" max="17" width="12" bestFit="1" customWidth="1"/>
    <col min="18" max="18" width="16.85546875" customWidth="1"/>
  </cols>
  <sheetData>
    <row r="1" spans="1:18" x14ac:dyDescent="0.25">
      <c r="A1" s="5" t="s">
        <v>32</v>
      </c>
      <c r="B1" s="5"/>
      <c r="C1" s="5"/>
      <c r="D1" s="5"/>
      <c r="E1" s="5"/>
      <c r="F1" s="5"/>
      <c r="G1" s="5">
        <v>0</v>
      </c>
      <c r="H1" s="5">
        <v>5</v>
      </c>
      <c r="I1" s="5">
        <v>12</v>
      </c>
      <c r="J1" s="5">
        <v>18</v>
      </c>
      <c r="K1" s="5">
        <v>28</v>
      </c>
      <c r="L1" s="5"/>
      <c r="M1" s="5"/>
      <c r="N1" s="5"/>
      <c r="O1" s="5"/>
      <c r="P1" s="5"/>
      <c r="Q1" s="5"/>
      <c r="R1" s="5"/>
    </row>
    <row r="2" spans="1:18" x14ac:dyDescent="0.25">
      <c r="A2" s="5" t="s">
        <v>29</v>
      </c>
      <c r="B2" s="5" t="s">
        <v>30</v>
      </c>
      <c r="C2" s="5" t="s">
        <v>31</v>
      </c>
      <c r="D2" s="5" t="s">
        <v>1</v>
      </c>
      <c r="E2" s="5" t="s">
        <v>26</v>
      </c>
      <c r="F2" s="5" t="s">
        <v>2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28</v>
      </c>
      <c r="R2" s="5" t="s">
        <v>27</v>
      </c>
    </row>
    <row r="3" spans="1:18" x14ac:dyDescent="0.25">
      <c r="A3" s="5" t="s">
        <v>70</v>
      </c>
      <c r="B3" s="5" t="s">
        <v>71</v>
      </c>
      <c r="C3" s="5" t="s">
        <v>72</v>
      </c>
      <c r="D3" s="5" t="s">
        <v>35</v>
      </c>
      <c r="E3" s="5" t="s">
        <v>36</v>
      </c>
      <c r="F3" s="6">
        <v>21300</v>
      </c>
      <c r="G3" s="6"/>
      <c r="H3" s="6"/>
      <c r="I3" s="6"/>
      <c r="J3" s="6">
        <v>18050.560000000001</v>
      </c>
      <c r="K3" s="6"/>
      <c r="L3" s="6">
        <f>+(H3*$H$1/100)+(I3*$I$1/100)+(J3*$J$1/100)+(K3*$K$1/100)</f>
        <v>3249.1008000000002</v>
      </c>
      <c r="M3" s="6">
        <f>+IF(VALUE(LEFT(D3,2))=33,L3/2,0)</f>
        <v>1624.5504000000001</v>
      </c>
      <c r="N3" s="6">
        <f>+M3</f>
        <v>1624.5504000000001</v>
      </c>
      <c r="O3" s="6">
        <f>+IF(VALUE(LEFT(D3,2))=33,0,L3)</f>
        <v>0</v>
      </c>
      <c r="P3" s="6">
        <f>SUM(G3:K3)+M3+N3+O3</f>
        <v>21299.660800000001</v>
      </c>
      <c r="Q3" s="6">
        <f>+F3-P3</f>
        <v>0.33919999999852735</v>
      </c>
      <c r="R3" s="5"/>
    </row>
    <row r="4" spans="1:18" ht="20.25" customHeight="1" x14ac:dyDescent="0.25">
      <c r="A4" s="5" t="s">
        <v>70</v>
      </c>
      <c r="B4" s="5" t="s">
        <v>73</v>
      </c>
      <c r="C4" t="s">
        <v>74</v>
      </c>
      <c r="D4" s="5" t="s">
        <v>35</v>
      </c>
      <c r="E4" s="5" t="s">
        <v>36</v>
      </c>
      <c r="F4" s="6">
        <v>24014</v>
      </c>
      <c r="G4" s="6"/>
      <c r="H4" s="6">
        <v>2584.3200000000002</v>
      </c>
      <c r="I4" s="6"/>
      <c r="J4" s="6">
        <v>18051.52</v>
      </c>
      <c r="K4" s="6"/>
      <c r="L4" s="6">
        <f>+(H4*$H$1/100)+(I4*$I$1/100)+(J4*$J$1/100)+(K4*$K$1/100)</f>
        <v>3378.4895999999999</v>
      </c>
      <c r="M4" s="6">
        <f t="shared" ref="M4:M19" si="0">+IF(VALUE(LEFT(D4,2))=33,L4/2,0)</f>
        <v>1689.2447999999999</v>
      </c>
      <c r="N4" s="6">
        <f t="shared" ref="N4:N19" si="1">+M4</f>
        <v>1689.2447999999999</v>
      </c>
      <c r="O4" s="6">
        <f t="shared" ref="O4:O19" si="2">+IF(VALUE(LEFT(D4,2))=33,0,L4)</f>
        <v>0</v>
      </c>
      <c r="P4" s="6">
        <f t="shared" ref="P4:P19" si="3">SUM(G4:K4)+M4+N4+O4</f>
        <v>24014.329600000001</v>
      </c>
      <c r="Q4" s="6">
        <f t="shared" ref="Q4:Q19" si="4">+F4-P4</f>
        <v>-0.32960000000093714</v>
      </c>
      <c r="R4" s="5"/>
    </row>
    <row r="5" spans="1:18" ht="20.25" customHeight="1" x14ac:dyDescent="0.25">
      <c r="A5" s="5" t="s">
        <v>70</v>
      </c>
      <c r="B5" s="5" t="s">
        <v>75</v>
      </c>
      <c r="C5" s="5" t="s">
        <v>76</v>
      </c>
      <c r="D5" s="5" t="s">
        <v>35</v>
      </c>
      <c r="E5" s="5" t="s">
        <v>36</v>
      </c>
      <c r="F5" s="6">
        <v>29607</v>
      </c>
      <c r="G5" s="6">
        <v>1586.64</v>
      </c>
      <c r="H5" s="6">
        <v>0.2</v>
      </c>
      <c r="I5" s="6">
        <v>13532.92</v>
      </c>
      <c r="J5" s="6">
        <v>10901.19</v>
      </c>
      <c r="K5" s="6"/>
      <c r="L5" s="6">
        <f>+(H5*$H$1/100)+(I5*$I$1/100)+(J5*$J$1/100)+(K5*$K$1/100)</f>
        <v>3586.1746000000003</v>
      </c>
      <c r="M5" s="6">
        <f t="shared" si="0"/>
        <v>1793.0873000000001</v>
      </c>
      <c r="N5" s="6">
        <f t="shared" si="1"/>
        <v>1793.0873000000001</v>
      </c>
      <c r="O5" s="6">
        <f t="shared" si="2"/>
        <v>0</v>
      </c>
      <c r="P5" s="6">
        <f t="shared" si="3"/>
        <v>29607.124599999999</v>
      </c>
      <c r="Q5" s="6">
        <f t="shared" si="4"/>
        <v>-0.12459999999919091</v>
      </c>
      <c r="R5" s="5"/>
    </row>
    <row r="6" spans="1:18" ht="18.75" customHeight="1" x14ac:dyDescent="0.25">
      <c r="A6" s="5" t="s">
        <v>70</v>
      </c>
      <c r="B6" s="5" t="s">
        <v>77</v>
      </c>
      <c r="C6" s="5" t="s">
        <v>76</v>
      </c>
      <c r="D6" s="5" t="s">
        <v>35</v>
      </c>
      <c r="E6" s="5" t="s">
        <v>36</v>
      </c>
      <c r="F6" s="6">
        <v>39842</v>
      </c>
      <c r="G6" s="6"/>
      <c r="H6" s="6"/>
      <c r="I6" s="6">
        <v>2354.54</v>
      </c>
      <c r="J6" s="6">
        <v>31529.85</v>
      </c>
      <c r="K6" s="6"/>
      <c r="L6" s="6">
        <f t="shared" ref="L6:L19" si="5">+(H6*$H$1/100)+(I6*$I$1/100)+(J6*$J$1/100)+(K6*$K$1/100)</f>
        <v>5957.9177999999993</v>
      </c>
      <c r="M6" s="6">
        <f t="shared" si="0"/>
        <v>2978.9588999999996</v>
      </c>
      <c r="N6" s="6">
        <f t="shared" si="1"/>
        <v>2978.9588999999996</v>
      </c>
      <c r="O6" s="6">
        <f t="shared" si="2"/>
        <v>0</v>
      </c>
      <c r="P6" s="6">
        <f t="shared" si="3"/>
        <v>39842.307799999995</v>
      </c>
      <c r="Q6" s="6">
        <f t="shared" si="4"/>
        <v>-0.30779999999504071</v>
      </c>
      <c r="R6" s="5"/>
    </row>
    <row r="7" spans="1:18" ht="18.75" customHeight="1" x14ac:dyDescent="0.25">
      <c r="A7" s="5" t="s">
        <v>70</v>
      </c>
      <c r="B7" s="5" t="s">
        <v>78</v>
      </c>
      <c r="C7" s="5" t="s">
        <v>79</v>
      </c>
      <c r="D7" s="5" t="s">
        <v>35</v>
      </c>
      <c r="E7" s="5" t="s">
        <v>36</v>
      </c>
      <c r="F7" s="6">
        <v>14061</v>
      </c>
      <c r="G7" s="6"/>
      <c r="H7" s="6"/>
      <c r="I7" s="6"/>
      <c r="J7" s="6">
        <v>11915.97</v>
      </c>
      <c r="K7" s="6"/>
      <c r="L7" s="6">
        <f t="shared" si="5"/>
        <v>2144.8746000000001</v>
      </c>
      <c r="M7" s="6">
        <f t="shared" si="0"/>
        <v>1072.4373000000001</v>
      </c>
      <c r="N7" s="6">
        <f t="shared" si="1"/>
        <v>1072.4373000000001</v>
      </c>
      <c r="O7" s="6">
        <f t="shared" si="2"/>
        <v>0</v>
      </c>
      <c r="P7" s="6">
        <f t="shared" si="3"/>
        <v>14060.844599999999</v>
      </c>
      <c r="Q7" s="6">
        <f t="shared" si="4"/>
        <v>0.15540000000146392</v>
      </c>
      <c r="R7" s="5"/>
    </row>
    <row r="8" spans="1:18" ht="18.75" customHeight="1" x14ac:dyDescent="0.25">
      <c r="A8" s="5" t="s">
        <v>70</v>
      </c>
      <c r="B8" s="5"/>
      <c r="C8" s="5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/>
    </row>
    <row r="9" spans="1:18" ht="18.75" customHeight="1" x14ac:dyDescent="0.25">
      <c r="A9" s="5" t="s">
        <v>70</v>
      </c>
      <c r="B9" s="5" t="s">
        <v>80</v>
      </c>
      <c r="C9" s="5" t="s">
        <v>81</v>
      </c>
      <c r="D9" s="5" t="s">
        <v>33</v>
      </c>
      <c r="E9" s="5" t="s">
        <v>34</v>
      </c>
      <c r="F9" s="6">
        <v>26957</v>
      </c>
      <c r="G9" s="6"/>
      <c r="H9" s="6">
        <v>25673.1</v>
      </c>
      <c r="I9" s="6"/>
      <c r="J9" s="6"/>
      <c r="K9" s="6"/>
      <c r="L9" s="6">
        <f t="shared" si="5"/>
        <v>1283.655</v>
      </c>
      <c r="M9" s="6">
        <f t="shared" si="0"/>
        <v>641.82749999999999</v>
      </c>
      <c r="N9" s="6">
        <f t="shared" si="1"/>
        <v>641.82749999999999</v>
      </c>
      <c r="O9" s="6">
        <f t="shared" si="2"/>
        <v>0</v>
      </c>
      <c r="P9" s="6">
        <f t="shared" si="3"/>
        <v>26956.754999999997</v>
      </c>
      <c r="Q9" s="6">
        <f t="shared" si="4"/>
        <v>0.24500000000261934</v>
      </c>
      <c r="R9" s="5"/>
    </row>
    <row r="10" spans="1:18" ht="18.75" customHeight="1" x14ac:dyDescent="0.25">
      <c r="A10" s="5" t="s">
        <v>70</v>
      </c>
      <c r="B10" s="5" t="s">
        <v>82</v>
      </c>
      <c r="C10" s="5" t="s">
        <v>81</v>
      </c>
      <c r="D10" s="5" t="s">
        <v>33</v>
      </c>
      <c r="E10" s="5" t="s">
        <v>34</v>
      </c>
      <c r="F10" s="6">
        <v>10886</v>
      </c>
      <c r="G10" s="6"/>
      <c r="H10" s="6">
        <v>10367.14</v>
      </c>
      <c r="I10" s="6"/>
      <c r="J10" s="6"/>
      <c r="K10" s="6"/>
      <c r="L10" s="6">
        <f t="shared" si="5"/>
        <v>518.35699999999997</v>
      </c>
      <c r="M10" s="6">
        <f t="shared" si="0"/>
        <v>259.17849999999999</v>
      </c>
      <c r="N10" s="6">
        <f t="shared" si="1"/>
        <v>259.17849999999999</v>
      </c>
      <c r="O10" s="6">
        <f t="shared" si="2"/>
        <v>0</v>
      </c>
      <c r="P10" s="6">
        <f t="shared" si="3"/>
        <v>10885.496999999999</v>
      </c>
      <c r="Q10" s="6">
        <f t="shared" si="4"/>
        <v>0.50300000000061118</v>
      </c>
      <c r="R10" s="5"/>
    </row>
    <row r="11" spans="1:18" ht="18.75" customHeight="1" x14ac:dyDescent="0.25">
      <c r="A11" s="5" t="s">
        <v>70</v>
      </c>
      <c r="B11" s="5" t="s">
        <v>83</v>
      </c>
      <c r="C11" s="5" t="s">
        <v>84</v>
      </c>
      <c r="D11" s="5" t="s">
        <v>33</v>
      </c>
      <c r="E11" s="5" t="s">
        <v>34</v>
      </c>
      <c r="F11" s="6">
        <v>31826</v>
      </c>
      <c r="G11" s="6"/>
      <c r="H11" s="6">
        <v>30310.2</v>
      </c>
      <c r="I11" s="6"/>
      <c r="J11" s="6"/>
      <c r="K11" s="6"/>
      <c r="L11" s="6">
        <f t="shared" si="5"/>
        <v>1515.51</v>
      </c>
      <c r="M11" s="6">
        <f t="shared" si="0"/>
        <v>757.755</v>
      </c>
      <c r="N11" s="6">
        <f t="shared" si="1"/>
        <v>757.755</v>
      </c>
      <c r="O11" s="6">
        <f t="shared" si="2"/>
        <v>0</v>
      </c>
      <c r="P11" s="6">
        <f t="shared" si="3"/>
        <v>31825.710000000003</v>
      </c>
      <c r="Q11" s="6">
        <f t="shared" si="4"/>
        <v>0.28999999999723514</v>
      </c>
      <c r="R11" s="5"/>
    </row>
    <row r="12" spans="1:18" x14ac:dyDescent="0.25">
      <c r="A12" s="5" t="s">
        <v>70</v>
      </c>
      <c r="B12" s="5" t="s">
        <v>85</v>
      </c>
      <c r="C12" s="5" t="s">
        <v>84</v>
      </c>
      <c r="D12" s="5" t="s">
        <v>33</v>
      </c>
      <c r="E12" s="5" t="s">
        <v>34</v>
      </c>
      <c r="F12" s="6">
        <v>15103</v>
      </c>
      <c r="G12" s="6"/>
      <c r="H12" s="6">
        <v>14383.6</v>
      </c>
      <c r="I12" s="6"/>
      <c r="J12" s="6"/>
      <c r="K12" s="6"/>
      <c r="L12" s="6">
        <f t="shared" si="5"/>
        <v>719.18</v>
      </c>
      <c r="M12" s="6">
        <f t="shared" si="0"/>
        <v>359.59</v>
      </c>
      <c r="N12" s="6">
        <f t="shared" si="1"/>
        <v>359.59</v>
      </c>
      <c r="O12" s="6">
        <f t="shared" si="2"/>
        <v>0</v>
      </c>
      <c r="P12" s="6">
        <f t="shared" si="3"/>
        <v>15102.78</v>
      </c>
      <c r="Q12" s="6">
        <f t="shared" si="4"/>
        <v>0.21999999999934516</v>
      </c>
      <c r="R12" s="5"/>
    </row>
    <row r="13" spans="1:18" x14ac:dyDescent="0.25">
      <c r="A13" s="5" t="s">
        <v>70</v>
      </c>
      <c r="B13" s="5" t="s">
        <v>86</v>
      </c>
      <c r="C13" s="5" t="s">
        <v>87</v>
      </c>
      <c r="D13" s="5" t="s">
        <v>33</v>
      </c>
      <c r="E13" s="5" t="s">
        <v>34</v>
      </c>
      <c r="F13" s="6">
        <v>27835</v>
      </c>
      <c r="G13" s="6"/>
      <c r="H13" s="6">
        <v>26509.7</v>
      </c>
      <c r="I13" s="6"/>
      <c r="J13" s="6"/>
      <c r="K13" s="6"/>
      <c r="L13" s="6">
        <f t="shared" si="5"/>
        <v>1325.4849999999999</v>
      </c>
      <c r="M13" s="6">
        <f t="shared" si="0"/>
        <v>662.74249999999995</v>
      </c>
      <c r="N13" s="6">
        <f t="shared" si="1"/>
        <v>662.74249999999995</v>
      </c>
      <c r="O13" s="6">
        <f t="shared" si="2"/>
        <v>0</v>
      </c>
      <c r="P13" s="6">
        <f t="shared" si="3"/>
        <v>27835.185000000001</v>
      </c>
      <c r="Q13" s="6">
        <f t="shared" si="4"/>
        <v>-0.18500000000130967</v>
      </c>
      <c r="R13" s="5"/>
    </row>
    <row r="14" spans="1:18" ht="13.5" customHeight="1" x14ac:dyDescent="0.25">
      <c r="A14" s="5" t="s">
        <v>70</v>
      </c>
      <c r="B14" s="5" t="s">
        <v>88</v>
      </c>
      <c r="C14" s="5" t="s">
        <v>87</v>
      </c>
      <c r="D14" s="5" t="s">
        <v>33</v>
      </c>
      <c r="E14" s="5" t="s">
        <v>34</v>
      </c>
      <c r="F14" s="6">
        <v>6777</v>
      </c>
      <c r="G14" s="6"/>
      <c r="H14" s="6">
        <v>6454.54</v>
      </c>
      <c r="I14" s="6"/>
      <c r="J14" s="6"/>
      <c r="K14" s="6"/>
      <c r="L14" s="6">
        <f t="shared" si="5"/>
        <v>322.72700000000003</v>
      </c>
      <c r="M14" s="6">
        <f t="shared" si="0"/>
        <v>161.36350000000002</v>
      </c>
      <c r="N14" s="6">
        <f t="shared" si="1"/>
        <v>161.36350000000002</v>
      </c>
      <c r="O14" s="6">
        <f t="shared" si="2"/>
        <v>0</v>
      </c>
      <c r="P14" s="6">
        <f t="shared" si="3"/>
        <v>6777.2670000000007</v>
      </c>
      <c r="Q14" s="6">
        <f t="shared" si="4"/>
        <v>-0.26700000000073487</v>
      </c>
      <c r="R14" s="5"/>
    </row>
    <row r="15" spans="1:18" x14ac:dyDescent="0.25">
      <c r="A15" s="5" t="s">
        <v>70</v>
      </c>
      <c r="B15" s="5" t="s">
        <v>89</v>
      </c>
      <c r="C15" s="5" t="s">
        <v>87</v>
      </c>
      <c r="D15" s="5" t="s">
        <v>33</v>
      </c>
      <c r="E15" s="5" t="s">
        <v>34</v>
      </c>
      <c r="F15" s="6">
        <v>2070</v>
      </c>
      <c r="G15" s="6"/>
      <c r="H15" s="6">
        <v>1971.5</v>
      </c>
      <c r="I15" s="6"/>
      <c r="J15" s="6"/>
      <c r="K15" s="6"/>
      <c r="L15" s="6">
        <f t="shared" si="5"/>
        <v>98.575000000000003</v>
      </c>
      <c r="M15" s="6">
        <f t="shared" si="0"/>
        <v>49.287500000000001</v>
      </c>
      <c r="N15" s="6">
        <f t="shared" si="1"/>
        <v>49.287500000000001</v>
      </c>
      <c r="O15" s="6">
        <f t="shared" si="2"/>
        <v>0</v>
      </c>
      <c r="P15" s="6">
        <f t="shared" si="3"/>
        <v>2070.0749999999998</v>
      </c>
      <c r="Q15" s="6">
        <f t="shared" si="4"/>
        <v>-7.4999999999818101E-2</v>
      </c>
      <c r="R15" s="5"/>
    </row>
    <row r="16" spans="1:18" x14ac:dyDescent="0.25">
      <c r="A16" s="5" t="s">
        <v>70</v>
      </c>
      <c r="B16" s="5" t="s">
        <v>90</v>
      </c>
      <c r="C16" s="5" t="s">
        <v>91</v>
      </c>
      <c r="D16" s="5" t="s">
        <v>33</v>
      </c>
      <c r="E16" s="5" t="s">
        <v>34</v>
      </c>
      <c r="F16" s="6">
        <v>28424</v>
      </c>
      <c r="G16" s="6"/>
      <c r="H16" s="6">
        <v>27070.18</v>
      </c>
      <c r="I16" s="6"/>
      <c r="J16" s="6"/>
      <c r="K16" s="6"/>
      <c r="L16" s="6">
        <f t="shared" si="5"/>
        <v>1353.509</v>
      </c>
      <c r="M16" s="6">
        <f t="shared" si="0"/>
        <v>676.75450000000001</v>
      </c>
      <c r="N16" s="6">
        <f t="shared" si="1"/>
        <v>676.75450000000001</v>
      </c>
      <c r="O16" s="6">
        <f t="shared" si="2"/>
        <v>0</v>
      </c>
      <c r="P16" s="6">
        <f t="shared" si="3"/>
        <v>28423.688999999998</v>
      </c>
      <c r="Q16" s="6">
        <f t="shared" si="4"/>
        <v>0.3110000000015134</v>
      </c>
      <c r="R16" s="5"/>
    </row>
    <row r="17" spans="1:18" x14ac:dyDescent="0.25">
      <c r="A17" s="5" t="s">
        <v>70</v>
      </c>
      <c r="B17" s="5" t="s">
        <v>92</v>
      </c>
      <c r="C17" s="5" t="s">
        <v>91</v>
      </c>
      <c r="D17" s="5" t="s">
        <v>33</v>
      </c>
      <c r="E17" s="5" t="s">
        <v>34</v>
      </c>
      <c r="F17" s="6">
        <v>10251</v>
      </c>
      <c r="G17" s="6"/>
      <c r="H17" s="6">
        <v>9762.39</v>
      </c>
      <c r="I17" s="6"/>
      <c r="J17" s="6"/>
      <c r="K17" s="6"/>
      <c r="L17" s="6">
        <f t="shared" si="5"/>
        <v>488.11949999999996</v>
      </c>
      <c r="M17" s="6">
        <f t="shared" si="0"/>
        <v>244.05974999999998</v>
      </c>
      <c r="N17" s="6">
        <f t="shared" si="1"/>
        <v>244.05974999999998</v>
      </c>
      <c r="O17" s="6">
        <f t="shared" si="2"/>
        <v>0</v>
      </c>
      <c r="P17" s="6">
        <f t="shared" si="3"/>
        <v>10250.5095</v>
      </c>
      <c r="Q17" s="6">
        <f t="shared" si="4"/>
        <v>0.49049999999988358</v>
      </c>
      <c r="R17" s="5"/>
    </row>
    <row r="18" spans="1:18" x14ac:dyDescent="0.25">
      <c r="A18" s="5" t="s">
        <v>70</v>
      </c>
      <c r="B18" s="5" t="s">
        <v>93</v>
      </c>
      <c r="C18" s="5" t="s">
        <v>79</v>
      </c>
      <c r="D18" s="5" t="s">
        <v>33</v>
      </c>
      <c r="E18" s="5" t="s">
        <v>34</v>
      </c>
      <c r="F18" s="6">
        <v>24035</v>
      </c>
      <c r="G18" s="6"/>
      <c r="H18" s="6">
        <v>22890.2</v>
      </c>
      <c r="I18" s="6"/>
      <c r="J18" s="6"/>
      <c r="K18" s="6"/>
      <c r="L18" s="6">
        <f t="shared" si="5"/>
        <v>1144.51</v>
      </c>
      <c r="M18" s="6">
        <f t="shared" si="0"/>
        <v>572.255</v>
      </c>
      <c r="N18" s="6">
        <f t="shared" si="1"/>
        <v>572.255</v>
      </c>
      <c r="O18" s="6">
        <f t="shared" si="2"/>
        <v>0</v>
      </c>
      <c r="P18" s="6">
        <f t="shared" si="3"/>
        <v>24034.710000000003</v>
      </c>
      <c r="Q18" s="6">
        <f t="shared" si="4"/>
        <v>0.28999999999723514</v>
      </c>
      <c r="R18" s="5"/>
    </row>
    <row r="19" spans="1:18" x14ac:dyDescent="0.25">
      <c r="A19" t="s">
        <v>70</v>
      </c>
      <c r="B19" t="s">
        <v>94</v>
      </c>
      <c r="C19" t="s">
        <v>79</v>
      </c>
      <c r="D19" t="s">
        <v>33</v>
      </c>
      <c r="E19" t="s">
        <v>34</v>
      </c>
      <c r="F19">
        <v>18558</v>
      </c>
      <c r="H19">
        <v>17674.03</v>
      </c>
      <c r="L19" s="6">
        <f t="shared" si="5"/>
        <v>883.7014999999999</v>
      </c>
      <c r="M19" s="6">
        <f t="shared" si="0"/>
        <v>441.85074999999995</v>
      </c>
      <c r="N19" s="6">
        <f t="shared" si="1"/>
        <v>441.85074999999995</v>
      </c>
      <c r="O19" s="6">
        <f t="shared" si="2"/>
        <v>0</v>
      </c>
      <c r="P19" s="6">
        <f t="shared" si="3"/>
        <v>18557.731500000002</v>
      </c>
      <c r="Q19" s="6">
        <f t="shared" si="4"/>
        <v>0.26849999999831198</v>
      </c>
    </row>
    <row r="20" spans="1:18" x14ac:dyDescent="0.25">
      <c r="F20" s="4">
        <f>SUM(F3:F19)</f>
        <v>331546</v>
      </c>
      <c r="G20" s="4">
        <f t="shared" ref="G20:Q20" si="6">SUM(G3:G19)</f>
        <v>1586.64</v>
      </c>
      <c r="H20" s="4">
        <f t="shared" si="6"/>
        <v>195651.1</v>
      </c>
      <c r="I20" s="4">
        <f t="shared" si="6"/>
        <v>15887.46</v>
      </c>
      <c r="J20" s="4">
        <f t="shared" si="6"/>
        <v>90449.09</v>
      </c>
      <c r="K20" s="4">
        <f t="shared" si="6"/>
        <v>0</v>
      </c>
      <c r="L20" s="4">
        <f t="shared" si="6"/>
        <v>27969.886399999996</v>
      </c>
      <c r="M20" s="4">
        <f t="shared" si="6"/>
        <v>13984.943199999998</v>
      </c>
      <c r="N20" s="4">
        <f t="shared" si="6"/>
        <v>13984.943199999998</v>
      </c>
      <c r="O20" s="4">
        <f t="shared" si="6"/>
        <v>0</v>
      </c>
      <c r="P20" s="4">
        <f t="shared" si="6"/>
        <v>331544.1764</v>
      </c>
      <c r="Q20" s="4">
        <f t="shared" si="6"/>
        <v>1.8235999999997148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L33"/>
  <sheetViews>
    <sheetView topLeftCell="A6" workbookViewId="0">
      <selection activeCell="B28" sqref="B28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6</v>
      </c>
      <c r="D6" s="4" t="s">
        <v>5</v>
      </c>
      <c r="E6" s="4" t="s">
        <v>7</v>
      </c>
      <c r="F6" s="4" t="s">
        <v>9</v>
      </c>
    </row>
    <row r="7" spans="2:12" x14ac:dyDescent="0.25">
      <c r="B7" s="3" t="s">
        <v>11</v>
      </c>
      <c r="C7" s="7"/>
      <c r="D7" s="7"/>
      <c r="E7" s="7"/>
      <c r="F7" s="6">
        <f t="shared" ref="F7:F12" si="0">SUM(C7:E7)</f>
        <v>0</v>
      </c>
    </row>
    <row r="8" spans="2:12" x14ac:dyDescent="0.25">
      <c r="B8" s="8" t="s">
        <v>10</v>
      </c>
      <c r="C8" s="7"/>
      <c r="D8" s="7"/>
      <c r="E8" s="7"/>
      <c r="F8" s="6">
        <f t="shared" si="0"/>
        <v>0</v>
      </c>
    </row>
    <row r="9" spans="2:12" x14ac:dyDescent="0.25">
      <c r="B9" s="8" t="s">
        <v>12</v>
      </c>
      <c r="C9" s="7" t="e">
        <f>+#REF!</f>
        <v>#REF!</v>
      </c>
      <c r="D9" s="7" t="e">
        <f>+#REF!</f>
        <v>#REF!</v>
      </c>
      <c r="E9" s="7" t="e">
        <f>+#REF!</f>
        <v>#REF!</v>
      </c>
      <c r="F9" s="6" t="e">
        <f t="shared" si="0"/>
        <v>#REF!</v>
      </c>
    </row>
    <row r="10" spans="2:12" x14ac:dyDescent="0.25">
      <c r="B10" s="3" t="s">
        <v>13</v>
      </c>
      <c r="C10" s="4" t="e">
        <f>+C8+C9</f>
        <v>#REF!</v>
      </c>
      <c r="D10" s="4" t="e">
        <f>+D8+D9</f>
        <v>#REF!</v>
      </c>
      <c r="E10" s="4" t="e">
        <f>+E8+E9</f>
        <v>#REF!</v>
      </c>
      <c r="F10" s="4" t="e">
        <f t="shared" si="0"/>
        <v>#REF!</v>
      </c>
    </row>
    <row r="11" spans="2:12" x14ac:dyDescent="0.25">
      <c r="B11" s="8" t="s">
        <v>14</v>
      </c>
      <c r="C11" s="9" t="e">
        <f>+#REF!</f>
        <v>#REF!</v>
      </c>
      <c r="D11" s="9" t="e">
        <f>+#REF!</f>
        <v>#REF!</v>
      </c>
      <c r="E11" s="9" t="e">
        <f>+#REF!</f>
        <v>#REF!</v>
      </c>
      <c r="F11" s="10" t="e">
        <f t="shared" si="0"/>
        <v>#REF!</v>
      </c>
      <c r="J11" t="s">
        <v>6</v>
      </c>
      <c r="K11" t="s">
        <v>5</v>
      </c>
      <c r="L11" t="s">
        <v>7</v>
      </c>
    </row>
    <row r="12" spans="2:12" x14ac:dyDescent="0.25">
      <c r="B12" s="3" t="s">
        <v>15</v>
      </c>
      <c r="C12" s="4" t="e">
        <f>+IF(C10&lt;C11,C10,C11)</f>
        <v>#REF!</v>
      </c>
      <c r="D12" s="4" t="e">
        <f>+IF(D10&lt;D11,D10,D11)</f>
        <v>#REF!</v>
      </c>
      <c r="E12" s="4" t="e">
        <f>+IF(E10&lt;E11,E10,E11)</f>
        <v>#REF!</v>
      </c>
      <c r="F12" s="10" t="e">
        <f t="shared" si="0"/>
        <v>#REF!</v>
      </c>
      <c r="I12" t="s">
        <v>21</v>
      </c>
      <c r="J12" s="12" t="e">
        <f>+C14</f>
        <v>#REF!</v>
      </c>
      <c r="K12" s="12" t="e">
        <f>+D14</f>
        <v>#REF!</v>
      </c>
      <c r="L12" s="12" t="e">
        <f>+E14</f>
        <v>#REF!</v>
      </c>
    </row>
    <row r="13" spans="2:12" x14ac:dyDescent="0.25">
      <c r="B13" s="3" t="s">
        <v>16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17</v>
      </c>
      <c r="C14" s="4" t="e">
        <f>+C10-C12</f>
        <v>#REF!</v>
      </c>
      <c r="D14" s="4" t="e">
        <f>+D10-D12</f>
        <v>#REF!</v>
      </c>
      <c r="E14" s="4" t="e">
        <f>+E10-E12</f>
        <v>#REF!</v>
      </c>
      <c r="F14" s="10"/>
      <c r="I14" t="s">
        <v>22</v>
      </c>
      <c r="J14" s="14" t="e">
        <f>+J12-J13</f>
        <v>#REF!</v>
      </c>
      <c r="K14" s="14" t="e">
        <f>+K12-K13</f>
        <v>#REF!</v>
      </c>
      <c r="L14" s="14" t="e">
        <f>+L12-L13</f>
        <v>#REF!</v>
      </c>
    </row>
    <row r="15" spans="2:12" x14ac:dyDescent="0.25">
      <c r="B15" s="3"/>
      <c r="C15" s="4"/>
      <c r="D15" s="4"/>
      <c r="E15" s="4"/>
      <c r="F15" s="10"/>
      <c r="L15" s="12" t="e">
        <f>+C20</f>
        <v>#REF!</v>
      </c>
    </row>
    <row r="16" spans="2:12" x14ac:dyDescent="0.25">
      <c r="B16" s="3" t="s">
        <v>18</v>
      </c>
      <c r="C16" s="4" t="e">
        <f>+C11-C12</f>
        <v>#REF!</v>
      </c>
      <c r="D16" s="4" t="e">
        <f>+D11-D12</f>
        <v>#REF!</v>
      </c>
      <c r="E16" s="4" t="e">
        <f>+E11-E12</f>
        <v>#REF!</v>
      </c>
      <c r="F16" s="10"/>
      <c r="I16" t="s">
        <v>23</v>
      </c>
      <c r="J16" s="12" t="e">
        <f>+J14-J15</f>
        <v>#REF!</v>
      </c>
      <c r="K16" s="12" t="e">
        <f>+K14-K15</f>
        <v>#REF!</v>
      </c>
      <c r="L16" s="12" t="e">
        <f>+L14-L15</f>
        <v>#REF!</v>
      </c>
    </row>
    <row r="17" spans="2:12" x14ac:dyDescent="0.25">
      <c r="B17" s="3" t="s">
        <v>19</v>
      </c>
      <c r="C17" s="4"/>
      <c r="D17" s="4"/>
      <c r="E17" s="4"/>
      <c r="F17" s="10"/>
      <c r="L17" s="12" t="e">
        <f>+D20</f>
        <v>#REF!</v>
      </c>
    </row>
    <row r="18" spans="2:12" x14ac:dyDescent="0.25">
      <c r="B18" s="3" t="s">
        <v>6</v>
      </c>
      <c r="C18" s="13"/>
      <c r="D18" s="13"/>
      <c r="E18" s="4" t="e">
        <f>+IF(E16&gt;0,IF(C14&lt;E16,C14,E16),0)</f>
        <v>#REF!</v>
      </c>
      <c r="F18" s="10"/>
      <c r="I18" t="s">
        <v>24</v>
      </c>
      <c r="J18" s="12" t="e">
        <f>+J16-J17</f>
        <v>#REF!</v>
      </c>
      <c r="K18" s="12" t="e">
        <f>+K16-K17</f>
        <v>#REF!</v>
      </c>
      <c r="L18" s="12" t="e">
        <f>+L16-L17</f>
        <v>#REF!</v>
      </c>
    </row>
    <row r="19" spans="2:12" x14ac:dyDescent="0.25">
      <c r="B19" s="3" t="s">
        <v>5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7</v>
      </c>
      <c r="C20" s="4" t="e">
        <f>+IF(C16&gt;0,IF(L14&lt;C16,L14,C16),0)</f>
        <v>#REF!</v>
      </c>
      <c r="D20" s="4" t="e">
        <f>+IF(D16&gt;0,IF(L16&lt;D16,L16,D16),0)</f>
        <v>#REF!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20</v>
      </c>
      <c r="C22" s="6" t="e">
        <f>+C16-C20</f>
        <v>#REF!</v>
      </c>
      <c r="D22" s="6" t="e">
        <f>+D16-D20</f>
        <v>#REF!</v>
      </c>
      <c r="E22" s="6" t="e">
        <f>+E16-E18-E19</f>
        <v>#REF!</v>
      </c>
      <c r="F22" s="11" t="e">
        <f>SUM(C22:E22)</f>
        <v>#REF!</v>
      </c>
    </row>
    <row r="23" spans="2:12" x14ac:dyDescent="0.25">
      <c r="B23" s="3" t="s">
        <v>25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 t="e">
        <f>+C22-C23</f>
        <v>#REF!</v>
      </c>
      <c r="D25" s="6" t="e">
        <f>+D22-D23</f>
        <v>#REF!</v>
      </c>
      <c r="E25" s="6" t="e">
        <f>+E22-E23</f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L33"/>
  <sheetViews>
    <sheetView workbookViewId="0">
      <selection activeCell="C12" sqref="C12"/>
    </sheetView>
  </sheetViews>
  <sheetFormatPr defaultRowHeight="15" x14ac:dyDescent="0.25"/>
  <cols>
    <col min="2" max="2" width="27.7109375" bestFit="1" customWidth="1"/>
    <col min="4" max="4" width="8.85546875" bestFit="1" customWidth="1"/>
    <col min="9" max="9" width="18.42578125" bestFit="1" customWidth="1"/>
  </cols>
  <sheetData>
    <row r="6" spans="2:12" x14ac:dyDescent="0.25">
      <c r="B6" s="3"/>
      <c r="C6" s="4" t="s">
        <v>6</v>
      </c>
      <c r="D6" s="4" t="s">
        <v>5</v>
      </c>
      <c r="E6" s="4" t="s">
        <v>7</v>
      </c>
      <c r="F6" s="4" t="s">
        <v>9</v>
      </c>
    </row>
    <row r="7" spans="2:12" x14ac:dyDescent="0.25">
      <c r="B7" s="3" t="s">
        <v>11</v>
      </c>
      <c r="C7" s="7"/>
      <c r="D7" s="7"/>
      <c r="E7" s="7"/>
      <c r="F7" s="6">
        <f t="shared" ref="F7:F12" si="0">SUM(C7:E7)</f>
        <v>0</v>
      </c>
    </row>
    <row r="8" spans="2:12" x14ac:dyDescent="0.25">
      <c r="B8" s="8" t="s">
        <v>10</v>
      </c>
      <c r="C8" s="7"/>
      <c r="D8" s="7"/>
      <c r="E8" s="7"/>
      <c r="F8" s="6">
        <f t="shared" si="0"/>
        <v>0</v>
      </c>
    </row>
    <row r="9" spans="2:12" x14ac:dyDescent="0.25">
      <c r="B9" s="8" t="s">
        <v>12</v>
      </c>
      <c r="C9" s="7">
        <v>0</v>
      </c>
      <c r="D9" s="7">
        <v>0</v>
      </c>
      <c r="E9" s="7" t="e">
        <f>SUM(#REF!)</f>
        <v>#REF!</v>
      </c>
      <c r="F9" s="6" t="e">
        <f t="shared" si="0"/>
        <v>#REF!</v>
      </c>
    </row>
    <row r="10" spans="2:12" x14ac:dyDescent="0.25">
      <c r="B10" s="3" t="s">
        <v>13</v>
      </c>
      <c r="C10" s="4">
        <f>+C8+C9</f>
        <v>0</v>
      </c>
      <c r="D10" s="4">
        <f>+D8+D9</f>
        <v>0</v>
      </c>
      <c r="E10" s="4" t="e">
        <f>+E8+E9</f>
        <v>#REF!</v>
      </c>
      <c r="F10" s="4" t="e">
        <f t="shared" si="0"/>
        <v>#REF!</v>
      </c>
    </row>
    <row r="11" spans="2:12" x14ac:dyDescent="0.25">
      <c r="B11" s="8" t="s">
        <v>14</v>
      </c>
      <c r="C11" s="9">
        <v>0</v>
      </c>
      <c r="D11" s="9">
        <v>0</v>
      </c>
      <c r="E11" s="9" t="e">
        <f>SUM(#REF!)</f>
        <v>#REF!</v>
      </c>
      <c r="F11" s="10" t="e">
        <f t="shared" si="0"/>
        <v>#REF!</v>
      </c>
      <c r="J11" t="s">
        <v>6</v>
      </c>
      <c r="K11" t="s">
        <v>5</v>
      </c>
      <c r="L11" t="s">
        <v>7</v>
      </c>
    </row>
    <row r="12" spans="2:12" x14ac:dyDescent="0.25">
      <c r="B12" s="3" t="s">
        <v>15</v>
      </c>
      <c r="C12" s="4">
        <f>+IF(C10&lt;C11,C10,C11)</f>
        <v>0</v>
      </c>
      <c r="D12" s="4">
        <f>+IF(D10&lt;D11,D10,D11)</f>
        <v>0</v>
      </c>
      <c r="E12" s="4" t="e">
        <f>+IF(E10&lt;E11,E10,E11)</f>
        <v>#REF!</v>
      </c>
      <c r="F12" s="10" t="e">
        <f t="shared" si="0"/>
        <v>#REF!</v>
      </c>
      <c r="I12" t="s">
        <v>21</v>
      </c>
      <c r="J12" s="12">
        <f>+C14</f>
        <v>0</v>
      </c>
      <c r="K12" s="12">
        <f>+D14</f>
        <v>0</v>
      </c>
      <c r="L12" s="12" t="e">
        <f>+E14</f>
        <v>#REF!</v>
      </c>
    </row>
    <row r="13" spans="2:12" x14ac:dyDescent="0.25">
      <c r="B13" s="3" t="s">
        <v>16</v>
      </c>
      <c r="C13" s="4"/>
      <c r="D13" s="4"/>
      <c r="E13" s="4"/>
      <c r="F13" s="10"/>
      <c r="J13" s="12" t="e">
        <f>+E18</f>
        <v>#REF!</v>
      </c>
      <c r="K13" s="12" t="e">
        <f>+E19</f>
        <v>#REF!</v>
      </c>
    </row>
    <row r="14" spans="2:12" x14ac:dyDescent="0.25">
      <c r="B14" s="3" t="s">
        <v>17</v>
      </c>
      <c r="C14" s="4">
        <f>+C10-C12</f>
        <v>0</v>
      </c>
      <c r="D14" s="4">
        <f>+D10-D12</f>
        <v>0</v>
      </c>
      <c r="E14" s="4" t="e">
        <f>+E10-E12</f>
        <v>#REF!</v>
      </c>
      <c r="F14" s="10"/>
      <c r="I14" t="s">
        <v>22</v>
      </c>
      <c r="J14" s="14" t="e">
        <f>+J12-J13</f>
        <v>#REF!</v>
      </c>
      <c r="K14" s="14" t="e">
        <f>+K12-K13</f>
        <v>#REF!</v>
      </c>
      <c r="L14" s="14" t="e">
        <f>+L12-L13</f>
        <v>#REF!</v>
      </c>
    </row>
    <row r="15" spans="2:12" x14ac:dyDescent="0.25">
      <c r="B15" s="3"/>
      <c r="C15" s="4"/>
      <c r="D15" s="4"/>
      <c r="E15" s="4"/>
      <c r="F15" s="10"/>
      <c r="L15" s="12">
        <f>+C20</f>
        <v>0</v>
      </c>
    </row>
    <row r="16" spans="2:12" x14ac:dyDescent="0.25">
      <c r="B16" s="3" t="s">
        <v>18</v>
      </c>
      <c r="C16" s="4">
        <f>+C11-C12</f>
        <v>0</v>
      </c>
      <c r="D16" s="4">
        <f>+D11-D12</f>
        <v>0</v>
      </c>
      <c r="E16" s="4" t="e">
        <f>+E11-E12</f>
        <v>#REF!</v>
      </c>
      <c r="F16" s="10"/>
      <c r="I16" t="s">
        <v>23</v>
      </c>
      <c r="J16" s="12" t="e">
        <f>+J14-J15</f>
        <v>#REF!</v>
      </c>
      <c r="K16" s="12" t="e">
        <f>+K14-K15</f>
        <v>#REF!</v>
      </c>
      <c r="L16" s="12" t="e">
        <f>+L14-L15</f>
        <v>#REF!</v>
      </c>
    </row>
    <row r="17" spans="2:12" x14ac:dyDescent="0.25">
      <c r="B17" s="3" t="s">
        <v>19</v>
      </c>
      <c r="C17" s="4"/>
      <c r="D17" s="4"/>
      <c r="E17" s="4"/>
      <c r="F17" s="10"/>
      <c r="L17" s="12">
        <f>+D20</f>
        <v>0</v>
      </c>
    </row>
    <row r="18" spans="2:12" x14ac:dyDescent="0.25">
      <c r="B18" s="3" t="s">
        <v>6</v>
      </c>
      <c r="C18" s="13"/>
      <c r="D18" s="13"/>
      <c r="E18" s="4" t="e">
        <f>+IF(E16&gt;0,IF(C14&lt;E16,C14,E16),0)</f>
        <v>#REF!</v>
      </c>
      <c r="F18" s="10"/>
      <c r="I18" t="s">
        <v>24</v>
      </c>
      <c r="J18" s="12" t="e">
        <f>+J16-J17</f>
        <v>#REF!</v>
      </c>
      <c r="K18" s="12" t="e">
        <f>+K16-K17</f>
        <v>#REF!</v>
      </c>
      <c r="L18" s="12" t="e">
        <f>+L16-L17</f>
        <v>#REF!</v>
      </c>
    </row>
    <row r="19" spans="2:12" x14ac:dyDescent="0.25">
      <c r="B19" s="3" t="s">
        <v>5</v>
      </c>
      <c r="C19" s="13"/>
      <c r="D19" s="13"/>
      <c r="E19" s="4" t="e">
        <f>+IF(E16-E18&gt;0,IF(D14&lt;(E16-E18),D14,E16-E18),0)</f>
        <v>#REF!</v>
      </c>
      <c r="F19" s="10"/>
    </row>
    <row r="20" spans="2:12" x14ac:dyDescent="0.25">
      <c r="B20" s="3" t="s">
        <v>7</v>
      </c>
      <c r="C20" s="4">
        <f>+IF(C16&gt;0,IF(L14&lt;C16,L14,C16),0)</f>
        <v>0</v>
      </c>
      <c r="D20" s="4">
        <f>+IF(D16&gt;0,IF(L16&lt;D16,L16,D16),0)</f>
        <v>0</v>
      </c>
      <c r="E20" s="13"/>
      <c r="F20" s="10"/>
    </row>
    <row r="21" spans="2:12" x14ac:dyDescent="0.25">
      <c r="B21" s="3"/>
      <c r="C21" s="4"/>
      <c r="D21" s="4"/>
      <c r="E21" s="4"/>
      <c r="F21" s="10"/>
    </row>
    <row r="22" spans="2:12" x14ac:dyDescent="0.25">
      <c r="B22" s="3" t="s">
        <v>20</v>
      </c>
      <c r="C22" s="6">
        <f>+C16-C20</f>
        <v>0</v>
      </c>
      <c r="D22" s="6">
        <f>+D16-D20</f>
        <v>0</v>
      </c>
      <c r="E22" s="6" t="e">
        <f>+E16-E18-E19</f>
        <v>#REF!</v>
      </c>
      <c r="F22" s="11" t="e">
        <f>SUM(C22:E22)</f>
        <v>#REF!</v>
      </c>
    </row>
    <row r="23" spans="2:12" x14ac:dyDescent="0.25">
      <c r="B23" s="3" t="s">
        <v>25</v>
      </c>
      <c r="C23" s="4"/>
      <c r="D23" s="4"/>
      <c r="E23" s="4"/>
      <c r="F23" s="4"/>
    </row>
    <row r="24" spans="2:12" x14ac:dyDescent="0.25">
      <c r="B24" s="3"/>
      <c r="C24" s="4"/>
      <c r="D24" s="4"/>
      <c r="E24" s="4"/>
      <c r="F24" s="4"/>
    </row>
    <row r="25" spans="2:12" x14ac:dyDescent="0.25">
      <c r="B25" s="5"/>
      <c r="C25" s="6">
        <f>+C22-C23</f>
        <v>0</v>
      </c>
      <c r="D25" s="6">
        <f>+D22-D23</f>
        <v>0</v>
      </c>
      <c r="E25" s="6" t="e">
        <f>+E22-E23</f>
        <v>#REF!</v>
      </c>
      <c r="F25" s="6"/>
    </row>
    <row r="26" spans="2:12" x14ac:dyDescent="0.25">
      <c r="B26" s="3"/>
      <c r="C26" s="6"/>
      <c r="D26" s="6"/>
      <c r="E26" s="6"/>
      <c r="F26" s="6"/>
    </row>
    <row r="27" spans="2:12" x14ac:dyDescent="0.25">
      <c r="C27" s="12"/>
      <c r="D27" s="12"/>
      <c r="E27" s="12"/>
      <c r="F27" s="12"/>
    </row>
    <row r="28" spans="2:12" x14ac:dyDescent="0.25">
      <c r="C28" s="12"/>
      <c r="D28" s="12"/>
      <c r="E28" s="12"/>
      <c r="F28" s="12"/>
    </row>
    <row r="29" spans="2:12" x14ac:dyDescent="0.25">
      <c r="C29" s="12"/>
      <c r="D29" s="12"/>
      <c r="E29" s="12"/>
      <c r="F29" s="12"/>
    </row>
    <row r="30" spans="2:12" x14ac:dyDescent="0.25">
      <c r="C30" s="12"/>
      <c r="D30" s="12"/>
      <c r="E30" s="12"/>
      <c r="F30" s="12"/>
    </row>
    <row r="31" spans="2:12" x14ac:dyDescent="0.25">
      <c r="C31" s="12"/>
      <c r="D31" s="12"/>
      <c r="E31" s="12"/>
      <c r="F31" s="12"/>
    </row>
    <row r="32" spans="2:12" x14ac:dyDescent="0.25">
      <c r="C32" s="12"/>
      <c r="D32" s="12"/>
      <c r="E32" s="12"/>
      <c r="F32" s="12"/>
    </row>
    <row r="33" spans="3:6" x14ac:dyDescent="0.25">
      <c r="C33" s="12"/>
      <c r="D33" s="12"/>
      <c r="E33" s="12"/>
      <c r="F3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5"/>
  <sheetViews>
    <sheetView workbookViewId="0">
      <selection activeCell="C19" sqref="C19"/>
    </sheetView>
  </sheetViews>
  <sheetFormatPr defaultRowHeight="15" x14ac:dyDescent="0.25"/>
  <cols>
    <col min="2" max="2" width="18.140625" bestFit="1" customWidth="1"/>
    <col min="3" max="3" width="28.85546875" bestFit="1" customWidth="1"/>
  </cols>
  <sheetData>
    <row r="1" spans="2:3" ht="15.75" thickBot="1" x14ac:dyDescent="0.3">
      <c r="C1" s="1"/>
    </row>
    <row r="2" spans="2:3" ht="15.75" thickBot="1" x14ac:dyDescent="0.3">
      <c r="C2" s="2"/>
    </row>
    <row r="3" spans="2:3" ht="15.75" thickBot="1" x14ac:dyDescent="0.3">
      <c r="C3" s="1"/>
    </row>
    <row r="4" spans="2:3" ht="15.75" thickBot="1" x14ac:dyDescent="0.3">
      <c r="C4" s="2"/>
    </row>
    <row r="5" spans="2:3" ht="15.75" thickBot="1" x14ac:dyDescent="0.3">
      <c r="C5" s="1"/>
    </row>
    <row r="6" spans="2:3" x14ac:dyDescent="0.25">
      <c r="C6" s="2"/>
    </row>
    <row r="7" spans="2:3" ht="15.75" thickBot="1" x14ac:dyDescent="0.3">
      <c r="C7" s="2"/>
    </row>
    <row r="8" spans="2:3" ht="15.75" thickBot="1" x14ac:dyDescent="0.3">
      <c r="C8" s="1"/>
    </row>
    <row r="9" spans="2:3" x14ac:dyDescent="0.25">
      <c r="C9" s="2"/>
    </row>
    <row r="10" spans="2:3" x14ac:dyDescent="0.25">
      <c r="C10" s="2"/>
    </row>
    <row r="11" spans="2:3" ht="15.75" thickBot="1" x14ac:dyDescent="0.3">
      <c r="C11" s="2"/>
    </row>
    <row r="12" spans="2:3" ht="15.75" thickBot="1" x14ac:dyDescent="0.3">
      <c r="B12" s="2"/>
      <c r="C12" s="1"/>
    </row>
    <row r="13" spans="2:3" ht="15.75" thickBot="1" x14ac:dyDescent="0.3">
      <c r="B13" s="1"/>
      <c r="C13" s="1"/>
    </row>
    <row r="14" spans="2:3" ht="15.75" thickBot="1" x14ac:dyDescent="0.3">
      <c r="B14" s="2"/>
      <c r="C14" s="1"/>
    </row>
    <row r="15" spans="2:3" ht="15.75" thickBot="1" x14ac:dyDescent="0.3">
      <c r="B15" s="1"/>
      <c r="C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JANUARY-22 SALES</vt:lpstr>
      <vt:lpstr>JANUARY-22 PURCHASE</vt:lpstr>
      <vt:lpstr>GSTR 3B - nov</vt:lpstr>
      <vt:lpstr>GSTR 3B - SEPT</vt:lpstr>
      <vt:lpstr>GST NO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Ramoffice-04</cp:lastModifiedBy>
  <dcterms:created xsi:type="dcterms:W3CDTF">2017-10-18T06:26:52Z</dcterms:created>
  <dcterms:modified xsi:type="dcterms:W3CDTF">2022-02-06T16:30:22Z</dcterms:modified>
</cp:coreProperties>
</file>