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ST\DEECEE DIGITAL LIGHTING\2021-22\10 JAN 22\"/>
    </mc:Choice>
  </mc:AlternateContent>
  <xr:revisionPtr revIDLastSave="0" documentId="13_ncr:1_{6B2DAC7E-611D-4869-A592-913198FAB8CC}" xr6:coauthVersionLast="47" xr6:coauthVersionMax="47" xr10:uidLastSave="{00000000-0000-0000-0000-000000000000}"/>
  <bookViews>
    <workbookView xWindow="-120" yWindow="-120" windowWidth="20730" windowHeight="11310" activeTab="2" xr2:uid="{E18F1A11-E611-46A9-80A6-40128DD2F684}"/>
  </bookViews>
  <sheets>
    <sheet name="Books" sheetId="1" r:id="rId1"/>
    <sheet name="2B" sheetId="2" r:id="rId2"/>
    <sheet name="Work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3" l="1"/>
  <c r="C14" i="3"/>
  <c r="C13" i="3"/>
  <c r="C12" i="3"/>
  <c r="C11" i="3"/>
  <c r="C10" i="3"/>
  <c r="C9" i="3"/>
  <c r="C8" i="3"/>
  <c r="C7" i="3"/>
  <c r="C6" i="3"/>
  <c r="C5" i="3"/>
  <c r="C4" i="3"/>
  <c r="B15" i="3"/>
  <c r="B14" i="3"/>
  <c r="B13" i="3"/>
  <c r="B12" i="3"/>
  <c r="B11" i="3"/>
  <c r="B10" i="3"/>
  <c r="B9" i="3"/>
  <c r="B8" i="3"/>
  <c r="B7" i="3"/>
  <c r="B6" i="3"/>
  <c r="B5" i="3"/>
  <c r="B4" i="3"/>
  <c r="I4" i="3"/>
  <c r="H4" i="3"/>
  <c r="G4" i="3"/>
  <c r="F4" i="3"/>
  <c r="E4" i="3"/>
  <c r="D4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H13" i="3"/>
  <c r="G13" i="3"/>
  <c r="F13" i="3"/>
  <c r="E13" i="3"/>
  <c r="D13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K9" i="3" s="1"/>
  <c r="D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K5" i="3" s="1"/>
  <c r="D5" i="3"/>
  <c r="P20" i="2"/>
  <c r="P19" i="2"/>
  <c r="Q19" i="2" s="1"/>
  <c r="P18" i="2"/>
  <c r="P16" i="2"/>
  <c r="P15" i="2"/>
  <c r="Q15" i="2" s="1"/>
  <c r="Q16" i="2"/>
  <c r="P21" i="2"/>
  <c r="Q21" i="2" s="1"/>
  <c r="Q20" i="2"/>
  <c r="Q18" i="2"/>
  <c r="P17" i="2"/>
  <c r="Q17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23" i="1"/>
  <c r="J23" i="1"/>
  <c r="I23" i="1"/>
  <c r="H23" i="1"/>
  <c r="G23" i="1"/>
  <c r="F23" i="1"/>
  <c r="O21" i="1"/>
  <c r="M21" i="1"/>
  <c r="L21" i="1"/>
  <c r="O20" i="1"/>
  <c r="M20" i="1"/>
  <c r="L20" i="1"/>
  <c r="O19" i="1"/>
  <c r="M19" i="1"/>
  <c r="L19" i="1"/>
  <c r="O18" i="1"/>
  <c r="M18" i="1"/>
  <c r="L18" i="1"/>
  <c r="O17" i="1"/>
  <c r="M17" i="1"/>
  <c r="L17" i="1"/>
  <c r="O16" i="1"/>
  <c r="M16" i="1"/>
  <c r="L16" i="1"/>
  <c r="O15" i="1"/>
  <c r="M15" i="1"/>
  <c r="L15" i="1"/>
  <c r="O14" i="1"/>
  <c r="M14" i="1"/>
  <c r="L14" i="1"/>
  <c r="O13" i="1"/>
  <c r="M13" i="1"/>
  <c r="L13" i="1"/>
  <c r="O12" i="1"/>
  <c r="M12" i="1"/>
  <c r="L12" i="1"/>
  <c r="O11" i="1"/>
  <c r="M11" i="1"/>
  <c r="L11" i="1"/>
  <c r="O10" i="1"/>
  <c r="M10" i="1"/>
  <c r="L10" i="1"/>
  <c r="O9" i="1"/>
  <c r="M9" i="1"/>
  <c r="L9" i="1"/>
  <c r="O8" i="1"/>
  <c r="M8" i="1"/>
  <c r="L8" i="1"/>
  <c r="O7" i="1"/>
  <c r="M7" i="1"/>
  <c r="L7" i="1"/>
  <c r="O6" i="1"/>
  <c r="M6" i="1"/>
  <c r="L6" i="1"/>
  <c r="O5" i="1"/>
  <c r="M5" i="1"/>
  <c r="L5" i="1"/>
  <c r="O4" i="1"/>
  <c r="M4" i="1"/>
  <c r="L4" i="1"/>
  <c r="O3" i="1"/>
  <c r="M3" i="1"/>
  <c r="L3" i="1"/>
  <c r="L23" i="1" s="1"/>
  <c r="K13" i="3" l="1"/>
  <c r="H12" i="3"/>
  <c r="K12" i="3" s="1"/>
  <c r="I12" i="3"/>
  <c r="I17" i="3" s="1"/>
  <c r="K7" i="3"/>
  <c r="J4" i="3"/>
  <c r="M23" i="1"/>
  <c r="O23" i="1"/>
  <c r="L5" i="3"/>
  <c r="J11" i="3"/>
  <c r="J8" i="3"/>
  <c r="J7" i="3"/>
  <c r="L8" i="3"/>
  <c r="L15" i="3"/>
  <c r="J5" i="3"/>
  <c r="L6" i="3"/>
  <c r="J9" i="3"/>
  <c r="L10" i="3"/>
  <c r="L13" i="3"/>
  <c r="J15" i="3"/>
  <c r="L9" i="3"/>
  <c r="K8" i="3"/>
  <c r="K15" i="3"/>
  <c r="K11" i="3"/>
  <c r="J6" i="3"/>
  <c r="L7" i="3"/>
  <c r="J10" i="3"/>
  <c r="L11" i="3"/>
  <c r="J14" i="3"/>
  <c r="K4" i="3"/>
  <c r="D17" i="3"/>
  <c r="K6" i="3"/>
  <c r="K10" i="3"/>
  <c r="K14" i="3"/>
  <c r="L4" i="3"/>
  <c r="E17" i="3"/>
  <c r="J13" i="3"/>
  <c r="L14" i="3"/>
  <c r="F17" i="3"/>
  <c r="P5" i="1"/>
  <c r="Q5" i="1" s="1"/>
  <c r="P9" i="1"/>
  <c r="Q9" i="1" s="1"/>
  <c r="P13" i="1"/>
  <c r="Q13" i="1" s="1"/>
  <c r="P17" i="1"/>
  <c r="Q17" i="1" s="1"/>
  <c r="P21" i="1"/>
  <c r="Q21" i="1" s="1"/>
  <c r="N3" i="1"/>
  <c r="P3" i="1" s="1"/>
  <c r="N4" i="1"/>
  <c r="P4" i="1" s="1"/>
  <c r="Q4" i="1" s="1"/>
  <c r="N5" i="1"/>
  <c r="N6" i="1"/>
  <c r="P6" i="1" s="1"/>
  <c r="Q6" i="1" s="1"/>
  <c r="N7" i="1"/>
  <c r="P7" i="1" s="1"/>
  <c r="Q7" i="1" s="1"/>
  <c r="N8" i="1"/>
  <c r="P8" i="1" s="1"/>
  <c r="Q8" i="1" s="1"/>
  <c r="N9" i="1"/>
  <c r="N10" i="1"/>
  <c r="P10" i="1" s="1"/>
  <c r="Q10" i="1" s="1"/>
  <c r="N11" i="1"/>
  <c r="P11" i="1" s="1"/>
  <c r="Q11" i="1" s="1"/>
  <c r="N12" i="1"/>
  <c r="P12" i="1" s="1"/>
  <c r="Q12" i="1" s="1"/>
  <c r="N13" i="1"/>
  <c r="N14" i="1"/>
  <c r="P14" i="1" s="1"/>
  <c r="Q14" i="1" s="1"/>
  <c r="N15" i="1"/>
  <c r="P15" i="1" s="1"/>
  <c r="Q15" i="1" s="1"/>
  <c r="N16" i="1"/>
  <c r="P16" i="1" s="1"/>
  <c r="Q16" i="1" s="1"/>
  <c r="N17" i="1"/>
  <c r="N18" i="1"/>
  <c r="P18" i="1" s="1"/>
  <c r="Q18" i="1" s="1"/>
  <c r="N19" i="1"/>
  <c r="P19" i="1" s="1"/>
  <c r="Q19" i="1" s="1"/>
  <c r="N20" i="1"/>
  <c r="N21" i="1"/>
  <c r="L12" i="3" l="1"/>
  <c r="L17" i="3" s="1"/>
  <c r="H17" i="3"/>
  <c r="K17" i="3"/>
  <c r="P20" i="1"/>
  <c r="Q20" i="1" s="1"/>
  <c r="G12" i="3"/>
  <c r="Q3" i="1"/>
  <c r="Q23" i="1" s="1"/>
  <c r="P23" i="1"/>
  <c r="N23" i="1"/>
  <c r="G17" i="3" l="1"/>
  <c r="J12" i="3"/>
  <c r="J17" i="3" s="1"/>
</calcChain>
</file>

<file path=xl/sharedStrings.xml><?xml version="1.0" encoding="utf-8"?>
<sst xmlns="http://schemas.openxmlformats.org/spreadsheetml/2006/main" count="247" uniqueCount="101">
  <si>
    <t>FILEING MONTH</t>
  </si>
  <si>
    <t>Bill no</t>
  </si>
  <si>
    <t>Date</t>
  </si>
  <si>
    <t>GST NO OF PARTY</t>
  </si>
  <si>
    <t>PARTY NAME_Bill</t>
  </si>
  <si>
    <t>INVOICE VALUE</t>
  </si>
  <si>
    <t>TAXABLE AMT</t>
  </si>
  <si>
    <t>NET GST</t>
  </si>
  <si>
    <t>SGST</t>
  </si>
  <si>
    <t>CGST</t>
  </si>
  <si>
    <t>IGST</t>
  </si>
  <si>
    <t>TOTAL VALUE</t>
  </si>
  <si>
    <t>AMT. DIFFER</t>
  </si>
  <si>
    <t>REMARKS</t>
  </si>
  <si>
    <t>012022</t>
  </si>
  <si>
    <t>31.01.2022</t>
  </si>
  <si>
    <t>33AEIPG5122M1ZM</t>
  </si>
  <si>
    <t>SELVI ELECTRIC &amp; CO</t>
  </si>
  <si>
    <t>C757</t>
  </si>
  <si>
    <t>33AALCA6663R1ZY</t>
  </si>
  <si>
    <t>ARIHANT UNIGLOBE PVT LTD</t>
  </si>
  <si>
    <t>26.01.2022</t>
  </si>
  <si>
    <t>29ABMPE7288F1Z7</t>
  </si>
  <si>
    <t>MAXX DESIGNS</t>
  </si>
  <si>
    <t>21.01.2022</t>
  </si>
  <si>
    <t>C722</t>
  </si>
  <si>
    <t>19.01.2022</t>
  </si>
  <si>
    <t>33AHVPB5164C1ZJ</t>
  </si>
  <si>
    <t>RAJESH WIRES AND ELECTICALS</t>
  </si>
  <si>
    <t>33AAAHK1698E1ZF</t>
  </si>
  <si>
    <t>M.M. CORPORATION</t>
  </si>
  <si>
    <t>12.01.2022</t>
  </si>
  <si>
    <t>C709</t>
  </si>
  <si>
    <t>10.01.2022</t>
  </si>
  <si>
    <t>AAC/0354/21-22</t>
  </si>
  <si>
    <t>33AAFFA6566J1ZC</t>
  </si>
  <si>
    <t>ATLAS ALUMINIUM CORPORATION</t>
  </si>
  <si>
    <t>08.01.2022</t>
  </si>
  <si>
    <t>C705</t>
  </si>
  <si>
    <t>C702</t>
  </si>
  <si>
    <t>07.01.2022</t>
  </si>
  <si>
    <t>AH/00675/21-22</t>
  </si>
  <si>
    <t>33ASXPA7508A1ZZ</t>
  </si>
  <si>
    <t>A.H. STEEL TRADERS</t>
  </si>
  <si>
    <t>05.01.2022</t>
  </si>
  <si>
    <t>29AANPB2925Q1Z6</t>
  </si>
  <si>
    <t>ALFA NEON INDUSTRY</t>
  </si>
  <si>
    <t>15527/21-22</t>
  </si>
  <si>
    <t>03.01.2022</t>
  </si>
  <si>
    <t>SA/13/21-22</t>
  </si>
  <si>
    <t>17.01.2022</t>
  </si>
  <si>
    <t>SASTHA &amp; ASSOCIATES</t>
  </si>
  <si>
    <t>SA/14/21-22</t>
  </si>
  <si>
    <t>33BZEPG2987C1ZK</t>
  </si>
  <si>
    <t>33AANPI9621A1Z0</t>
  </si>
  <si>
    <t>33BEZPK5518M1ZS</t>
  </si>
  <si>
    <t>09AAACI5853L2Z5</t>
  </si>
  <si>
    <t>KALESHWARI SERVICES</t>
  </si>
  <si>
    <t>PERUMAL &amp; CO</t>
  </si>
  <si>
    <t>RAJESH WIRES AND ELECTRICALS</t>
  </si>
  <si>
    <t xml:space="preserve">SELVI ELECTRICAL CO </t>
  </si>
  <si>
    <t>ARIHANT UNIGLOBE PRIVATE LIMITED</t>
  </si>
  <si>
    <t>INDIAMART INTERMESH LTD.</t>
  </si>
  <si>
    <t>010</t>
  </si>
  <si>
    <t>1984</t>
  </si>
  <si>
    <t>2033</t>
  </si>
  <si>
    <t>2298</t>
  </si>
  <si>
    <t>15924/21-22</t>
  </si>
  <si>
    <t>16054/21-22</t>
  </si>
  <si>
    <t>16418/21-22</t>
  </si>
  <si>
    <t>8637</t>
  </si>
  <si>
    <t>712</t>
  </si>
  <si>
    <t>C702/21-22</t>
  </si>
  <si>
    <t>C705/21-22</t>
  </si>
  <si>
    <t>C709/21-22</t>
  </si>
  <si>
    <t>C722/21-22</t>
  </si>
  <si>
    <t>C739/21-22</t>
  </si>
  <si>
    <t>C757/21-22</t>
  </si>
  <si>
    <t>1812985288</t>
  </si>
  <si>
    <t>24/12/2021</t>
  </si>
  <si>
    <t>05/01/2022</t>
  </si>
  <si>
    <t>11/01/2022</t>
  </si>
  <si>
    <t>13/10/2021</t>
  </si>
  <si>
    <t>03/01/2022</t>
  </si>
  <si>
    <t>08/01/2022</t>
  </si>
  <si>
    <t>10/01/2022</t>
  </si>
  <si>
    <t>19/01/2022</t>
  </si>
  <si>
    <t>31/01/2022</t>
  </si>
  <si>
    <t>17/01/2022</t>
  </si>
  <si>
    <t>07/01/2022</t>
  </si>
  <si>
    <t>25/01/2022</t>
  </si>
  <si>
    <t>26/01/2022</t>
  </si>
  <si>
    <t>GSTIN</t>
  </si>
  <si>
    <t>2B</t>
  </si>
  <si>
    <t>Books</t>
  </si>
  <si>
    <t>Difference</t>
  </si>
  <si>
    <t>PARTY NAME as per books</t>
  </si>
  <si>
    <t>PARTY NAME as per 2B</t>
  </si>
  <si>
    <t>Filed on 12-01-2022</t>
  </si>
  <si>
    <t>Filed on 16-01-2022</t>
  </si>
  <si>
    <t>Filed on 14-01-2022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</si>
</sst>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0" xfId="0" applyFont="1" applyFill="1"/>
    <xf numFmtId="0" fontId="2" fillId="2" borderId="1" xfId="0" quotePrefix="1" applyFont="1" applyFill="1" applyBorder="1"/>
    <xf numFmtId="0" fontId="3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43" fontId="2" fillId="2" borderId="1" xfId="1" applyFont="1" applyFill="1" applyBorder="1" applyAlignment="1"/>
    <xf numFmtId="43" fontId="5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" fontId="2" fillId="2" borderId="1" xfId="1" applyNumberFormat="1" applyFont="1" applyFill="1" applyBorder="1" applyAlignment="1"/>
    <xf numFmtId="4" fontId="2" fillId="2" borderId="1" xfId="0" applyNumberFormat="1" applyFont="1" applyFill="1" applyBorder="1"/>
    <xf numFmtId="4" fontId="2" fillId="2" borderId="1" xfId="1" applyNumberFormat="1" applyFont="1" applyFill="1" applyBorder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3" fontId="2" fillId="2" borderId="1" xfId="0" applyNumberFormat="1" applyFont="1" applyFill="1" applyBorder="1"/>
    <xf numFmtId="0" fontId="2" fillId="2" borderId="0" xfId="0" applyFont="1" applyFill="1" applyAlignment="1">
      <alignment horizontal="right"/>
    </xf>
    <xf numFmtId="43" fontId="2" fillId="2" borderId="0" xfId="0" applyNumberFormat="1" applyFont="1" applyFill="1"/>
    <xf numFmtId="4" fontId="8" fillId="2" borderId="1" xfId="0" applyNumberFormat="1" applyFont="1" applyFill="1" applyBorder="1"/>
    <xf numFmtId="0" fontId="9" fillId="0" borderId="0" xfId="0" applyFont="1" applyAlignment="1">
      <alignment horizontal="left"/>
    </xf>
    <xf numFmtId="43" fontId="0" fillId="0" borderId="0" xfId="1" applyFont="1"/>
    <xf numFmtId="43" fontId="9" fillId="0" borderId="0" xfId="1" applyFont="1" applyAlignment="1">
      <alignment horizontal="right"/>
    </xf>
    <xf numFmtId="43" fontId="0" fillId="0" borderId="0" xfId="0" applyNumberFormat="1"/>
    <xf numFmtId="43" fontId="0" fillId="0" borderId="0" xfId="1" applyFont="1" applyAlignment="1">
      <alignment horizontal="center"/>
    </xf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3" fontId="0" fillId="0" borderId="6" xfId="1" applyFont="1" applyBorder="1"/>
    <xf numFmtId="43" fontId="0" fillId="0" borderId="7" xfId="1" applyFont="1" applyBorder="1" applyAlignment="1">
      <alignment horizontal="center"/>
    </xf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3" borderId="2" xfId="1" applyFont="1" applyFill="1" applyBorder="1" applyAlignment="1">
      <alignment horizontal="center"/>
    </xf>
    <xf numFmtId="43" fontId="10" fillId="3" borderId="3" xfId="1" applyFont="1" applyFill="1" applyBorder="1" applyAlignment="1">
      <alignment horizontal="center"/>
    </xf>
    <xf numFmtId="43" fontId="10" fillId="3" borderId="2" xfId="1" applyFont="1" applyFill="1" applyBorder="1" applyAlignment="1">
      <alignment horizontal="center"/>
    </xf>
    <xf numFmtId="43" fontId="10" fillId="3" borderId="3" xfId="1" applyFont="1" applyFill="1" applyBorder="1" applyAlignment="1">
      <alignment horizontal="center"/>
    </xf>
    <xf numFmtId="43" fontId="10" fillId="3" borderId="4" xfId="1" applyFont="1" applyFill="1" applyBorder="1" applyAlignment="1">
      <alignment horizontal="center"/>
    </xf>
    <xf numFmtId="43" fontId="10" fillId="3" borderId="5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6CA1-A000-4ED5-B5A1-04D10DDB003A}">
  <dimension ref="A1:R23"/>
  <sheetViews>
    <sheetView topLeftCell="C1" workbookViewId="0">
      <selection activeCell="D21" sqref="D21"/>
    </sheetView>
  </sheetViews>
  <sheetFormatPr defaultRowHeight="15" x14ac:dyDescent="0.25"/>
  <cols>
    <col min="1" max="1" width="15.140625" style="3" bestFit="1" customWidth="1"/>
    <col min="2" max="2" width="13.7109375" style="22" bestFit="1" customWidth="1"/>
    <col min="3" max="3" width="10.7109375" style="22" bestFit="1" customWidth="1"/>
    <col min="4" max="4" width="18.140625" style="3" bestFit="1" customWidth="1"/>
    <col min="5" max="5" width="32.140625" style="3" bestFit="1" customWidth="1"/>
    <col min="6" max="6" width="14.7109375" style="3" bestFit="1" customWidth="1"/>
    <col min="7" max="11" width="13.28515625" style="3" bestFit="1" customWidth="1"/>
    <col min="12" max="12" width="10.7109375" style="3" bestFit="1" customWidth="1"/>
    <col min="13" max="14" width="10" style="3" bestFit="1" customWidth="1"/>
    <col min="15" max="15" width="10.140625" style="3" bestFit="1" customWidth="1"/>
    <col min="16" max="16" width="12.85546875" style="3" bestFit="1" customWidth="1"/>
    <col min="17" max="17" width="12.140625" style="3" bestFit="1" customWidth="1"/>
    <col min="18" max="18" width="9.42578125" style="3" bestFit="1" customWidth="1"/>
    <col min="19" max="21" width="2" style="3" bestFit="1" customWidth="1"/>
    <col min="22" max="16384" width="9.140625" style="3"/>
  </cols>
  <sheetData>
    <row r="1" spans="1:18" x14ac:dyDescent="0.25">
      <c r="A1" s="1"/>
      <c r="B1" s="2"/>
      <c r="C1" s="2"/>
      <c r="D1" s="1"/>
      <c r="E1" s="1"/>
      <c r="F1" s="1"/>
      <c r="G1" s="1">
        <v>0</v>
      </c>
      <c r="H1" s="1">
        <v>5</v>
      </c>
      <c r="I1" s="1">
        <v>12</v>
      </c>
      <c r="J1" s="1">
        <v>18</v>
      </c>
      <c r="K1" s="1">
        <v>28</v>
      </c>
      <c r="L1" s="1"/>
      <c r="M1" s="1"/>
      <c r="N1" s="1"/>
      <c r="O1" s="1"/>
      <c r="P1" s="1"/>
      <c r="Q1" s="1"/>
      <c r="R1" s="1"/>
    </row>
    <row r="2" spans="1:18" x14ac:dyDescent="0.25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</row>
    <row r="3" spans="1:18" ht="15.75" x14ac:dyDescent="0.25">
      <c r="A3" s="4" t="s">
        <v>14</v>
      </c>
      <c r="B3" s="5">
        <v>8637</v>
      </c>
      <c r="C3" s="6" t="s">
        <v>15</v>
      </c>
      <c r="D3" s="7" t="s">
        <v>16</v>
      </c>
      <c r="E3" s="8" t="s">
        <v>17</v>
      </c>
      <c r="F3" s="9">
        <v>5500</v>
      </c>
      <c r="G3" s="9"/>
      <c r="H3" s="9"/>
      <c r="I3" s="10"/>
      <c r="J3" s="10">
        <v>4661</v>
      </c>
      <c r="K3" s="11"/>
      <c r="L3" s="12">
        <f t="shared" ref="L3:L21" si="0">+(H3*$H$1/100)+(I3*$I$1/100)+(J3*$J$1/100)+(K3*$K$1/100)</f>
        <v>838.98</v>
      </c>
      <c r="M3" s="12">
        <f t="shared" ref="M3:M21" si="1">+IF(VALUE(LEFT(D3,2))=33,L3/2,0)</f>
        <v>419.49</v>
      </c>
      <c r="N3" s="12">
        <f t="shared" ref="N3:N21" si="2">+M3</f>
        <v>419.49</v>
      </c>
      <c r="O3" s="12">
        <f t="shared" ref="O3:O21" si="3">+IF(VALUE(LEFT(D3,2))=33,0,L3)</f>
        <v>0</v>
      </c>
      <c r="P3" s="12">
        <f t="shared" ref="P3:P21" si="4">SUM(G3:K3)+M3+N3+O3</f>
        <v>5499.98</v>
      </c>
      <c r="Q3" s="12">
        <f t="shared" ref="Q3:Q21" si="5">P3-F3</f>
        <v>-2.0000000000436557E-2</v>
      </c>
      <c r="R3" s="1"/>
    </row>
    <row r="4" spans="1:18" x14ac:dyDescent="0.25">
      <c r="A4" s="4" t="s">
        <v>14</v>
      </c>
      <c r="B4" s="13" t="s">
        <v>18</v>
      </c>
      <c r="C4" s="6" t="s">
        <v>15</v>
      </c>
      <c r="D4" s="14" t="s">
        <v>19</v>
      </c>
      <c r="E4" s="8" t="s">
        <v>20</v>
      </c>
      <c r="F4" s="9">
        <v>21488</v>
      </c>
      <c r="G4" s="1"/>
      <c r="H4" s="1"/>
      <c r="I4" s="15">
        <v>12000</v>
      </c>
      <c r="J4" s="15">
        <v>6820</v>
      </c>
      <c r="K4" s="1"/>
      <c r="L4" s="12">
        <f t="shared" si="0"/>
        <v>2667.6</v>
      </c>
      <c r="M4" s="12">
        <f t="shared" si="1"/>
        <v>1333.8</v>
      </c>
      <c r="N4" s="12">
        <f t="shared" si="2"/>
        <v>1333.8</v>
      </c>
      <c r="O4" s="12">
        <f t="shared" si="3"/>
        <v>0</v>
      </c>
      <c r="P4" s="12">
        <f t="shared" si="4"/>
        <v>21487.599999999999</v>
      </c>
      <c r="Q4" s="12">
        <f t="shared" si="5"/>
        <v>-0.40000000000145519</v>
      </c>
      <c r="R4" s="1"/>
    </row>
    <row r="5" spans="1:18" ht="15.75" x14ac:dyDescent="0.25">
      <c r="A5" s="4" t="s">
        <v>14</v>
      </c>
      <c r="B5" s="13">
        <v>566</v>
      </c>
      <c r="C5" s="6" t="s">
        <v>21</v>
      </c>
      <c r="D5" s="14" t="s">
        <v>22</v>
      </c>
      <c r="E5" s="8" t="s">
        <v>23</v>
      </c>
      <c r="F5" s="9">
        <v>112926</v>
      </c>
      <c r="G5" s="1"/>
      <c r="H5" s="16"/>
      <c r="I5" s="15"/>
      <c r="J5" s="15">
        <v>95700</v>
      </c>
      <c r="K5" s="16"/>
      <c r="L5" s="12">
        <f t="shared" si="0"/>
        <v>17226</v>
      </c>
      <c r="M5" s="12">
        <f t="shared" si="1"/>
        <v>0</v>
      </c>
      <c r="N5" s="12">
        <f t="shared" si="2"/>
        <v>0</v>
      </c>
      <c r="O5" s="12">
        <f t="shared" si="3"/>
        <v>17226</v>
      </c>
      <c r="P5" s="12">
        <f t="shared" si="4"/>
        <v>112926</v>
      </c>
      <c r="Q5" s="12">
        <f t="shared" si="5"/>
        <v>0</v>
      </c>
      <c r="R5" s="1"/>
    </row>
    <row r="6" spans="1:18" ht="15.75" x14ac:dyDescent="0.25">
      <c r="A6" s="4" t="s">
        <v>14</v>
      </c>
      <c r="B6" s="13">
        <v>565</v>
      </c>
      <c r="C6" s="6" t="s">
        <v>24</v>
      </c>
      <c r="D6" s="14" t="s">
        <v>22</v>
      </c>
      <c r="E6" s="8" t="s">
        <v>23</v>
      </c>
      <c r="F6" s="9">
        <v>100383</v>
      </c>
      <c r="G6" s="1"/>
      <c r="H6" s="1"/>
      <c r="I6" s="15"/>
      <c r="J6" s="15">
        <v>85070</v>
      </c>
      <c r="K6" s="16"/>
      <c r="L6" s="12">
        <f t="shared" si="0"/>
        <v>15312.6</v>
      </c>
      <c r="M6" s="12">
        <f t="shared" si="1"/>
        <v>0</v>
      </c>
      <c r="N6" s="12">
        <f t="shared" si="2"/>
        <v>0</v>
      </c>
      <c r="O6" s="12">
        <f t="shared" si="3"/>
        <v>15312.6</v>
      </c>
      <c r="P6" s="12">
        <f t="shared" si="4"/>
        <v>100382.6</v>
      </c>
      <c r="Q6" s="12">
        <f t="shared" si="5"/>
        <v>-0.39999999999417923</v>
      </c>
      <c r="R6" s="1"/>
    </row>
    <row r="7" spans="1:18" x14ac:dyDescent="0.25">
      <c r="A7" s="4" t="s">
        <v>14</v>
      </c>
      <c r="B7" s="13" t="s">
        <v>25</v>
      </c>
      <c r="C7" s="6" t="s">
        <v>26</v>
      </c>
      <c r="D7" s="14" t="s">
        <v>19</v>
      </c>
      <c r="E7" s="8" t="s">
        <v>20</v>
      </c>
      <c r="F7" s="9">
        <v>99758</v>
      </c>
      <c r="G7" s="1"/>
      <c r="H7" s="1"/>
      <c r="I7" s="15">
        <v>75700</v>
      </c>
      <c r="J7" s="15">
        <v>12690</v>
      </c>
      <c r="K7" s="1"/>
      <c r="L7" s="12">
        <f t="shared" si="0"/>
        <v>11368.2</v>
      </c>
      <c r="M7" s="12">
        <f t="shared" si="1"/>
        <v>5684.1</v>
      </c>
      <c r="N7" s="12">
        <f t="shared" si="2"/>
        <v>5684.1</v>
      </c>
      <c r="O7" s="12">
        <f t="shared" si="3"/>
        <v>0</v>
      </c>
      <c r="P7" s="12">
        <f t="shared" si="4"/>
        <v>99758.200000000012</v>
      </c>
      <c r="Q7" s="12">
        <f t="shared" si="5"/>
        <v>0.20000000001164153</v>
      </c>
      <c r="R7" s="1"/>
    </row>
    <row r="8" spans="1:18" x14ac:dyDescent="0.25">
      <c r="A8" s="4" t="s">
        <v>14</v>
      </c>
      <c r="B8" s="13">
        <v>16418</v>
      </c>
      <c r="C8" s="6" t="s">
        <v>26</v>
      </c>
      <c r="D8" s="14" t="s">
        <v>27</v>
      </c>
      <c r="E8" s="8" t="s">
        <v>28</v>
      </c>
      <c r="F8" s="9">
        <v>4956</v>
      </c>
      <c r="G8" s="1"/>
      <c r="H8" s="1"/>
      <c r="I8" s="9"/>
      <c r="J8" s="15">
        <v>4200</v>
      </c>
      <c r="K8" s="1"/>
      <c r="L8" s="12">
        <f t="shared" si="0"/>
        <v>756</v>
      </c>
      <c r="M8" s="12">
        <f t="shared" si="1"/>
        <v>378</v>
      </c>
      <c r="N8" s="12">
        <f t="shared" si="2"/>
        <v>378</v>
      </c>
      <c r="O8" s="12">
        <f t="shared" si="3"/>
        <v>0</v>
      </c>
      <c r="P8" s="12">
        <f t="shared" si="4"/>
        <v>4956</v>
      </c>
      <c r="Q8" s="12">
        <f t="shared" si="5"/>
        <v>0</v>
      </c>
      <c r="R8" s="1"/>
    </row>
    <row r="9" spans="1:18" x14ac:dyDescent="0.25">
      <c r="A9" s="4" t="s">
        <v>14</v>
      </c>
      <c r="B9" s="13">
        <v>712</v>
      </c>
      <c r="C9" s="6" t="s">
        <v>26</v>
      </c>
      <c r="D9" s="14" t="s">
        <v>29</v>
      </c>
      <c r="E9" s="8" t="s">
        <v>30</v>
      </c>
      <c r="F9" s="9">
        <v>4872</v>
      </c>
      <c r="G9" s="1"/>
      <c r="H9" s="1"/>
      <c r="I9" s="9">
        <v>4350</v>
      </c>
      <c r="J9" s="15"/>
      <c r="K9" s="1"/>
      <c r="L9" s="12">
        <f t="shared" si="0"/>
        <v>522</v>
      </c>
      <c r="M9" s="12">
        <f t="shared" si="1"/>
        <v>261</v>
      </c>
      <c r="N9" s="12">
        <f t="shared" si="2"/>
        <v>261</v>
      </c>
      <c r="O9" s="12">
        <f t="shared" si="3"/>
        <v>0</v>
      </c>
      <c r="P9" s="12">
        <f t="shared" si="4"/>
        <v>4872</v>
      </c>
      <c r="Q9" s="12">
        <f t="shared" si="5"/>
        <v>0</v>
      </c>
      <c r="R9" s="1"/>
    </row>
    <row r="10" spans="1:18" x14ac:dyDescent="0.25">
      <c r="A10" s="4" t="s">
        <v>14</v>
      </c>
      <c r="B10" s="13">
        <v>560</v>
      </c>
      <c r="C10" s="6" t="s">
        <v>31</v>
      </c>
      <c r="D10" s="14" t="s">
        <v>22</v>
      </c>
      <c r="E10" s="8" t="s">
        <v>23</v>
      </c>
      <c r="F10" s="9">
        <v>205674</v>
      </c>
      <c r="G10" s="1"/>
      <c r="H10" s="1"/>
      <c r="I10" s="9"/>
      <c r="J10" s="15">
        <v>174300</v>
      </c>
      <c r="K10" s="1"/>
      <c r="L10" s="12">
        <f t="shared" si="0"/>
        <v>31374</v>
      </c>
      <c r="M10" s="12">
        <f t="shared" si="1"/>
        <v>0</v>
      </c>
      <c r="N10" s="12">
        <f t="shared" si="2"/>
        <v>0</v>
      </c>
      <c r="O10" s="12">
        <f t="shared" si="3"/>
        <v>31374</v>
      </c>
      <c r="P10" s="12">
        <f t="shared" si="4"/>
        <v>205674</v>
      </c>
      <c r="Q10" s="12">
        <f t="shared" si="5"/>
        <v>0</v>
      </c>
      <c r="R10" s="1"/>
    </row>
    <row r="11" spans="1:18" x14ac:dyDescent="0.25">
      <c r="A11" s="4" t="s">
        <v>14</v>
      </c>
      <c r="B11" s="13" t="s">
        <v>32</v>
      </c>
      <c r="C11" s="6" t="s">
        <v>33</v>
      </c>
      <c r="D11" s="14" t="s">
        <v>19</v>
      </c>
      <c r="E11" s="8" t="s">
        <v>20</v>
      </c>
      <c r="F11" s="9">
        <v>6065</v>
      </c>
      <c r="G11" s="1"/>
      <c r="H11" s="1"/>
      <c r="I11" s="9"/>
      <c r="J11" s="15">
        <v>5140</v>
      </c>
      <c r="K11" s="1"/>
      <c r="L11" s="12">
        <f t="shared" si="0"/>
        <v>925.2</v>
      </c>
      <c r="M11" s="12">
        <f t="shared" si="1"/>
        <v>462.6</v>
      </c>
      <c r="N11" s="12">
        <f t="shared" si="2"/>
        <v>462.6</v>
      </c>
      <c r="O11" s="12">
        <f t="shared" si="3"/>
        <v>0</v>
      </c>
      <c r="P11" s="12">
        <f t="shared" si="4"/>
        <v>6065.2000000000007</v>
      </c>
      <c r="Q11" s="12">
        <f t="shared" si="5"/>
        <v>0.2000000000007276</v>
      </c>
      <c r="R11" s="1"/>
    </row>
    <row r="12" spans="1:18" x14ac:dyDescent="0.25">
      <c r="A12" s="4" t="s">
        <v>14</v>
      </c>
      <c r="B12" s="13">
        <v>16054</v>
      </c>
      <c r="C12" s="6" t="s">
        <v>33</v>
      </c>
      <c r="D12" s="14" t="s">
        <v>27</v>
      </c>
      <c r="E12" s="8" t="s">
        <v>28</v>
      </c>
      <c r="F12" s="9">
        <v>6490</v>
      </c>
      <c r="G12" s="1"/>
      <c r="H12" s="1"/>
      <c r="I12" s="9"/>
      <c r="J12" s="15">
        <v>5500</v>
      </c>
      <c r="K12" s="1"/>
      <c r="L12" s="12">
        <f t="shared" si="0"/>
        <v>990</v>
      </c>
      <c r="M12" s="12">
        <f t="shared" si="1"/>
        <v>495</v>
      </c>
      <c r="N12" s="12">
        <f t="shared" si="2"/>
        <v>495</v>
      </c>
      <c r="O12" s="12">
        <f t="shared" si="3"/>
        <v>0</v>
      </c>
      <c r="P12" s="12">
        <f t="shared" si="4"/>
        <v>6490</v>
      </c>
      <c r="Q12" s="12">
        <f t="shared" si="5"/>
        <v>0</v>
      </c>
      <c r="R12" s="1"/>
    </row>
    <row r="13" spans="1:18" x14ac:dyDescent="0.25">
      <c r="A13" s="4" t="s">
        <v>14</v>
      </c>
      <c r="B13" s="13" t="s">
        <v>34</v>
      </c>
      <c r="C13" s="6" t="s">
        <v>33</v>
      </c>
      <c r="D13" s="14" t="s">
        <v>35</v>
      </c>
      <c r="E13" s="8" t="s">
        <v>36</v>
      </c>
      <c r="F13" s="9">
        <v>2030</v>
      </c>
      <c r="G13" s="1"/>
      <c r="H13" s="1"/>
      <c r="I13" s="15"/>
      <c r="J13" s="15">
        <v>1720</v>
      </c>
      <c r="K13" s="1"/>
      <c r="L13" s="12">
        <f t="shared" si="0"/>
        <v>309.60000000000002</v>
      </c>
      <c r="M13" s="12">
        <f t="shared" si="1"/>
        <v>154.80000000000001</v>
      </c>
      <c r="N13" s="12">
        <f t="shared" si="2"/>
        <v>154.80000000000001</v>
      </c>
      <c r="O13" s="12">
        <f t="shared" si="3"/>
        <v>0</v>
      </c>
      <c r="P13" s="12">
        <f t="shared" si="4"/>
        <v>2029.6</v>
      </c>
      <c r="Q13" s="12">
        <f t="shared" si="5"/>
        <v>-0.40000000000009095</v>
      </c>
      <c r="R13" s="1"/>
    </row>
    <row r="14" spans="1:18" x14ac:dyDescent="0.25">
      <c r="A14" s="4" t="s">
        <v>14</v>
      </c>
      <c r="B14" s="13">
        <v>15924</v>
      </c>
      <c r="C14" s="6" t="s">
        <v>37</v>
      </c>
      <c r="D14" s="14" t="s">
        <v>27</v>
      </c>
      <c r="E14" s="8" t="s">
        <v>28</v>
      </c>
      <c r="F14" s="17">
        <v>2856</v>
      </c>
      <c r="G14" s="18"/>
      <c r="H14" s="18"/>
      <c r="I14" s="9">
        <v>2550</v>
      </c>
      <c r="J14" s="15"/>
      <c r="K14" s="18"/>
      <c r="L14" s="19">
        <f t="shared" si="0"/>
        <v>306</v>
      </c>
      <c r="M14" s="12">
        <f t="shared" si="1"/>
        <v>153</v>
      </c>
      <c r="N14" s="12">
        <f t="shared" si="2"/>
        <v>153</v>
      </c>
      <c r="O14" s="12">
        <f t="shared" si="3"/>
        <v>0</v>
      </c>
      <c r="P14" s="12">
        <f t="shared" si="4"/>
        <v>2856</v>
      </c>
      <c r="Q14" s="12">
        <f t="shared" si="5"/>
        <v>0</v>
      </c>
      <c r="R14" s="1"/>
    </row>
    <row r="15" spans="1:18" x14ac:dyDescent="0.25">
      <c r="A15" s="4" t="s">
        <v>14</v>
      </c>
      <c r="B15" s="13" t="s">
        <v>38</v>
      </c>
      <c r="C15" s="6" t="s">
        <v>37</v>
      </c>
      <c r="D15" s="14" t="s">
        <v>19</v>
      </c>
      <c r="E15" s="8" t="s">
        <v>20</v>
      </c>
      <c r="F15" s="9">
        <v>128508</v>
      </c>
      <c r="G15" s="1"/>
      <c r="H15" s="1"/>
      <c r="I15" s="9">
        <v>88000</v>
      </c>
      <c r="J15" s="15">
        <v>25380</v>
      </c>
      <c r="K15" s="1"/>
      <c r="L15" s="12">
        <f t="shared" si="0"/>
        <v>15128.4</v>
      </c>
      <c r="M15" s="12">
        <f t="shared" si="1"/>
        <v>7564.2</v>
      </c>
      <c r="N15" s="12">
        <f t="shared" si="2"/>
        <v>7564.2</v>
      </c>
      <c r="O15" s="12">
        <f t="shared" si="3"/>
        <v>0</v>
      </c>
      <c r="P15" s="12">
        <f t="shared" si="4"/>
        <v>128508.4</v>
      </c>
      <c r="Q15" s="12">
        <f t="shared" si="5"/>
        <v>0.39999999999417923</v>
      </c>
      <c r="R15" s="1"/>
    </row>
    <row r="16" spans="1:18" x14ac:dyDescent="0.25">
      <c r="A16" s="4" t="s">
        <v>14</v>
      </c>
      <c r="B16" s="13" t="s">
        <v>39</v>
      </c>
      <c r="C16" s="6" t="s">
        <v>40</v>
      </c>
      <c r="D16" s="14" t="s">
        <v>19</v>
      </c>
      <c r="E16" s="8" t="s">
        <v>20</v>
      </c>
      <c r="F16" s="9">
        <v>67159</v>
      </c>
      <c r="G16" s="1"/>
      <c r="H16" s="1"/>
      <c r="I16" s="9">
        <v>42000</v>
      </c>
      <c r="J16" s="15">
        <v>17050</v>
      </c>
      <c r="K16" s="1"/>
      <c r="L16" s="12">
        <f t="shared" si="0"/>
        <v>8109</v>
      </c>
      <c r="M16" s="12">
        <f t="shared" si="1"/>
        <v>4054.5</v>
      </c>
      <c r="N16" s="12">
        <f t="shared" si="2"/>
        <v>4054.5</v>
      </c>
      <c r="O16" s="12">
        <f t="shared" si="3"/>
        <v>0</v>
      </c>
      <c r="P16" s="12">
        <f t="shared" si="4"/>
        <v>67159</v>
      </c>
      <c r="Q16" s="12">
        <f t="shared" si="5"/>
        <v>0</v>
      </c>
      <c r="R16" s="1"/>
    </row>
    <row r="17" spans="1:18" x14ac:dyDescent="0.25">
      <c r="A17" s="4" t="s">
        <v>14</v>
      </c>
      <c r="B17" s="13" t="s">
        <v>41</v>
      </c>
      <c r="C17" s="6" t="s">
        <v>40</v>
      </c>
      <c r="D17" s="14" t="s">
        <v>42</v>
      </c>
      <c r="E17" s="8" t="s">
        <v>43</v>
      </c>
      <c r="F17" s="9">
        <v>1990</v>
      </c>
      <c r="G17" s="1"/>
      <c r="H17" s="1"/>
      <c r="I17" s="9"/>
      <c r="J17" s="15">
        <v>1686.6</v>
      </c>
      <c r="K17" s="1"/>
      <c r="L17" s="12">
        <f t="shared" si="0"/>
        <v>303.58799999999997</v>
      </c>
      <c r="M17" s="12">
        <f t="shared" si="1"/>
        <v>151.79399999999998</v>
      </c>
      <c r="N17" s="12">
        <f t="shared" si="2"/>
        <v>151.79399999999998</v>
      </c>
      <c r="O17" s="12">
        <f t="shared" si="3"/>
        <v>0</v>
      </c>
      <c r="P17" s="12">
        <f t="shared" si="4"/>
        <v>1990.1879999999996</v>
      </c>
      <c r="Q17" s="12">
        <f t="shared" si="5"/>
        <v>0.18799999999964712</v>
      </c>
      <c r="R17" s="1"/>
    </row>
    <row r="18" spans="1:18" x14ac:dyDescent="0.25">
      <c r="A18" s="4" t="s">
        <v>14</v>
      </c>
      <c r="B18" s="13">
        <v>1984</v>
      </c>
      <c r="C18" s="6" t="s">
        <v>44</v>
      </c>
      <c r="D18" s="14" t="s">
        <v>45</v>
      </c>
      <c r="E18" s="8" t="s">
        <v>46</v>
      </c>
      <c r="F18" s="9">
        <v>33748</v>
      </c>
      <c r="G18" s="1"/>
      <c r="H18" s="1"/>
      <c r="I18" s="9"/>
      <c r="J18" s="15">
        <v>28600</v>
      </c>
      <c r="K18" s="1"/>
      <c r="L18" s="12">
        <f t="shared" si="0"/>
        <v>5148</v>
      </c>
      <c r="M18" s="12">
        <f t="shared" si="1"/>
        <v>0</v>
      </c>
      <c r="N18" s="12">
        <f t="shared" si="2"/>
        <v>0</v>
      </c>
      <c r="O18" s="12">
        <f t="shared" si="3"/>
        <v>5148</v>
      </c>
      <c r="P18" s="12">
        <f t="shared" si="4"/>
        <v>33748</v>
      </c>
      <c r="Q18" s="12">
        <f t="shared" si="5"/>
        <v>0</v>
      </c>
      <c r="R18" s="1"/>
    </row>
    <row r="19" spans="1:18" x14ac:dyDescent="0.25">
      <c r="A19" s="4" t="s">
        <v>14</v>
      </c>
      <c r="B19" s="13" t="s">
        <v>47</v>
      </c>
      <c r="C19" s="6" t="s">
        <v>48</v>
      </c>
      <c r="D19" s="14" t="s">
        <v>27</v>
      </c>
      <c r="E19" s="8" t="s">
        <v>28</v>
      </c>
      <c r="F19" s="9">
        <v>8614</v>
      </c>
      <c r="G19" s="1"/>
      <c r="H19" s="1"/>
      <c r="I19" s="9"/>
      <c r="J19" s="15">
        <v>7300</v>
      </c>
      <c r="K19" s="1"/>
      <c r="L19" s="12">
        <f t="shared" si="0"/>
        <v>1314</v>
      </c>
      <c r="M19" s="12">
        <f t="shared" si="1"/>
        <v>657</v>
      </c>
      <c r="N19" s="12">
        <f t="shared" si="2"/>
        <v>657</v>
      </c>
      <c r="O19" s="12">
        <f t="shared" si="3"/>
        <v>0</v>
      </c>
      <c r="P19" s="12">
        <f t="shared" si="4"/>
        <v>8614</v>
      </c>
      <c r="Q19" s="12">
        <f t="shared" si="5"/>
        <v>0</v>
      </c>
      <c r="R19" s="1"/>
    </row>
    <row r="20" spans="1:18" x14ac:dyDescent="0.25">
      <c r="A20" s="4" t="s">
        <v>14</v>
      </c>
      <c r="B20" s="2" t="s">
        <v>49</v>
      </c>
      <c r="C20" s="20" t="s">
        <v>50</v>
      </c>
      <c r="D20" s="1" t="s">
        <v>55</v>
      </c>
      <c r="E20" s="1" t="s">
        <v>51</v>
      </c>
      <c r="F20" s="9">
        <v>177000</v>
      </c>
      <c r="G20" s="9"/>
      <c r="H20" s="9"/>
      <c r="I20" s="9"/>
      <c r="J20" s="9">
        <v>150000</v>
      </c>
      <c r="K20" s="1"/>
      <c r="L20" s="21">
        <f t="shared" si="0"/>
        <v>27000</v>
      </c>
      <c r="M20" s="9">
        <f t="shared" si="1"/>
        <v>13500</v>
      </c>
      <c r="N20" s="9">
        <f t="shared" si="2"/>
        <v>13500</v>
      </c>
      <c r="O20" s="9">
        <f t="shared" si="3"/>
        <v>0</v>
      </c>
      <c r="P20" s="9">
        <f t="shared" si="4"/>
        <v>177000</v>
      </c>
      <c r="Q20" s="9">
        <f t="shared" si="5"/>
        <v>0</v>
      </c>
      <c r="R20" s="1"/>
    </row>
    <row r="21" spans="1:18" x14ac:dyDescent="0.25">
      <c r="A21" s="4" t="s">
        <v>14</v>
      </c>
      <c r="B21" s="2" t="s">
        <v>52</v>
      </c>
      <c r="C21" s="20" t="s">
        <v>50</v>
      </c>
      <c r="D21" s="1" t="s">
        <v>55</v>
      </c>
      <c r="E21" s="1" t="s">
        <v>51</v>
      </c>
      <c r="F21" s="9">
        <v>24791.8</v>
      </c>
      <c r="G21" s="9"/>
      <c r="H21" s="9"/>
      <c r="I21" s="9"/>
      <c r="J21" s="9">
        <v>21010</v>
      </c>
      <c r="K21" s="1"/>
      <c r="L21" s="21">
        <f t="shared" si="0"/>
        <v>3781.8</v>
      </c>
      <c r="M21" s="9">
        <f t="shared" si="1"/>
        <v>1890.9</v>
      </c>
      <c r="N21" s="9">
        <f t="shared" si="2"/>
        <v>1890.9</v>
      </c>
      <c r="O21" s="9">
        <f t="shared" si="3"/>
        <v>0</v>
      </c>
      <c r="P21" s="9">
        <f t="shared" si="4"/>
        <v>24791.800000000003</v>
      </c>
      <c r="Q21" s="9">
        <f t="shared" si="5"/>
        <v>0</v>
      </c>
      <c r="R21" s="1"/>
    </row>
    <row r="22" spans="1:18" x14ac:dyDescent="0.25">
      <c r="L22" s="23"/>
    </row>
    <row r="23" spans="1:18" x14ac:dyDescent="0.25">
      <c r="F23" s="24">
        <f>SUM(F3:F21)</f>
        <v>1014808.8</v>
      </c>
      <c r="G23" s="24">
        <f>SUM(G3:G20)</f>
        <v>0</v>
      </c>
      <c r="H23" s="24">
        <f>SUM(H3:H20)</f>
        <v>0</v>
      </c>
      <c r="I23" s="24">
        <f>SUM(I3:I20)</f>
        <v>224600</v>
      </c>
      <c r="J23" s="24">
        <f>SUM(J3:J21)</f>
        <v>646827.6</v>
      </c>
      <c r="K23" s="24">
        <f>SUM(K3:K20)</f>
        <v>0</v>
      </c>
      <c r="L23" s="24">
        <f t="shared" ref="L23:Q23" si="6">SUM(L3:L21)</f>
        <v>143380.96799999999</v>
      </c>
      <c r="M23" s="24">
        <f t="shared" si="6"/>
        <v>37160.184000000001</v>
      </c>
      <c r="N23" s="24">
        <f t="shared" si="6"/>
        <v>37160.184000000001</v>
      </c>
      <c r="O23" s="24">
        <f t="shared" si="6"/>
        <v>69060.600000000006</v>
      </c>
      <c r="P23" s="24">
        <f t="shared" si="6"/>
        <v>1014808.568</v>
      </c>
      <c r="Q23" s="24">
        <f t="shared" si="6"/>
        <v>-0.23199999998996645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5584-EB78-4EF8-9702-C45B29AF8029}">
  <dimension ref="A1:R21"/>
  <sheetViews>
    <sheetView topLeftCell="C1" workbookViewId="0">
      <selection activeCell="E3" sqref="E3"/>
    </sheetView>
  </sheetViews>
  <sheetFormatPr defaultRowHeight="15" x14ac:dyDescent="0.25"/>
  <cols>
    <col min="1" max="1" width="15.140625" bestFit="1" customWidth="1"/>
    <col min="2" max="2" width="11.7109375" bestFit="1" customWidth="1"/>
    <col min="3" max="3" width="10.7109375" bestFit="1" customWidth="1"/>
    <col min="4" max="4" width="18" bestFit="1" customWidth="1"/>
    <col min="5" max="5" width="34.5703125" bestFit="1" customWidth="1"/>
    <col min="6" max="6" width="14.7109375" bestFit="1" customWidth="1"/>
    <col min="7" max="11" width="13.28515625" bestFit="1" customWidth="1"/>
    <col min="12" max="14" width="10" bestFit="1" customWidth="1"/>
    <col min="15" max="15" width="9" bestFit="1" customWidth="1"/>
    <col min="16" max="16" width="12.7109375" bestFit="1" customWidth="1"/>
    <col min="17" max="17" width="12" bestFit="1" customWidth="1"/>
    <col min="18" max="18" width="9.42578125" bestFit="1" customWidth="1"/>
  </cols>
  <sheetData>
    <row r="1" spans="1:18" s="3" customFormat="1" x14ac:dyDescent="0.25">
      <c r="A1" s="1"/>
      <c r="B1" s="2"/>
      <c r="C1" s="2"/>
      <c r="D1" s="1"/>
      <c r="E1" s="1"/>
      <c r="F1" s="1"/>
      <c r="G1" s="1">
        <v>0</v>
      </c>
      <c r="H1" s="1">
        <v>5</v>
      </c>
      <c r="I1" s="1">
        <v>12</v>
      </c>
      <c r="J1" s="1">
        <v>18</v>
      </c>
      <c r="K1" s="1">
        <v>28</v>
      </c>
      <c r="L1" s="1"/>
      <c r="M1" s="1"/>
      <c r="N1" s="1"/>
      <c r="O1" s="1"/>
      <c r="P1" s="1"/>
      <c r="Q1" s="1"/>
      <c r="R1" s="1"/>
    </row>
    <row r="2" spans="1:18" s="3" customFormat="1" x14ac:dyDescent="0.25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28" t="s">
        <v>11</v>
      </c>
      <c r="Q2" s="1" t="s">
        <v>12</v>
      </c>
      <c r="R2" s="1" t="s">
        <v>13</v>
      </c>
    </row>
    <row r="3" spans="1:18" x14ac:dyDescent="0.25">
      <c r="A3" s="4" t="s">
        <v>14</v>
      </c>
      <c r="B3" t="s">
        <v>63</v>
      </c>
      <c r="C3" s="25" t="s">
        <v>79</v>
      </c>
      <c r="D3" t="s">
        <v>53</v>
      </c>
      <c r="E3" t="s">
        <v>57</v>
      </c>
      <c r="F3" s="26">
        <v>3000</v>
      </c>
      <c r="I3" s="26"/>
      <c r="J3" s="26">
        <v>2543</v>
      </c>
      <c r="L3" s="26">
        <f>SUM(M3:O3)</f>
        <v>457.74</v>
      </c>
      <c r="M3" s="26">
        <v>228.87</v>
      </c>
      <c r="N3" s="26">
        <v>228.87</v>
      </c>
      <c r="O3" s="26">
        <v>0</v>
      </c>
      <c r="P3" s="28">
        <f>G3+H3+I3+J3+K3+M3+N3+O3</f>
        <v>3000.74</v>
      </c>
      <c r="Q3" s="28">
        <f>F3-P3</f>
        <v>-0.73999999999978172</v>
      </c>
    </row>
    <row r="4" spans="1:18" x14ac:dyDescent="0.25">
      <c r="A4" s="4" t="s">
        <v>14</v>
      </c>
      <c r="B4" t="s">
        <v>64</v>
      </c>
      <c r="C4" s="25" t="s">
        <v>80</v>
      </c>
      <c r="D4" t="s">
        <v>45</v>
      </c>
      <c r="E4" t="s">
        <v>46</v>
      </c>
      <c r="F4" s="26">
        <v>33748</v>
      </c>
      <c r="I4" s="26"/>
      <c r="J4" s="26">
        <v>28600</v>
      </c>
      <c r="L4" s="26">
        <f t="shared" ref="L4:L21" si="0">SUM(M4:O4)</f>
        <v>5148</v>
      </c>
      <c r="M4" s="26">
        <v>0</v>
      </c>
      <c r="N4" s="26">
        <v>0</v>
      </c>
      <c r="O4" s="26">
        <v>5148</v>
      </c>
      <c r="P4" s="28">
        <f t="shared" ref="P4:P21" si="1">G4+H4+I4+J4+K4+M4+N4+O4</f>
        <v>33748</v>
      </c>
      <c r="Q4" s="28">
        <f t="shared" ref="Q4:Q21" si="2">F4-P4</f>
        <v>0</v>
      </c>
    </row>
    <row r="5" spans="1:18" x14ac:dyDescent="0.25">
      <c r="A5" s="4" t="s">
        <v>14</v>
      </c>
      <c r="B5" t="s">
        <v>65</v>
      </c>
      <c r="C5" s="25" t="s">
        <v>81</v>
      </c>
      <c r="D5" t="s">
        <v>45</v>
      </c>
      <c r="E5" t="s">
        <v>46</v>
      </c>
      <c r="F5" s="26">
        <v>7670</v>
      </c>
      <c r="I5" s="26"/>
      <c r="J5" s="26">
        <v>6500</v>
      </c>
      <c r="L5" s="26">
        <f t="shared" si="0"/>
        <v>1170</v>
      </c>
      <c r="M5" s="26">
        <v>0</v>
      </c>
      <c r="N5" s="26">
        <v>0</v>
      </c>
      <c r="O5" s="26">
        <v>1170</v>
      </c>
      <c r="P5" s="28">
        <f t="shared" si="1"/>
        <v>7670</v>
      </c>
      <c r="Q5" s="28">
        <f t="shared" si="2"/>
        <v>0</v>
      </c>
    </row>
    <row r="6" spans="1:18" x14ac:dyDescent="0.25">
      <c r="A6" s="4" t="s">
        <v>14</v>
      </c>
      <c r="B6" t="s">
        <v>66</v>
      </c>
      <c r="C6" s="25" t="s">
        <v>82</v>
      </c>
      <c r="D6" t="s">
        <v>54</v>
      </c>
      <c r="E6" t="s">
        <v>58</v>
      </c>
      <c r="F6" s="26">
        <v>60377.06</v>
      </c>
      <c r="I6" s="26"/>
      <c r="J6" s="26">
        <v>51167</v>
      </c>
      <c r="L6" s="26">
        <f t="shared" si="0"/>
        <v>9210.06</v>
      </c>
      <c r="M6" s="26">
        <v>4605.03</v>
      </c>
      <c r="N6" s="26">
        <v>4605.03</v>
      </c>
      <c r="O6" s="26">
        <v>0</v>
      </c>
      <c r="P6" s="28">
        <f t="shared" si="1"/>
        <v>60377.06</v>
      </c>
      <c r="Q6" s="28">
        <f t="shared" si="2"/>
        <v>0</v>
      </c>
    </row>
    <row r="7" spans="1:18" x14ac:dyDescent="0.25">
      <c r="A7" s="4" t="s">
        <v>14</v>
      </c>
      <c r="B7" t="s">
        <v>47</v>
      </c>
      <c r="C7" s="25" t="s">
        <v>83</v>
      </c>
      <c r="D7" t="s">
        <v>27</v>
      </c>
      <c r="E7" t="s">
        <v>59</v>
      </c>
      <c r="F7" s="26">
        <v>8614</v>
      </c>
      <c r="I7" s="26"/>
      <c r="J7" s="26">
        <v>7300</v>
      </c>
      <c r="L7" s="26">
        <f t="shared" si="0"/>
        <v>1314</v>
      </c>
      <c r="M7" s="26">
        <v>657</v>
      </c>
      <c r="N7" s="26">
        <v>657</v>
      </c>
      <c r="O7" s="26">
        <v>0</v>
      </c>
      <c r="P7" s="28">
        <f t="shared" si="1"/>
        <v>8614</v>
      </c>
      <c r="Q7" s="28">
        <f t="shared" si="2"/>
        <v>0</v>
      </c>
    </row>
    <row r="8" spans="1:18" x14ac:dyDescent="0.25">
      <c r="A8" s="4" t="s">
        <v>14</v>
      </c>
      <c r="B8" t="s">
        <v>67</v>
      </c>
      <c r="C8" s="25" t="s">
        <v>84</v>
      </c>
      <c r="D8" t="s">
        <v>27</v>
      </c>
      <c r="E8" t="s">
        <v>59</v>
      </c>
      <c r="F8" s="26">
        <v>2856</v>
      </c>
      <c r="I8" s="27">
        <v>2550</v>
      </c>
      <c r="J8" s="26"/>
      <c r="L8" s="26">
        <f t="shared" si="0"/>
        <v>306</v>
      </c>
      <c r="M8" s="26">
        <v>153</v>
      </c>
      <c r="N8" s="26">
        <v>153</v>
      </c>
      <c r="O8" s="26">
        <v>0</v>
      </c>
      <c r="P8" s="28">
        <f t="shared" si="1"/>
        <v>2856</v>
      </c>
      <c r="Q8" s="28">
        <f t="shared" si="2"/>
        <v>0</v>
      </c>
    </row>
    <row r="9" spans="1:18" x14ac:dyDescent="0.25">
      <c r="A9" s="4" t="s">
        <v>14</v>
      </c>
      <c r="B9" t="s">
        <v>68</v>
      </c>
      <c r="C9" s="25" t="s">
        <v>85</v>
      </c>
      <c r="D9" t="s">
        <v>27</v>
      </c>
      <c r="E9" t="s">
        <v>59</v>
      </c>
      <c r="F9" s="26">
        <v>6490</v>
      </c>
      <c r="I9" s="26"/>
      <c r="J9" s="27">
        <v>5500</v>
      </c>
      <c r="L9" s="26">
        <f t="shared" si="0"/>
        <v>990</v>
      </c>
      <c r="M9" s="26">
        <v>495</v>
      </c>
      <c r="N9" s="26">
        <v>495</v>
      </c>
      <c r="O9" s="26">
        <v>0</v>
      </c>
      <c r="P9" s="28">
        <f t="shared" si="1"/>
        <v>6490</v>
      </c>
      <c r="Q9" s="28">
        <f t="shared" si="2"/>
        <v>0</v>
      </c>
    </row>
    <row r="10" spans="1:18" x14ac:dyDescent="0.25">
      <c r="A10" s="4" t="s">
        <v>14</v>
      </c>
      <c r="B10" t="s">
        <v>69</v>
      </c>
      <c r="C10" s="25" t="s">
        <v>86</v>
      </c>
      <c r="D10" t="s">
        <v>27</v>
      </c>
      <c r="E10" t="s">
        <v>59</v>
      </c>
      <c r="F10" s="26">
        <v>4956</v>
      </c>
      <c r="I10" s="26"/>
      <c r="J10" s="27">
        <v>4200</v>
      </c>
      <c r="L10" s="26">
        <f t="shared" si="0"/>
        <v>756</v>
      </c>
      <c r="M10" s="26">
        <v>378</v>
      </c>
      <c r="N10" s="26">
        <v>378</v>
      </c>
      <c r="O10" s="26">
        <v>0</v>
      </c>
      <c r="P10" s="28">
        <f t="shared" si="1"/>
        <v>4956</v>
      </c>
      <c r="Q10" s="28">
        <f t="shared" si="2"/>
        <v>0</v>
      </c>
    </row>
    <row r="11" spans="1:18" x14ac:dyDescent="0.25">
      <c r="A11" s="4" t="s">
        <v>14</v>
      </c>
      <c r="B11" t="s">
        <v>70</v>
      </c>
      <c r="C11" s="25" t="s">
        <v>87</v>
      </c>
      <c r="D11" t="s">
        <v>16</v>
      </c>
      <c r="E11" t="s">
        <v>60</v>
      </c>
      <c r="F11" s="26">
        <v>5500</v>
      </c>
      <c r="I11" s="26"/>
      <c r="J11" s="27">
        <v>4661</v>
      </c>
      <c r="L11" s="26">
        <f t="shared" si="0"/>
        <v>838.98</v>
      </c>
      <c r="M11" s="26">
        <v>419.49</v>
      </c>
      <c r="N11" s="26">
        <v>419.49</v>
      </c>
      <c r="O11" s="26">
        <v>0</v>
      </c>
      <c r="P11" s="28">
        <f t="shared" si="1"/>
        <v>5499.98</v>
      </c>
      <c r="Q11" s="28">
        <f t="shared" si="2"/>
        <v>2.0000000000436557E-2</v>
      </c>
    </row>
    <row r="12" spans="1:18" x14ac:dyDescent="0.25">
      <c r="A12" s="4" t="s">
        <v>14</v>
      </c>
      <c r="B12" t="s">
        <v>49</v>
      </c>
      <c r="C12" s="25" t="s">
        <v>88</v>
      </c>
      <c r="D12" t="s">
        <v>55</v>
      </c>
      <c r="E12" t="s">
        <v>51</v>
      </c>
      <c r="F12" s="26">
        <v>177000</v>
      </c>
      <c r="I12" s="26"/>
      <c r="J12" s="27">
        <v>150000</v>
      </c>
      <c r="L12" s="26">
        <f t="shared" si="0"/>
        <v>27000</v>
      </c>
      <c r="M12" s="26">
        <v>13500</v>
      </c>
      <c r="N12" s="26">
        <v>13500</v>
      </c>
      <c r="O12" s="26">
        <v>0</v>
      </c>
      <c r="P12" s="28">
        <f t="shared" si="1"/>
        <v>177000</v>
      </c>
      <c r="Q12" s="28">
        <f t="shared" si="2"/>
        <v>0</v>
      </c>
    </row>
    <row r="13" spans="1:18" x14ac:dyDescent="0.25">
      <c r="A13" s="4" t="s">
        <v>14</v>
      </c>
      <c r="B13" t="s">
        <v>52</v>
      </c>
      <c r="C13" s="25" t="s">
        <v>88</v>
      </c>
      <c r="D13" t="s">
        <v>55</v>
      </c>
      <c r="E13" t="s">
        <v>51</v>
      </c>
      <c r="F13" s="26">
        <v>24791.8</v>
      </c>
      <c r="I13" s="26"/>
      <c r="J13" s="27">
        <v>21010</v>
      </c>
      <c r="L13" s="26">
        <f t="shared" si="0"/>
        <v>3781.8</v>
      </c>
      <c r="M13" s="26">
        <v>1890.9</v>
      </c>
      <c r="N13" s="26">
        <v>1890.9</v>
      </c>
      <c r="O13" s="26">
        <v>0</v>
      </c>
      <c r="P13" s="28">
        <f t="shared" si="1"/>
        <v>24791.800000000003</v>
      </c>
      <c r="Q13" s="28">
        <f t="shared" si="2"/>
        <v>0</v>
      </c>
    </row>
    <row r="14" spans="1:18" x14ac:dyDescent="0.25">
      <c r="A14" s="4" t="s">
        <v>14</v>
      </c>
      <c r="B14" t="s">
        <v>71</v>
      </c>
      <c r="C14" s="25" t="s">
        <v>86</v>
      </c>
      <c r="D14" t="s">
        <v>29</v>
      </c>
      <c r="E14" t="s">
        <v>30</v>
      </c>
      <c r="F14" s="26">
        <v>4872</v>
      </c>
      <c r="I14" s="27">
        <v>4350</v>
      </c>
      <c r="J14" s="26"/>
      <c r="L14" s="26">
        <f t="shared" si="0"/>
        <v>522</v>
      </c>
      <c r="M14" s="26">
        <v>261</v>
      </c>
      <c r="N14" s="26">
        <v>261</v>
      </c>
      <c r="O14" s="26">
        <v>0</v>
      </c>
      <c r="P14" s="28">
        <f t="shared" si="1"/>
        <v>4872</v>
      </c>
      <c r="Q14" s="28">
        <f t="shared" si="2"/>
        <v>0</v>
      </c>
    </row>
    <row r="15" spans="1:18" x14ac:dyDescent="0.25">
      <c r="A15" s="4" t="s">
        <v>14</v>
      </c>
      <c r="B15" t="s">
        <v>72</v>
      </c>
      <c r="C15" s="25" t="s">
        <v>89</v>
      </c>
      <c r="D15" t="s">
        <v>19</v>
      </c>
      <c r="E15" t="s">
        <v>61</v>
      </c>
      <c r="F15" s="26">
        <v>67159</v>
      </c>
      <c r="I15" s="26">
        <v>42000</v>
      </c>
      <c r="J15" s="27">
        <v>17050</v>
      </c>
      <c r="L15" s="26">
        <f t="shared" si="0"/>
        <v>8109</v>
      </c>
      <c r="M15" s="26">
        <v>4054.5</v>
      </c>
      <c r="N15" s="26">
        <v>4054.5</v>
      </c>
      <c r="O15" s="26">
        <v>0</v>
      </c>
      <c r="P15" s="28">
        <f>G15+H15+I15+J15+K15+M15+N15+O15</f>
        <v>67159</v>
      </c>
      <c r="Q15" s="28">
        <f t="shared" si="2"/>
        <v>0</v>
      </c>
      <c r="R15" s="28"/>
    </row>
    <row r="16" spans="1:18" x14ac:dyDescent="0.25">
      <c r="A16" s="4" t="s">
        <v>14</v>
      </c>
      <c r="B16" t="s">
        <v>73</v>
      </c>
      <c r="C16" s="25" t="s">
        <v>84</v>
      </c>
      <c r="D16" t="s">
        <v>19</v>
      </c>
      <c r="E16" t="s">
        <v>61</v>
      </c>
      <c r="F16" s="26">
        <v>128508</v>
      </c>
      <c r="I16" s="27">
        <v>88000</v>
      </c>
      <c r="J16" s="27">
        <v>25380</v>
      </c>
      <c r="L16" s="26">
        <f t="shared" si="0"/>
        <v>15128.4</v>
      </c>
      <c r="M16" s="26">
        <v>7564.2</v>
      </c>
      <c r="N16" s="26">
        <v>7564.2</v>
      </c>
      <c r="O16" s="26">
        <v>0</v>
      </c>
      <c r="P16" s="28">
        <f>G16+H16+I16+J16+K16+M16+N16+O16</f>
        <v>128508.4</v>
      </c>
      <c r="Q16" s="28">
        <f t="shared" si="2"/>
        <v>-0.39999999999417923</v>
      </c>
    </row>
    <row r="17" spans="1:17" x14ac:dyDescent="0.25">
      <c r="A17" s="4" t="s">
        <v>14</v>
      </c>
      <c r="B17" t="s">
        <v>74</v>
      </c>
      <c r="C17" s="25" t="s">
        <v>85</v>
      </c>
      <c r="D17" t="s">
        <v>19</v>
      </c>
      <c r="E17" t="s">
        <v>61</v>
      </c>
      <c r="F17" s="26">
        <v>6065</v>
      </c>
      <c r="I17" s="26"/>
      <c r="J17" s="27">
        <v>5140</v>
      </c>
      <c r="L17" s="26">
        <f t="shared" si="0"/>
        <v>925.2</v>
      </c>
      <c r="M17" s="26">
        <v>462.6</v>
      </c>
      <c r="N17" s="26">
        <v>462.6</v>
      </c>
      <c r="O17" s="26">
        <v>0</v>
      </c>
      <c r="P17" s="28">
        <f t="shared" si="1"/>
        <v>6065.2000000000007</v>
      </c>
      <c r="Q17" s="28">
        <f t="shared" si="2"/>
        <v>-0.2000000000007276</v>
      </c>
    </row>
    <row r="18" spans="1:17" x14ac:dyDescent="0.25">
      <c r="A18" s="4" t="s">
        <v>14</v>
      </c>
      <c r="B18" t="s">
        <v>75</v>
      </c>
      <c r="C18" s="25" t="s">
        <v>86</v>
      </c>
      <c r="D18" t="s">
        <v>19</v>
      </c>
      <c r="E18" t="s">
        <v>61</v>
      </c>
      <c r="F18" s="26">
        <v>99758</v>
      </c>
      <c r="I18" s="27">
        <v>75700</v>
      </c>
      <c r="J18" s="27">
        <v>12690</v>
      </c>
      <c r="L18" s="26">
        <f t="shared" si="0"/>
        <v>11368.2</v>
      </c>
      <c r="M18" s="26">
        <v>5684.1</v>
      </c>
      <c r="N18" s="26">
        <v>5684.1</v>
      </c>
      <c r="O18" s="26">
        <v>0</v>
      </c>
      <c r="P18" s="28">
        <f t="shared" si="1"/>
        <v>99758.200000000012</v>
      </c>
      <c r="Q18" s="28">
        <f t="shared" si="2"/>
        <v>-0.20000000001164153</v>
      </c>
    </row>
    <row r="19" spans="1:17" x14ac:dyDescent="0.25">
      <c r="A19" s="4" t="s">
        <v>14</v>
      </c>
      <c r="B19" t="s">
        <v>76</v>
      </c>
      <c r="C19" s="25" t="s">
        <v>90</v>
      </c>
      <c r="D19" t="s">
        <v>19</v>
      </c>
      <c r="E19" t="s">
        <v>61</v>
      </c>
      <c r="F19" s="26">
        <v>58766</v>
      </c>
      <c r="I19" s="27">
        <v>39100</v>
      </c>
      <c r="J19" s="27">
        <v>12690</v>
      </c>
      <c r="L19" s="26">
        <f t="shared" si="0"/>
        <v>6976.2</v>
      </c>
      <c r="M19" s="26">
        <v>3488.1</v>
      </c>
      <c r="N19" s="26">
        <v>3488.1</v>
      </c>
      <c r="O19" s="26">
        <v>0</v>
      </c>
      <c r="P19" s="28">
        <f t="shared" si="1"/>
        <v>58766.2</v>
      </c>
      <c r="Q19" s="28">
        <f t="shared" si="2"/>
        <v>-0.19999999999708962</v>
      </c>
    </row>
    <row r="20" spans="1:17" x14ac:dyDescent="0.25">
      <c r="A20" s="4" t="s">
        <v>14</v>
      </c>
      <c r="B20" t="s">
        <v>77</v>
      </c>
      <c r="C20" s="25" t="s">
        <v>87</v>
      </c>
      <c r="D20" t="s">
        <v>19</v>
      </c>
      <c r="E20" t="s">
        <v>61</v>
      </c>
      <c r="F20" s="26">
        <v>21488</v>
      </c>
      <c r="I20" s="27">
        <v>12000</v>
      </c>
      <c r="J20" s="27">
        <v>6820</v>
      </c>
      <c r="L20" s="26">
        <f t="shared" si="0"/>
        <v>2667.6</v>
      </c>
      <c r="M20" s="26">
        <v>1333.8</v>
      </c>
      <c r="N20" s="26">
        <v>1333.8</v>
      </c>
      <c r="O20" s="26">
        <v>0</v>
      </c>
      <c r="P20" s="28">
        <f t="shared" si="1"/>
        <v>21487.599999999999</v>
      </c>
      <c r="Q20" s="28">
        <f t="shared" si="2"/>
        <v>0.40000000000145519</v>
      </c>
    </row>
    <row r="21" spans="1:17" x14ac:dyDescent="0.25">
      <c r="A21" s="4" t="s">
        <v>14</v>
      </c>
      <c r="B21" t="s">
        <v>78</v>
      </c>
      <c r="C21" s="25" t="s">
        <v>91</v>
      </c>
      <c r="D21" t="s">
        <v>56</v>
      </c>
      <c r="E21" t="s">
        <v>62</v>
      </c>
      <c r="F21" s="26">
        <v>2000</v>
      </c>
      <c r="I21" s="26"/>
      <c r="J21" s="27">
        <v>1694.92</v>
      </c>
      <c r="L21" s="26">
        <f t="shared" si="0"/>
        <v>305.08999999999997</v>
      </c>
      <c r="M21" s="26">
        <v>0</v>
      </c>
      <c r="N21" s="26">
        <v>0</v>
      </c>
      <c r="O21" s="26">
        <v>305.08999999999997</v>
      </c>
      <c r="P21" s="28">
        <f t="shared" si="1"/>
        <v>2000.01</v>
      </c>
      <c r="Q21" s="28">
        <f t="shared" si="2"/>
        <v>-9.9999999999909051E-3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CF56-00C7-475A-BC1D-8BFD1930DEA2}">
  <dimension ref="A1:M17"/>
  <sheetViews>
    <sheetView tabSelected="1" workbookViewId="0">
      <selection activeCell="C9" sqref="C9"/>
    </sheetView>
  </sheetViews>
  <sheetFormatPr defaultRowHeight="15" x14ac:dyDescent="0.25"/>
  <cols>
    <col min="1" max="1" width="18.85546875" style="26" bestFit="1" customWidth="1"/>
    <col min="2" max="2" width="32.7109375" style="26" bestFit="1" customWidth="1"/>
    <col min="3" max="3" width="32.7109375" style="26" customWidth="1"/>
    <col min="4" max="5" width="10" style="26" bestFit="1" customWidth="1"/>
    <col min="6" max="6" width="9" style="26" bestFit="1" customWidth="1"/>
    <col min="7" max="9" width="10" style="26" bestFit="1" customWidth="1"/>
    <col min="10" max="12" width="10.7109375" style="26" bestFit="1" customWidth="1"/>
    <col min="13" max="16384" width="9.140625" style="26"/>
  </cols>
  <sheetData>
    <row r="1" spans="1:13" ht="15.75" thickBot="1" x14ac:dyDescent="0.3"/>
    <row r="2" spans="1:13" ht="15.75" thickBot="1" x14ac:dyDescent="0.3">
      <c r="A2" s="43" t="s">
        <v>92</v>
      </c>
      <c r="B2" s="42" t="s">
        <v>96</v>
      </c>
      <c r="C2" s="42" t="s">
        <v>97</v>
      </c>
      <c r="D2" s="44" t="s">
        <v>93</v>
      </c>
      <c r="E2" s="45"/>
      <c r="F2" s="46"/>
      <c r="G2" s="44" t="s">
        <v>94</v>
      </c>
      <c r="H2" s="45"/>
      <c r="I2" s="46"/>
      <c r="J2" s="44" t="s">
        <v>95</v>
      </c>
      <c r="K2" s="45"/>
      <c r="L2" s="46"/>
    </row>
    <row r="3" spans="1:13" ht="15.75" thickBot="1" x14ac:dyDescent="0.3">
      <c r="B3" s="29"/>
      <c r="C3" s="29"/>
      <c r="D3" s="41" t="s">
        <v>9</v>
      </c>
      <c r="E3" s="41" t="s">
        <v>8</v>
      </c>
      <c r="F3" s="41" t="s">
        <v>10</v>
      </c>
      <c r="G3" s="41" t="s">
        <v>9</v>
      </c>
      <c r="H3" s="41" t="s">
        <v>8</v>
      </c>
      <c r="I3" s="41" t="s">
        <v>10</v>
      </c>
      <c r="J3" s="41" t="s">
        <v>9</v>
      </c>
      <c r="K3" s="41" t="s">
        <v>8</v>
      </c>
      <c r="L3" s="41" t="s">
        <v>10</v>
      </c>
    </row>
    <row r="4" spans="1:13" x14ac:dyDescent="0.25">
      <c r="A4" s="30" t="s">
        <v>16</v>
      </c>
      <c r="B4" s="31" t="str">
        <f>VLOOKUP(A4,Books!D:E,2,0)</f>
        <v>SELVI ELECTRIC &amp; CO</v>
      </c>
      <c r="C4" s="33" t="str">
        <f>VLOOKUP(A4,'2B'!D:E,2,0)</f>
        <v xml:space="preserve">SELVI ELECTRICAL CO </v>
      </c>
      <c r="D4" s="34">
        <f>SUMIF('2B'!D:D,Workings!A4,'2B'!N:N)</f>
        <v>419.49</v>
      </c>
      <c r="E4" s="32">
        <f>SUMIF('2B'!D:D,Workings!A4,'2B'!M:M)</f>
        <v>419.49</v>
      </c>
      <c r="F4" s="35">
        <f>SUMIF('2B'!D:D,Workings!A4,'2B'!O:O)</f>
        <v>0</v>
      </c>
      <c r="G4" s="34">
        <f>SUMIF(Books!D:D,Workings!A4,Books!N:N)</f>
        <v>419.49</v>
      </c>
      <c r="H4" s="32">
        <f>SUMIF(Books!D:D,Workings!A4,Books!M:M)</f>
        <v>419.49</v>
      </c>
      <c r="I4" s="35">
        <f>SUMIF(Books!D:D,Workings!A4,Books!O:O)</f>
        <v>0</v>
      </c>
      <c r="J4" s="34">
        <f t="shared" ref="J4:L5" si="0">D4-G4</f>
        <v>0</v>
      </c>
      <c r="K4" s="32">
        <f t="shared" si="0"/>
        <v>0</v>
      </c>
      <c r="L4" s="35">
        <f t="shared" si="0"/>
        <v>0</v>
      </c>
    </row>
    <row r="5" spans="1:13" x14ac:dyDescent="0.25">
      <c r="A5" s="30" t="s">
        <v>19</v>
      </c>
      <c r="B5" s="31" t="str">
        <f>VLOOKUP(A5,Books!D:E,2,0)</f>
        <v>ARIHANT UNIGLOBE PVT LTD</v>
      </c>
      <c r="C5" s="33" t="str">
        <f>VLOOKUP(A5,'2B'!D:E,2,0)</f>
        <v>ARIHANT UNIGLOBE PRIVATE LIMITED</v>
      </c>
      <c r="D5" s="36">
        <f>SUMIF('2B'!D:D,Workings!A5,'2B'!N:N)</f>
        <v>22587.3</v>
      </c>
      <c r="E5" s="30">
        <f>SUMIF('2B'!D:D,Workings!A5,'2B'!M:M)</f>
        <v>22587.3</v>
      </c>
      <c r="F5" s="37">
        <f>SUMIF('2B'!D:D,Workings!A5,'2B'!O:O)</f>
        <v>0</v>
      </c>
      <c r="G5" s="36">
        <f>SUMIF(Books!D:D,Workings!A5,Books!N:N)</f>
        <v>19099.2</v>
      </c>
      <c r="H5" s="30">
        <f>SUMIF(Books!D:D,Workings!A5,Books!M:M)</f>
        <v>19099.2</v>
      </c>
      <c r="I5" s="37">
        <f>SUMIF(Books!D:D,Workings!A5,Books!O:O)</f>
        <v>0</v>
      </c>
      <c r="J5" s="36">
        <f t="shared" si="0"/>
        <v>3488.0999999999985</v>
      </c>
      <c r="K5" s="30">
        <f t="shared" si="0"/>
        <v>3488.0999999999985</v>
      </c>
      <c r="L5" s="37">
        <f t="shared" si="0"/>
        <v>0</v>
      </c>
    </row>
    <row r="6" spans="1:13" x14ac:dyDescent="0.25">
      <c r="A6" s="30" t="s">
        <v>22</v>
      </c>
      <c r="B6" s="31" t="str">
        <f>VLOOKUP(A6,Books!D:E,2,0)</f>
        <v>MAXX DESIGNS</v>
      </c>
      <c r="C6" s="33" t="e">
        <f>VLOOKUP(A6,'2B'!D:E,2,0)</f>
        <v>#N/A</v>
      </c>
      <c r="D6" s="36">
        <f>SUMIF('2B'!D:D,Workings!A6,'2B'!N:N)</f>
        <v>0</v>
      </c>
      <c r="E6" s="30">
        <f>SUMIF('2B'!D:D,Workings!A6,'2B'!M:M)</f>
        <v>0</v>
      </c>
      <c r="F6" s="37">
        <f>SUMIF('2B'!D:D,Workings!A6,'2B'!O:O)</f>
        <v>0</v>
      </c>
      <c r="G6" s="36">
        <f>SUMIF(Books!D:D,Workings!A6,Books!N:N)</f>
        <v>0</v>
      </c>
      <c r="H6" s="30">
        <f>SUMIF(Books!D:D,Workings!A6,Books!M:M)</f>
        <v>0</v>
      </c>
      <c r="I6" s="37">
        <f>SUMIF(Books!D:D,Workings!A6,Books!O:O)</f>
        <v>63912.6</v>
      </c>
      <c r="J6" s="36">
        <f t="shared" ref="J6:J15" si="1">D6-G6</f>
        <v>0</v>
      </c>
      <c r="K6" s="30">
        <f t="shared" ref="K6:K15" si="2">E6-H6</f>
        <v>0</v>
      </c>
      <c r="L6" s="37">
        <f t="shared" ref="L6:L15" si="3">F6-I6</f>
        <v>-63912.6</v>
      </c>
      <c r="M6" s="26" t="s">
        <v>98</v>
      </c>
    </row>
    <row r="7" spans="1:13" x14ac:dyDescent="0.25">
      <c r="A7" s="30" t="s">
        <v>27</v>
      </c>
      <c r="B7" s="31" t="str">
        <f>VLOOKUP(A7,Books!D:E,2,0)</f>
        <v>RAJESH WIRES AND ELECTICALS</v>
      </c>
      <c r="C7" s="33" t="str">
        <f>VLOOKUP(A7,'2B'!D:E,2,0)</f>
        <v>RAJESH WIRES AND ELECTRICALS</v>
      </c>
      <c r="D7" s="36">
        <f>SUMIF('2B'!D:D,Workings!A7,'2B'!N:N)</f>
        <v>1683</v>
      </c>
      <c r="E7" s="30">
        <f>SUMIF('2B'!D:D,Workings!A7,'2B'!M:M)</f>
        <v>1683</v>
      </c>
      <c r="F7" s="37">
        <f>SUMIF('2B'!D:D,Workings!A7,'2B'!O:O)</f>
        <v>0</v>
      </c>
      <c r="G7" s="36">
        <f>SUMIF(Books!D:D,Workings!A7,Books!N:N)</f>
        <v>1683</v>
      </c>
      <c r="H7" s="30">
        <f>SUMIF(Books!D:D,Workings!A7,Books!M:M)</f>
        <v>1683</v>
      </c>
      <c r="I7" s="37">
        <f>SUMIF(Books!D:D,Workings!A7,Books!O:O)</f>
        <v>0</v>
      </c>
      <c r="J7" s="36">
        <f t="shared" si="1"/>
        <v>0</v>
      </c>
      <c r="K7" s="30">
        <f t="shared" si="2"/>
        <v>0</v>
      </c>
      <c r="L7" s="37">
        <f t="shared" si="3"/>
        <v>0</v>
      </c>
    </row>
    <row r="8" spans="1:13" x14ac:dyDescent="0.25">
      <c r="A8" s="30" t="s">
        <v>29</v>
      </c>
      <c r="B8" s="31" t="str">
        <f>VLOOKUP(A8,Books!D:E,2,0)</f>
        <v>M.M. CORPORATION</v>
      </c>
      <c r="C8" s="33" t="str">
        <f>VLOOKUP(A8,'2B'!D:E,2,0)</f>
        <v>M.M. CORPORATION</v>
      </c>
      <c r="D8" s="36">
        <f>SUMIF('2B'!D:D,Workings!A8,'2B'!N:N)</f>
        <v>261</v>
      </c>
      <c r="E8" s="30">
        <f>SUMIF('2B'!D:D,Workings!A8,'2B'!M:M)</f>
        <v>261</v>
      </c>
      <c r="F8" s="37">
        <f>SUMIF('2B'!D:D,Workings!A8,'2B'!O:O)</f>
        <v>0</v>
      </c>
      <c r="G8" s="36">
        <f>SUMIF(Books!D:D,Workings!A8,Books!N:N)</f>
        <v>261</v>
      </c>
      <c r="H8" s="30">
        <f>SUMIF(Books!D:D,Workings!A8,Books!M:M)</f>
        <v>261</v>
      </c>
      <c r="I8" s="37">
        <f>SUMIF(Books!D:D,Workings!A8,Books!O:O)</f>
        <v>0</v>
      </c>
      <c r="J8" s="36">
        <f t="shared" si="1"/>
        <v>0</v>
      </c>
      <c r="K8" s="30">
        <f t="shared" si="2"/>
        <v>0</v>
      </c>
      <c r="L8" s="37">
        <f t="shared" si="3"/>
        <v>0</v>
      </c>
    </row>
    <row r="9" spans="1:13" x14ac:dyDescent="0.25">
      <c r="A9" s="30" t="s">
        <v>35</v>
      </c>
      <c r="B9" s="31" t="str">
        <f>VLOOKUP(A9,Books!D:E,2,0)</f>
        <v>ATLAS ALUMINIUM CORPORATION</v>
      </c>
      <c r="C9" s="33" t="e">
        <f>VLOOKUP(A9,'2B'!D:E,2,0)</f>
        <v>#N/A</v>
      </c>
      <c r="D9" s="36">
        <f>SUMIF('2B'!D:D,Workings!A9,'2B'!N:N)</f>
        <v>0</v>
      </c>
      <c r="E9" s="30">
        <f>SUMIF('2B'!D:D,Workings!A9,'2B'!M:M)</f>
        <v>0</v>
      </c>
      <c r="F9" s="37">
        <f>SUMIF('2B'!D:D,Workings!A9,'2B'!O:O)</f>
        <v>0</v>
      </c>
      <c r="G9" s="36">
        <f>SUMIF(Books!D:D,Workings!A9,Books!N:N)</f>
        <v>154.80000000000001</v>
      </c>
      <c r="H9" s="30">
        <f>SUMIF(Books!D:D,Workings!A9,Books!M:M)</f>
        <v>154.80000000000001</v>
      </c>
      <c r="I9" s="37">
        <f>SUMIF(Books!D:D,Workings!A9,Books!O:O)</f>
        <v>0</v>
      </c>
      <c r="J9" s="36">
        <f t="shared" si="1"/>
        <v>-154.80000000000001</v>
      </c>
      <c r="K9" s="30">
        <f t="shared" si="2"/>
        <v>-154.80000000000001</v>
      </c>
      <c r="L9" s="37">
        <f t="shared" si="3"/>
        <v>0</v>
      </c>
      <c r="M9" s="26" t="s">
        <v>100</v>
      </c>
    </row>
    <row r="10" spans="1:13" x14ac:dyDescent="0.25">
      <c r="A10" s="30" t="s">
        <v>42</v>
      </c>
      <c r="B10" s="31" t="str">
        <f>VLOOKUP(A10,Books!D:E,2,0)</f>
        <v>A.H. STEEL TRADERS</v>
      </c>
      <c r="C10" s="33" t="e">
        <f>VLOOKUP(A10,'2B'!D:E,2,0)</f>
        <v>#N/A</v>
      </c>
      <c r="D10" s="36">
        <f>SUMIF('2B'!D:D,Workings!A10,'2B'!N:N)</f>
        <v>0</v>
      </c>
      <c r="E10" s="30">
        <f>SUMIF('2B'!D:D,Workings!A10,'2B'!M:M)</f>
        <v>0</v>
      </c>
      <c r="F10" s="37">
        <f>SUMIF('2B'!D:D,Workings!A10,'2B'!O:O)</f>
        <v>0</v>
      </c>
      <c r="G10" s="36">
        <f>SUMIF(Books!D:D,Workings!A10,Books!N:N)</f>
        <v>151.79399999999998</v>
      </c>
      <c r="H10" s="30">
        <f>SUMIF(Books!D:D,Workings!A10,Books!M:M)</f>
        <v>151.79399999999998</v>
      </c>
      <c r="I10" s="37">
        <f>SUMIF(Books!D:D,Workings!A10,Books!O:O)</f>
        <v>0</v>
      </c>
      <c r="J10" s="36">
        <f t="shared" si="1"/>
        <v>-151.79399999999998</v>
      </c>
      <c r="K10" s="30">
        <f t="shared" si="2"/>
        <v>-151.79399999999998</v>
      </c>
      <c r="L10" s="37">
        <f t="shared" si="3"/>
        <v>0</v>
      </c>
      <c r="M10" s="26" t="s">
        <v>99</v>
      </c>
    </row>
    <row r="11" spans="1:13" x14ac:dyDescent="0.25">
      <c r="A11" s="30" t="s">
        <v>45</v>
      </c>
      <c r="B11" s="31" t="str">
        <f>VLOOKUP(A11,Books!D:E,2,0)</f>
        <v>ALFA NEON INDUSTRY</v>
      </c>
      <c r="C11" s="33" t="str">
        <f>VLOOKUP(A11,'2B'!D:E,2,0)</f>
        <v>ALFA NEON INDUSTRY</v>
      </c>
      <c r="D11" s="36">
        <f>SUMIF('2B'!D:D,Workings!A11,'2B'!N:N)</f>
        <v>0</v>
      </c>
      <c r="E11" s="30">
        <f>SUMIF('2B'!D:D,Workings!A11,'2B'!M:M)</f>
        <v>0</v>
      </c>
      <c r="F11" s="37">
        <f>SUMIF('2B'!D:D,Workings!A11,'2B'!O:O)</f>
        <v>6318</v>
      </c>
      <c r="G11" s="36">
        <f>SUMIF(Books!D:D,Workings!A11,Books!N:N)</f>
        <v>0</v>
      </c>
      <c r="H11" s="30">
        <f>SUMIF(Books!D:D,Workings!A11,Books!M:M)</f>
        <v>0</v>
      </c>
      <c r="I11" s="37">
        <f>SUMIF(Books!D:D,Workings!A11,Books!O:O)</f>
        <v>5148</v>
      </c>
      <c r="J11" s="36">
        <f t="shared" si="1"/>
        <v>0</v>
      </c>
      <c r="K11" s="30">
        <f t="shared" si="2"/>
        <v>0</v>
      </c>
      <c r="L11" s="37">
        <f t="shared" si="3"/>
        <v>1170</v>
      </c>
    </row>
    <row r="12" spans="1:13" x14ac:dyDescent="0.25">
      <c r="A12" s="30" t="s">
        <v>55</v>
      </c>
      <c r="B12" s="31" t="str">
        <f>VLOOKUP(A12,Books!D:E,2,0)</f>
        <v>SASTHA &amp; ASSOCIATES</v>
      </c>
      <c r="C12" s="33" t="str">
        <f>VLOOKUP(A12,'2B'!D:E,2,0)</f>
        <v>SASTHA &amp; ASSOCIATES</v>
      </c>
      <c r="D12" s="36">
        <f>SUMIF('2B'!D:D,Workings!A12,'2B'!N:N)</f>
        <v>15390.9</v>
      </c>
      <c r="E12" s="30">
        <f>SUMIF('2B'!D:D,Workings!A12,'2B'!M:M)</f>
        <v>15390.9</v>
      </c>
      <c r="F12" s="37">
        <f>SUMIF('2B'!D:D,Workings!A12,'2B'!O:O)</f>
        <v>0</v>
      </c>
      <c r="G12" s="36">
        <f>SUMIF(Books!D:D,Workings!A12,Books!N:N)</f>
        <v>15390.9</v>
      </c>
      <c r="H12" s="30">
        <f>SUMIF(Books!D:D,Workings!A12,Books!M:M)</f>
        <v>15390.9</v>
      </c>
      <c r="I12" s="37">
        <f>SUMIF(Books!D:D,Workings!A12,Books!O:O)</f>
        <v>0</v>
      </c>
      <c r="J12" s="36">
        <f t="shared" si="1"/>
        <v>0</v>
      </c>
      <c r="K12" s="30">
        <f t="shared" si="2"/>
        <v>0</v>
      </c>
      <c r="L12" s="37">
        <f t="shared" si="3"/>
        <v>0</v>
      </c>
    </row>
    <row r="13" spans="1:13" x14ac:dyDescent="0.25">
      <c r="A13" s="30" t="s">
        <v>53</v>
      </c>
      <c r="B13" s="31" t="e">
        <f>VLOOKUP(A13,Books!D:E,2,0)</f>
        <v>#N/A</v>
      </c>
      <c r="C13" s="33" t="str">
        <f>VLOOKUP(A13,'2B'!D:E,2,0)</f>
        <v>KALESHWARI SERVICES</v>
      </c>
      <c r="D13" s="36">
        <f>SUMIF('2B'!D:D,Workings!A13,'2B'!N:N)</f>
        <v>228.87</v>
      </c>
      <c r="E13" s="30">
        <f>SUMIF('2B'!D:D,Workings!A13,'2B'!M:M)</f>
        <v>228.87</v>
      </c>
      <c r="F13" s="37">
        <f>SUMIF('2B'!D:D,Workings!A13,'2B'!O:O)</f>
        <v>0</v>
      </c>
      <c r="G13" s="36">
        <f>SUMIF(Books!D:D,Workings!A13,Books!N:N)</f>
        <v>0</v>
      </c>
      <c r="H13" s="30">
        <f>SUMIF(Books!D:D,Workings!A13,Books!M:M)</f>
        <v>0</v>
      </c>
      <c r="I13" s="37">
        <f>SUMIF(Books!D:D,Workings!A13,Books!O:O)</f>
        <v>0</v>
      </c>
      <c r="J13" s="36">
        <f t="shared" si="1"/>
        <v>228.87</v>
      </c>
      <c r="K13" s="30">
        <f t="shared" si="2"/>
        <v>228.87</v>
      </c>
      <c r="L13" s="37">
        <f t="shared" si="3"/>
        <v>0</v>
      </c>
    </row>
    <row r="14" spans="1:13" x14ac:dyDescent="0.25">
      <c r="A14" s="30" t="s">
        <v>54</v>
      </c>
      <c r="B14" s="31" t="e">
        <f>VLOOKUP(A14,Books!D:E,2,0)</f>
        <v>#N/A</v>
      </c>
      <c r="C14" s="33" t="str">
        <f>VLOOKUP(A14,'2B'!D:E,2,0)</f>
        <v>PERUMAL &amp; CO</v>
      </c>
      <c r="D14" s="36">
        <f>SUMIF('2B'!D:D,Workings!A14,'2B'!N:N)</f>
        <v>4605.03</v>
      </c>
      <c r="E14" s="30">
        <f>SUMIF('2B'!D:D,Workings!A14,'2B'!M:M)</f>
        <v>4605.03</v>
      </c>
      <c r="F14" s="37">
        <f>SUMIF('2B'!D:D,Workings!A14,'2B'!O:O)</f>
        <v>0</v>
      </c>
      <c r="G14" s="36">
        <f>SUMIF(Books!D:D,Workings!A14,Books!N:N)</f>
        <v>0</v>
      </c>
      <c r="H14" s="30">
        <f>SUMIF(Books!D:D,Workings!A14,Books!M:M)</f>
        <v>0</v>
      </c>
      <c r="I14" s="37">
        <f>SUMIF(Books!D:D,Workings!A14,Books!O:O)</f>
        <v>0</v>
      </c>
      <c r="J14" s="36">
        <f t="shared" si="1"/>
        <v>4605.03</v>
      </c>
      <c r="K14" s="30">
        <f t="shared" si="2"/>
        <v>4605.03</v>
      </c>
      <c r="L14" s="37">
        <f t="shared" si="3"/>
        <v>0</v>
      </c>
    </row>
    <row r="15" spans="1:13" ht="15.75" thickBot="1" x14ac:dyDescent="0.3">
      <c r="A15" s="30" t="s">
        <v>56</v>
      </c>
      <c r="B15" s="31" t="e">
        <f>VLOOKUP(A15,Books!D:E,2,0)</f>
        <v>#N/A</v>
      </c>
      <c r="C15" s="33" t="str">
        <f>VLOOKUP(A15,'2B'!D:E,2,0)</f>
        <v>INDIAMART INTERMESH LTD.</v>
      </c>
      <c r="D15" s="38">
        <f>SUMIF('2B'!D:D,Workings!A15,'2B'!N:N)</f>
        <v>0</v>
      </c>
      <c r="E15" s="39">
        <f>SUMIF('2B'!D:D,Workings!A15,'2B'!M:M)</f>
        <v>0</v>
      </c>
      <c r="F15" s="40">
        <f>SUMIF('2B'!D:D,Workings!A15,'2B'!O:O)</f>
        <v>305.08999999999997</v>
      </c>
      <c r="G15" s="38">
        <f>SUMIF(Books!D:D,Workings!A15,Books!N:N)</f>
        <v>0</v>
      </c>
      <c r="H15" s="39">
        <f>SUMIF(Books!D:D,Workings!A15,Books!M:M)</f>
        <v>0</v>
      </c>
      <c r="I15" s="40">
        <f>SUMIF(Books!D:D,Workings!A15,Books!O:O)</f>
        <v>0</v>
      </c>
      <c r="J15" s="38">
        <f t="shared" si="1"/>
        <v>0</v>
      </c>
      <c r="K15" s="39">
        <f t="shared" si="2"/>
        <v>0</v>
      </c>
      <c r="L15" s="40">
        <f t="shared" si="3"/>
        <v>305.08999999999997</v>
      </c>
    </row>
    <row r="17" spans="4:12" x14ac:dyDescent="0.25">
      <c r="D17" s="26">
        <f>SUM(D4:D16)</f>
        <v>45175.590000000004</v>
      </c>
      <c r="E17" s="26">
        <f>SUM(E4:E16)</f>
        <v>45175.590000000004</v>
      </c>
      <c r="F17" s="26">
        <f>SUM(F4:F16)</f>
        <v>6623.09</v>
      </c>
      <c r="G17" s="26">
        <f>SUM(G4:G15)</f>
        <v>37160.184000000001</v>
      </c>
      <c r="H17" s="26">
        <f>SUM(H4:H15)</f>
        <v>37160.184000000001</v>
      </c>
      <c r="I17" s="26">
        <f>SUM(I4:I15)</f>
        <v>69060.600000000006</v>
      </c>
      <c r="J17" s="26">
        <f>SUM(J4:J16)</f>
        <v>8015.4059999999981</v>
      </c>
      <c r="K17" s="26">
        <f>SUM(K4:K16)</f>
        <v>8015.4059999999981</v>
      </c>
      <c r="L17" s="26">
        <f>SUM(L4:L16)</f>
        <v>-62437.51</v>
      </c>
    </row>
  </sheetData>
  <mergeCells count="3">
    <mergeCell ref="D2:F2"/>
    <mergeCell ref="G2:I2"/>
    <mergeCell ref="J2:L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Books</vt:lpstr>
      <vt:lpstr>2B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ARUL</cp:lastModifiedBy>
  <dcterms:created xsi:type="dcterms:W3CDTF">2022-02-19T12:38:40Z</dcterms:created>
  <dcterms:modified xsi:type="dcterms:W3CDTF">2022-02-19T13:36:27Z</dcterms:modified>
</cp:coreProperties>
</file>