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GST\BEST MANAGEMENT CONSULTING PRIVATE LIMITED\Salary\FY 2021-22\Jan 2022\"/>
    </mc:Choice>
  </mc:AlternateContent>
  <bookViews>
    <workbookView xWindow="-120" yWindow="-120" windowWidth="20640" windowHeight="11310"/>
  </bookViews>
  <sheets>
    <sheet name="Master Data" sheetId="4" r:id="rId1"/>
    <sheet name="Master Data - Team" sheetId="5" r:id="rId2"/>
    <sheet name="Jan-22 Salary " sheetId="3" r:id="rId3"/>
    <sheet name="PF Workings" sheetId="2" state="hidden" r:id="rId4"/>
  </sheets>
  <definedNames>
    <definedName name="_xlnm._FilterDatabase" localSheetId="2" hidden="1">'Jan-22 Salary '!$A$1:$X$36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4" l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35" i="3" l="1"/>
  <c r="F34" i="3"/>
  <c r="F33" i="3"/>
  <c r="F28" i="3"/>
  <c r="F27" i="3"/>
  <c r="F26" i="3"/>
  <c r="F25" i="3"/>
  <c r="F24" i="3"/>
  <c r="F23" i="3"/>
  <c r="J4" i="5"/>
  <c r="J3" i="5"/>
  <c r="K3" i="5" s="1"/>
  <c r="L3" i="5" s="1"/>
  <c r="G4" i="5"/>
  <c r="G3" i="5"/>
  <c r="D4" i="5"/>
  <c r="D3" i="5"/>
  <c r="F3" i="5" l="1"/>
  <c r="E3" i="5"/>
  <c r="H3" i="5"/>
  <c r="E4" i="5"/>
  <c r="F4" i="5" s="1"/>
  <c r="H4" i="5" s="1"/>
  <c r="K4" i="5"/>
  <c r="L4" i="5" s="1"/>
  <c r="P41" i="4"/>
  <c r="D31" i="4" l="1"/>
  <c r="D32" i="4" s="1"/>
  <c r="D33" i="4" s="1"/>
  <c r="D34" i="4" s="1"/>
  <c r="D35" i="4" s="1"/>
  <c r="D36" i="4" s="1"/>
  <c r="H25" i="3" l="1"/>
  <c r="E51" i="3" l="1"/>
  <c r="E50" i="3"/>
  <c r="E49" i="3"/>
  <c r="E53" i="3"/>
  <c r="E52" i="3"/>
  <c r="H35" i="3" l="1"/>
  <c r="J35" i="3" s="1"/>
  <c r="K35" i="3" s="1"/>
  <c r="H34" i="3"/>
  <c r="H33" i="3"/>
  <c r="H52" i="3" s="1"/>
  <c r="H32" i="3"/>
  <c r="J32" i="3" s="1"/>
  <c r="K32" i="3" s="1"/>
  <c r="H31" i="3"/>
  <c r="J31" i="3" s="1"/>
  <c r="K31" i="3" s="1"/>
  <c r="H30" i="3"/>
  <c r="J30" i="3" s="1"/>
  <c r="K30" i="3" s="1"/>
  <c r="H28" i="3"/>
  <c r="H51" i="3" s="1"/>
  <c r="H27" i="3"/>
  <c r="J27" i="3" s="1"/>
  <c r="K27" i="3" s="1"/>
  <c r="H26" i="3"/>
  <c r="J26" i="3" s="1"/>
  <c r="K26" i="3" s="1"/>
  <c r="J25" i="3"/>
  <c r="K25" i="3" s="1"/>
  <c r="H24" i="3"/>
  <c r="H50" i="3" s="1"/>
  <c r="H23" i="3"/>
  <c r="H22" i="3"/>
  <c r="J22" i="3" s="1"/>
  <c r="K22" i="3" s="1"/>
  <c r="H21" i="3"/>
  <c r="J21" i="3" s="1"/>
  <c r="K21" i="3" s="1"/>
  <c r="H20" i="3"/>
  <c r="J20" i="3" s="1"/>
  <c r="K20" i="3" s="1"/>
  <c r="H19" i="3"/>
  <c r="J19" i="3" s="1"/>
  <c r="K19" i="3" s="1"/>
  <c r="H18" i="3"/>
  <c r="J18" i="3" s="1"/>
  <c r="K18" i="3" s="1"/>
  <c r="H17" i="3"/>
  <c r="J17" i="3" s="1"/>
  <c r="K17" i="3" s="1"/>
  <c r="H16" i="3"/>
  <c r="J16" i="3" s="1"/>
  <c r="K16" i="3" s="1"/>
  <c r="H15" i="3"/>
  <c r="J15" i="3" s="1"/>
  <c r="K15" i="3" s="1"/>
  <c r="H14" i="3"/>
  <c r="J14" i="3" s="1"/>
  <c r="K14" i="3" s="1"/>
  <c r="H13" i="3"/>
  <c r="J13" i="3" s="1"/>
  <c r="K13" i="3" s="1"/>
  <c r="H12" i="3"/>
  <c r="J12" i="3" s="1"/>
  <c r="K12" i="3" s="1"/>
  <c r="H11" i="3"/>
  <c r="J11" i="3" s="1"/>
  <c r="K11" i="3" s="1"/>
  <c r="H10" i="3"/>
  <c r="J10" i="3" s="1"/>
  <c r="K10" i="3" s="1"/>
  <c r="H9" i="3"/>
  <c r="J9" i="3" s="1"/>
  <c r="K9" i="3" s="1"/>
  <c r="H8" i="3"/>
  <c r="J8" i="3" s="1"/>
  <c r="K8" i="3" s="1"/>
  <c r="H7" i="3"/>
  <c r="J7" i="3" s="1"/>
  <c r="K7" i="3" s="1"/>
  <c r="H6" i="3"/>
  <c r="J6" i="3" s="1"/>
  <c r="K6" i="3" s="1"/>
  <c r="H5" i="3"/>
  <c r="J5" i="3" s="1"/>
  <c r="K5" i="3" s="1"/>
  <c r="H4" i="3"/>
  <c r="J4" i="3" s="1"/>
  <c r="K4" i="3" s="1"/>
  <c r="H3" i="3"/>
  <c r="J3" i="3" s="1"/>
  <c r="K3" i="3" s="1"/>
  <c r="J28" i="3" l="1"/>
  <c r="K28" i="3" s="1"/>
  <c r="J23" i="3"/>
  <c r="K23" i="3" s="1"/>
  <c r="H49" i="3"/>
  <c r="J34" i="3"/>
  <c r="K34" i="3" s="1"/>
  <c r="H53" i="3"/>
  <c r="N53" i="3" s="1"/>
  <c r="J24" i="3"/>
  <c r="K24" i="3" s="1"/>
  <c r="J33" i="3"/>
  <c r="K33" i="3" s="1"/>
  <c r="N51" i="3" l="1"/>
  <c r="H55" i="3"/>
  <c r="O9" i="3"/>
  <c r="Q32" i="3"/>
  <c r="T6" i="3" l="1"/>
  <c r="T5" i="3"/>
  <c r="U5" i="3" l="1"/>
  <c r="V5" i="3" s="1"/>
  <c r="T8" i="3"/>
  <c r="U6" i="3"/>
  <c r="V6" i="3" s="1"/>
  <c r="H29" i="2"/>
  <c r="G29" i="2"/>
  <c r="S3" i="2"/>
  <c r="T3" i="2" s="1"/>
  <c r="S2" i="2"/>
  <c r="T2" i="2" s="1"/>
  <c r="S21" i="2"/>
  <c r="T21" i="2" s="1"/>
  <c r="S12" i="2"/>
  <c r="T12" i="2" s="1"/>
  <c r="S24" i="2"/>
  <c r="T24" i="2" s="1"/>
  <c r="S7" i="2"/>
  <c r="T7" i="2" s="1"/>
  <c r="S20" i="2"/>
  <c r="T20" i="2" s="1"/>
  <c r="S8" i="2"/>
  <c r="T8" i="2" s="1"/>
  <c r="S23" i="2"/>
  <c r="T23" i="2" s="1"/>
  <c r="S6" i="2"/>
  <c r="T6" i="2" s="1"/>
  <c r="S10" i="2"/>
  <c r="T10" i="2" s="1"/>
  <c r="S16" i="2"/>
  <c r="T16" i="2" s="1"/>
  <c r="S13" i="2"/>
  <c r="T13" i="2" s="1"/>
  <c r="S17" i="2"/>
  <c r="T17" i="2" s="1"/>
  <c r="S15" i="2"/>
  <c r="T15" i="2" s="1"/>
  <c r="S14" i="2"/>
  <c r="T14" i="2" s="1"/>
  <c r="S9" i="2"/>
  <c r="T9" i="2" s="1"/>
  <c r="S27" i="2"/>
  <c r="T27" i="2" s="1"/>
  <c r="S19" i="2"/>
  <c r="T19" i="2" s="1"/>
  <c r="S4" i="2"/>
  <c r="T4" i="2" s="1"/>
  <c r="S5" i="2"/>
  <c r="T5" i="2" s="1"/>
  <c r="S22" i="2"/>
  <c r="T22" i="2" s="1"/>
  <c r="S25" i="2"/>
  <c r="T25" i="2" s="1"/>
  <c r="S11" i="2"/>
  <c r="T11" i="2" s="1"/>
  <c r="S18" i="2"/>
  <c r="T18" i="2" s="1"/>
  <c r="S26" i="2"/>
  <c r="T26" i="2" s="1"/>
  <c r="S28" i="2"/>
  <c r="T28" i="2" s="1"/>
  <c r="K3" i="2"/>
  <c r="K2" i="2"/>
  <c r="K21" i="2"/>
  <c r="K34" i="2"/>
  <c r="K12" i="2"/>
  <c r="K24" i="2"/>
  <c r="K7" i="2"/>
  <c r="K20" i="2"/>
  <c r="K8" i="2"/>
  <c r="K23" i="2"/>
  <c r="K6" i="2"/>
  <c r="K10" i="2"/>
  <c r="K16" i="2"/>
  <c r="K13" i="2"/>
  <c r="K17" i="2"/>
  <c r="K15" i="2"/>
  <c r="K14" i="2"/>
  <c r="K9" i="2"/>
  <c r="K27" i="2"/>
  <c r="K19" i="2"/>
  <c r="K4" i="2"/>
  <c r="K35" i="2"/>
  <c r="K5" i="2"/>
  <c r="K22" i="2"/>
  <c r="K25" i="2"/>
  <c r="K11" i="2"/>
  <c r="K18" i="2"/>
  <c r="K26" i="2"/>
  <c r="J3" i="2"/>
  <c r="J2" i="2"/>
  <c r="J21" i="2"/>
  <c r="O21" i="2" s="1"/>
  <c r="J34" i="2"/>
  <c r="P34" i="2" s="1"/>
  <c r="J12" i="2"/>
  <c r="P12" i="2" s="1"/>
  <c r="Q12" i="2" s="1"/>
  <c r="R12" i="2" s="1"/>
  <c r="J24" i="2"/>
  <c r="L24" i="2" s="1"/>
  <c r="J7" i="2"/>
  <c r="O7" i="2" s="1"/>
  <c r="J20" i="2"/>
  <c r="P20" i="2" s="1"/>
  <c r="Q20" i="2" s="1"/>
  <c r="R20" i="2" s="1"/>
  <c r="J8" i="2"/>
  <c r="P8" i="2" s="1"/>
  <c r="Q8" i="2" s="1"/>
  <c r="R8" i="2" s="1"/>
  <c r="J23" i="2"/>
  <c r="J6" i="2"/>
  <c r="O6" i="2" s="1"/>
  <c r="J10" i="2"/>
  <c r="P10" i="2" s="1"/>
  <c r="Q10" i="2" s="1"/>
  <c r="R10" i="2" s="1"/>
  <c r="J16" i="2"/>
  <c r="P16" i="2" s="1"/>
  <c r="Q16" i="2" s="1"/>
  <c r="R16" i="2" s="1"/>
  <c r="J13" i="2"/>
  <c r="L13" i="2" s="1"/>
  <c r="J17" i="2"/>
  <c r="O17" i="2" s="1"/>
  <c r="J15" i="2"/>
  <c r="P15" i="2" s="1"/>
  <c r="Q15" i="2" s="1"/>
  <c r="R15" i="2" s="1"/>
  <c r="J14" i="2"/>
  <c r="P14" i="2" s="1"/>
  <c r="Q14" i="2" s="1"/>
  <c r="R14" i="2" s="1"/>
  <c r="J9" i="2"/>
  <c r="J27" i="2"/>
  <c r="O27" i="2" s="1"/>
  <c r="J19" i="2"/>
  <c r="P19" i="2" s="1"/>
  <c r="Q19" i="2" s="1"/>
  <c r="R19" i="2" s="1"/>
  <c r="J4" i="2"/>
  <c r="P4" i="2" s="1"/>
  <c r="Q4" i="2" s="1"/>
  <c r="R4" i="2" s="1"/>
  <c r="J35" i="2"/>
  <c r="L35" i="2" s="1"/>
  <c r="J5" i="2"/>
  <c r="O5" i="2" s="1"/>
  <c r="J22" i="2"/>
  <c r="P22" i="2" s="1"/>
  <c r="Q22" i="2" s="1"/>
  <c r="R22" i="2" s="1"/>
  <c r="J25" i="2"/>
  <c r="P25" i="2" s="1"/>
  <c r="Q25" i="2" s="1"/>
  <c r="R25" i="2" s="1"/>
  <c r="J11" i="2"/>
  <c r="J18" i="2"/>
  <c r="O18" i="2" s="1"/>
  <c r="J26" i="2"/>
  <c r="P26" i="2" s="1"/>
  <c r="Q26" i="2" s="1"/>
  <c r="R26" i="2" s="1"/>
  <c r="K28" i="2"/>
  <c r="J28" i="2"/>
  <c r="M28" i="2" s="1"/>
  <c r="I3" i="2"/>
  <c r="I2" i="2"/>
  <c r="I21" i="2"/>
  <c r="I34" i="2"/>
  <c r="I12" i="2"/>
  <c r="I24" i="2"/>
  <c r="I7" i="2"/>
  <c r="I20" i="2"/>
  <c r="I8" i="2"/>
  <c r="I23" i="2"/>
  <c r="I6" i="2"/>
  <c r="I10" i="2"/>
  <c r="I16" i="2"/>
  <c r="I13" i="2"/>
  <c r="I17" i="2"/>
  <c r="I15" i="2"/>
  <c r="I14" i="2"/>
  <c r="I9" i="2"/>
  <c r="I27" i="2"/>
  <c r="I19" i="2"/>
  <c r="I4" i="2"/>
  <c r="I35" i="2"/>
  <c r="I5" i="2"/>
  <c r="I22" i="2"/>
  <c r="I25" i="2"/>
  <c r="I11" i="2"/>
  <c r="I18" i="2"/>
  <c r="I26" i="2"/>
  <c r="I28" i="2"/>
  <c r="I29" i="2" l="1"/>
  <c r="J29" i="2"/>
  <c r="K29" i="2"/>
  <c r="T29" i="2"/>
  <c r="S29" i="2"/>
  <c r="L11" i="2"/>
  <c r="L9" i="2"/>
  <c r="L23" i="2"/>
  <c r="L2" i="2"/>
  <c r="L3" i="2"/>
  <c r="W6" i="3"/>
  <c r="X6" i="3" s="1"/>
  <c r="P32" i="3"/>
  <c r="R32" i="3" s="1"/>
  <c r="G29" i="3" s="1"/>
  <c r="W5" i="3"/>
  <c r="X5" i="3" s="1"/>
  <c r="V8" i="3"/>
  <c r="T10" i="3" s="1"/>
  <c r="N9" i="3"/>
  <c r="P9" i="3" s="1"/>
  <c r="G2" i="3" s="1"/>
  <c r="M13" i="2"/>
  <c r="M2" i="2"/>
  <c r="N2" i="2"/>
  <c r="L28" i="2"/>
  <c r="P18" i="2"/>
  <c r="Q18" i="2" s="1"/>
  <c r="R18" i="2" s="1"/>
  <c r="N3" i="2"/>
  <c r="N28" i="2"/>
  <c r="M3" i="2"/>
  <c r="O12" i="2"/>
  <c r="P13" i="2"/>
  <c r="Q13" i="2" s="1"/>
  <c r="R13" i="2" s="1"/>
  <c r="O3" i="2"/>
  <c r="O28" i="2"/>
  <c r="N16" i="2"/>
  <c r="O2" i="2"/>
  <c r="P2" i="2"/>
  <c r="M11" i="2"/>
  <c r="N11" i="2"/>
  <c r="O11" i="2"/>
  <c r="P11" i="2"/>
  <c r="Q11" i="2" s="1"/>
  <c r="R11" i="2" s="1"/>
  <c r="O25" i="2"/>
  <c r="N25" i="2"/>
  <c r="L25" i="2"/>
  <c r="M25" i="2"/>
  <c r="P5" i="2"/>
  <c r="Q5" i="2" s="1"/>
  <c r="R5" i="2" s="1"/>
  <c r="M4" i="2"/>
  <c r="O4" i="2"/>
  <c r="N4" i="2"/>
  <c r="L4" i="2"/>
  <c r="N35" i="2"/>
  <c r="M35" i="2"/>
  <c r="O35" i="2"/>
  <c r="P35" i="2"/>
  <c r="N12" i="2"/>
  <c r="L12" i="2"/>
  <c r="M12" i="2"/>
  <c r="P27" i="2"/>
  <c r="Q27" i="2" s="1"/>
  <c r="R27" i="2" s="1"/>
  <c r="M9" i="2"/>
  <c r="N9" i="2"/>
  <c r="O9" i="2"/>
  <c r="P9" i="2"/>
  <c r="Q9" i="2" s="1"/>
  <c r="R9" i="2" s="1"/>
  <c r="L14" i="2"/>
  <c r="M14" i="2"/>
  <c r="O14" i="2"/>
  <c r="N14" i="2"/>
  <c r="P17" i="2"/>
  <c r="Q17" i="2" s="1"/>
  <c r="R17" i="2" s="1"/>
  <c r="O13" i="2"/>
  <c r="N13" i="2"/>
  <c r="L16" i="2"/>
  <c r="O16" i="2"/>
  <c r="M16" i="2"/>
  <c r="P6" i="2"/>
  <c r="Q6" i="2" s="1"/>
  <c r="R6" i="2" s="1"/>
  <c r="P23" i="2"/>
  <c r="Q23" i="2" s="1"/>
  <c r="R23" i="2" s="1"/>
  <c r="M23" i="2"/>
  <c r="N23" i="2"/>
  <c r="O23" i="2"/>
  <c r="L8" i="2"/>
  <c r="M8" i="2"/>
  <c r="N8" i="2"/>
  <c r="O8" i="2"/>
  <c r="P7" i="2"/>
  <c r="Q7" i="2" s="1"/>
  <c r="R7" i="2" s="1"/>
  <c r="P24" i="2"/>
  <c r="Q24" i="2" s="1"/>
  <c r="R24" i="2" s="1"/>
  <c r="M24" i="2"/>
  <c r="O24" i="2"/>
  <c r="N24" i="2"/>
  <c r="P21" i="2"/>
  <c r="Q21" i="2" s="1"/>
  <c r="R21" i="2" s="1"/>
  <c r="L26" i="2"/>
  <c r="L15" i="2"/>
  <c r="L18" i="2"/>
  <c r="L5" i="2"/>
  <c r="L27" i="2"/>
  <c r="L17" i="2"/>
  <c r="L6" i="2"/>
  <c r="L7" i="2"/>
  <c r="L21" i="2"/>
  <c r="M26" i="2"/>
  <c r="M22" i="2"/>
  <c r="M19" i="2"/>
  <c r="M15" i="2"/>
  <c r="M10" i="2"/>
  <c r="M20" i="2"/>
  <c r="M34" i="2"/>
  <c r="N26" i="2"/>
  <c r="N22" i="2"/>
  <c r="N19" i="2"/>
  <c r="N15" i="2"/>
  <c r="N10" i="2"/>
  <c r="N20" i="2"/>
  <c r="N34" i="2"/>
  <c r="O26" i="2"/>
  <c r="O22" i="2"/>
  <c r="O19" i="2"/>
  <c r="O15" i="2"/>
  <c r="O10" i="2"/>
  <c r="O20" i="2"/>
  <c r="O34" i="2"/>
  <c r="P28" i="2"/>
  <c r="Q28" i="2" s="1"/>
  <c r="R28" i="2" s="1"/>
  <c r="P3" i="2"/>
  <c r="Q3" i="2" s="1"/>
  <c r="R3" i="2" s="1"/>
  <c r="L22" i="2"/>
  <c r="L19" i="2"/>
  <c r="L10" i="2"/>
  <c r="L20" i="2"/>
  <c r="L34" i="2"/>
  <c r="M18" i="2"/>
  <c r="M5" i="2"/>
  <c r="M27" i="2"/>
  <c r="M17" i="2"/>
  <c r="M6" i="2"/>
  <c r="M7" i="2"/>
  <c r="M21" i="2"/>
  <c r="N18" i="2"/>
  <c r="N5" i="2"/>
  <c r="N27" i="2"/>
  <c r="N17" i="2"/>
  <c r="N6" i="2"/>
  <c r="N7" i="2"/>
  <c r="N21" i="2"/>
  <c r="G36" i="3" l="1"/>
  <c r="N29" i="2"/>
  <c r="M29" i="2"/>
  <c r="L29" i="2"/>
  <c r="Q2" i="2"/>
  <c r="P29" i="2"/>
  <c r="O29" i="2"/>
  <c r="H2" i="3"/>
  <c r="J2" i="3" s="1"/>
  <c r="K2" i="3" s="1"/>
  <c r="H29" i="3"/>
  <c r="J29" i="3" s="1"/>
  <c r="K29" i="3" s="1"/>
  <c r="K36" i="3" l="1"/>
  <c r="J36" i="3"/>
  <c r="R2" i="2"/>
  <c r="R29" i="2" s="1"/>
  <c r="Q29" i="2"/>
  <c r="H36" i="3"/>
</calcChain>
</file>

<file path=xl/sharedStrings.xml><?xml version="1.0" encoding="utf-8"?>
<sst xmlns="http://schemas.openxmlformats.org/spreadsheetml/2006/main" count="494" uniqueCount="225">
  <si>
    <t>S No</t>
  </si>
  <si>
    <t>Name</t>
  </si>
  <si>
    <t>Acc.No.</t>
  </si>
  <si>
    <t xml:space="preserve">Salary </t>
  </si>
  <si>
    <t xml:space="preserve">VIKASH KUMAR                         </t>
  </si>
  <si>
    <t xml:space="preserve">ABHISHEK                             </t>
  </si>
  <si>
    <t xml:space="preserve">ABHIMANYU                            </t>
  </si>
  <si>
    <t xml:space="preserve">RAHUL KULI  </t>
  </si>
  <si>
    <t>SAFIK ANSARI</t>
  </si>
  <si>
    <t xml:space="preserve">IMRAN  ANSARI                        </t>
  </si>
  <si>
    <t xml:space="preserve">SANJAY BISWAS                        </t>
  </si>
  <si>
    <t xml:space="preserve">BIGYAN BIWAS                         </t>
  </si>
  <si>
    <t xml:space="preserve">PRADIP PAL                           </t>
  </si>
  <si>
    <t xml:space="preserve">CHANDRSHEKHAR KUMAR                  </t>
  </si>
  <si>
    <t xml:space="preserve">SAHABUDDIN                           </t>
  </si>
  <si>
    <t xml:space="preserve">ASHOK PAL                            </t>
  </si>
  <si>
    <t xml:space="preserve">DINESH CHAUDHARI                     </t>
  </si>
  <si>
    <t xml:space="preserve">MITHALESH BIND                       </t>
  </si>
  <si>
    <t xml:space="preserve">JAHID ANSARI                         </t>
  </si>
  <si>
    <t xml:space="preserve">MOJAHID ANSARI                       </t>
  </si>
  <si>
    <t xml:space="preserve">KANHAIYA KUMAR SAHANI                </t>
  </si>
  <si>
    <t xml:space="preserve">JUNAID ANSARI                        </t>
  </si>
  <si>
    <t xml:space="preserve">DIMPAL KUMAR                         </t>
  </si>
  <si>
    <t xml:space="preserve">TANVIR ALAM                         </t>
  </si>
  <si>
    <t xml:space="preserve">PINKY BIND                           </t>
  </si>
  <si>
    <t xml:space="preserve">AMAN </t>
  </si>
  <si>
    <t xml:space="preserve">SARFARAJ </t>
  </si>
  <si>
    <t xml:space="preserve">ASHOK MAHTO                          </t>
  </si>
  <si>
    <t xml:space="preserve">RAMBABU KUMAR </t>
  </si>
  <si>
    <t xml:space="preserve">SAROJ KUMAR                          </t>
  </si>
  <si>
    <t xml:space="preserve">GUDDU KUMAR                         </t>
  </si>
  <si>
    <t xml:space="preserve">OM PRAKASH MAHTO                     </t>
  </si>
  <si>
    <t xml:space="preserve">SONU </t>
  </si>
  <si>
    <t>TDS</t>
  </si>
  <si>
    <t>RATE</t>
  </si>
  <si>
    <t>TOTAL</t>
  </si>
  <si>
    <t>AFTER TDS</t>
  </si>
  <si>
    <t>basic</t>
  </si>
  <si>
    <t>HRA</t>
  </si>
  <si>
    <t>Gross</t>
  </si>
  <si>
    <t>NWD</t>
  </si>
  <si>
    <t>Emp share 12</t>
  </si>
  <si>
    <t>EPF 3.67</t>
  </si>
  <si>
    <t>EPS 8.33</t>
  </si>
  <si>
    <t>PF wages</t>
  </si>
  <si>
    <t>EPS Wages</t>
  </si>
  <si>
    <t xml:space="preserve">EDLI Wages  </t>
  </si>
  <si>
    <t>Earned basic</t>
  </si>
  <si>
    <t>Earned HRA</t>
  </si>
  <si>
    <t>Earned gross</t>
  </si>
  <si>
    <t>NCP Days</t>
  </si>
  <si>
    <t>UAN</t>
  </si>
  <si>
    <t xml:space="preserve"> SONU KUMAR</t>
  </si>
  <si>
    <t>ABHIMANYU</t>
  </si>
  <si>
    <t>ABHISHEK</t>
  </si>
  <si>
    <t>AMAN</t>
  </si>
  <si>
    <t>ASHOK MAHTO</t>
  </si>
  <si>
    <t>ASHOK PAL</t>
  </si>
  <si>
    <t>BIGYAN BIWAS</t>
  </si>
  <si>
    <t>CHANDRSHEKHAR KUMAR</t>
  </si>
  <si>
    <t>DIMPAL KUMAR</t>
  </si>
  <si>
    <t>DINESH CHAUDHARI</t>
  </si>
  <si>
    <t>GUDDU KUMAR</t>
  </si>
  <si>
    <t>IMRAN  ANSARI</t>
  </si>
  <si>
    <t>JAHID ANSARI</t>
  </si>
  <si>
    <t>JUNAID ANSARI</t>
  </si>
  <si>
    <t>KANHAIYA KUMAR SAHANI</t>
  </si>
  <si>
    <t>MITHALESH BIND</t>
  </si>
  <si>
    <t>MOJAHID ANSARI</t>
  </si>
  <si>
    <t>OM PRAKASH MAHTO</t>
  </si>
  <si>
    <t>PINKU BIND</t>
  </si>
  <si>
    <t>PRADIP PAL</t>
  </si>
  <si>
    <t>RAHUL KULI</t>
  </si>
  <si>
    <t>RAMBABU KUMAR</t>
  </si>
  <si>
    <t>SAHABUDDIN</t>
  </si>
  <si>
    <t>SANJAY BISWAS</t>
  </si>
  <si>
    <t>SAROJ KUMAR</t>
  </si>
  <si>
    <t>TANVIR ALAM</t>
  </si>
  <si>
    <t>VIKASH KUMAR</t>
  </si>
  <si>
    <t>vikash</t>
  </si>
  <si>
    <t>ashok</t>
  </si>
  <si>
    <t>Dhanu</t>
  </si>
  <si>
    <t>Workings</t>
  </si>
  <si>
    <t xml:space="preserve">salary </t>
  </si>
  <si>
    <t>ashok salary</t>
  </si>
  <si>
    <t>Total</t>
  </si>
  <si>
    <t>SAROJ</t>
  </si>
  <si>
    <t>MAHESH</t>
  </si>
  <si>
    <t>DHIRAJ</t>
  </si>
  <si>
    <t>MANOJ</t>
  </si>
  <si>
    <t>Salary workings</t>
  </si>
  <si>
    <t>actual amount</t>
  </si>
  <si>
    <t>salary</t>
  </si>
  <si>
    <t>vikash salary</t>
  </si>
  <si>
    <t>Note: Salary should be given to highlighted names after vikash's intimation</t>
  </si>
  <si>
    <t>Paid Now</t>
  </si>
  <si>
    <t>First inst</t>
  </si>
  <si>
    <t>Balance due</t>
  </si>
  <si>
    <t>V</t>
  </si>
  <si>
    <t>A</t>
  </si>
  <si>
    <t>EMP0001VK01</t>
  </si>
  <si>
    <t>EMP0002VK01</t>
  </si>
  <si>
    <t>EMP0003VK01</t>
  </si>
  <si>
    <t>EMP0004VK01</t>
  </si>
  <si>
    <t>EMP0005VK01</t>
  </si>
  <si>
    <t>EMP0006VK01</t>
  </si>
  <si>
    <t>EMP0007VK01</t>
  </si>
  <si>
    <t>EMP0008VK01</t>
  </si>
  <si>
    <t>EMP0009VK01</t>
  </si>
  <si>
    <t>EMP0010VK01</t>
  </si>
  <si>
    <t>EMP0011VK01</t>
  </si>
  <si>
    <t>EMP0012VK01</t>
  </si>
  <si>
    <t>EMP0013VK01</t>
  </si>
  <si>
    <t>EMP0014VK01</t>
  </si>
  <si>
    <t>EMP0015VK01</t>
  </si>
  <si>
    <t>EMP0016VK01</t>
  </si>
  <si>
    <t>EMP0017VK01</t>
  </si>
  <si>
    <t>EMP0018VK01</t>
  </si>
  <si>
    <t>EMP0019VK01</t>
  </si>
  <si>
    <t>EMP0020VK01</t>
  </si>
  <si>
    <t>EMP0021VK01</t>
  </si>
  <si>
    <t>EMP0022VK01</t>
  </si>
  <si>
    <t>EMP0023VK01</t>
  </si>
  <si>
    <t>EMP0024AK02</t>
  </si>
  <si>
    <t>EMP0025AK02</t>
  </si>
  <si>
    <t>EMP0026AK02</t>
  </si>
  <si>
    <t>EMP0027AK02</t>
  </si>
  <si>
    <t>EMP0029AK02</t>
  </si>
  <si>
    <t>Adhar</t>
  </si>
  <si>
    <t>Phone No</t>
  </si>
  <si>
    <t>PAN</t>
  </si>
  <si>
    <t>ADDRESS</t>
  </si>
  <si>
    <t xml:space="preserve">PINCODE </t>
  </si>
  <si>
    <t>STATE</t>
  </si>
  <si>
    <t>EMP0023</t>
  </si>
  <si>
    <t>EMP0024</t>
  </si>
  <si>
    <t>EMP0025</t>
  </si>
  <si>
    <t>EMP0026</t>
  </si>
  <si>
    <t>EMP0027</t>
  </si>
  <si>
    <t>EMP0030VK01</t>
  </si>
  <si>
    <t>EMP0031VK01</t>
  </si>
  <si>
    <t>EMP0032VK01</t>
  </si>
  <si>
    <t>EMP0033VK01</t>
  </si>
  <si>
    <t>EMP0034</t>
  </si>
  <si>
    <t>EMP0035</t>
  </si>
  <si>
    <t>EMP0035AK02</t>
  </si>
  <si>
    <t>EMP0034AK02</t>
  </si>
  <si>
    <t>VK01</t>
  </si>
  <si>
    <t>AK02</t>
  </si>
  <si>
    <t>VIKASH</t>
  </si>
  <si>
    <t>ASHOK</t>
  </si>
  <si>
    <t>Dec Salary</t>
  </si>
  <si>
    <t>Net Payable</t>
  </si>
  <si>
    <t xml:space="preserve">Dec Salary </t>
  </si>
  <si>
    <t>Piece</t>
  </si>
  <si>
    <t>Rate</t>
  </si>
  <si>
    <t>Paid</t>
  </si>
  <si>
    <t>Emp No</t>
  </si>
  <si>
    <t>Team Code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</si>
  <si>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</si>
  <si>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</si>
  <si>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</si>
  <si>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</si>
  <si>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</si>
  <si>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</si>
  <si>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</si>
  <si>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</si>
  <si>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</si>
  <si>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</si>
  <si>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</si>
  <si>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</si>
  <si>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</si>
  <si>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</si>
  <si>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</si>
  <si>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</si>
  <si>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</si>
  <si>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</si>
  <si>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</si>
  <si>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</si>
  <si>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</si>
  <si>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</si>
  <si>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EMP0028</t>
  </si>
  <si>
    <t>EMP0029</t>
  </si>
  <si>
    <t>EMP0030</t>
  </si>
  <si>
    <t>EMP0031</t>
  </si>
  <si>
    <t>EMP0032</t>
  </si>
  <si>
    <t>EMP0033</t>
  </si>
  <si>
    <t>Balance</t>
  </si>
  <si>
    <t xml:space="preserve">Jan Salary </t>
  </si>
  <si>
    <t>Date Of Birth</t>
  </si>
  <si>
    <t>APPLIED</t>
  </si>
  <si>
    <t>Update from Bank</t>
  </si>
  <si>
    <t>Not Applied</t>
  </si>
  <si>
    <t>Remarks</t>
  </si>
  <si>
    <t>Paid to Vikash</t>
  </si>
  <si>
    <t>Paid to Ashok</t>
  </si>
  <si>
    <t>OP03</t>
  </si>
  <si>
    <t>EMP0028OP03</t>
  </si>
  <si>
    <t>Advance</t>
  </si>
  <si>
    <t>Second Instalment</t>
  </si>
  <si>
    <t>7830 0276 0721</t>
  </si>
  <si>
    <t>BARB0AYANAV</t>
  </si>
  <si>
    <t xml:space="preserve">3103 6369 6962 </t>
  </si>
  <si>
    <t>9060 9428 1799</t>
  </si>
  <si>
    <t>5246 8552 7491</t>
  </si>
  <si>
    <t>4698 8731 9574</t>
  </si>
  <si>
    <t>2701 5159 7711</t>
  </si>
  <si>
    <t>5263 5895 5829</t>
  </si>
  <si>
    <t>5859 7340 3617</t>
  </si>
  <si>
    <t xml:space="preserve">4357 6245 1141 </t>
  </si>
  <si>
    <t>4199 7746 2892</t>
  </si>
  <si>
    <t>8826 9621 4233</t>
  </si>
  <si>
    <t>7612 6558 3050</t>
  </si>
  <si>
    <t>3132 0518 8806</t>
  </si>
  <si>
    <t>5949 9963 2321</t>
  </si>
  <si>
    <t>6011 3408 9010</t>
  </si>
  <si>
    <t>5831 9517 7240</t>
  </si>
  <si>
    <t xml:space="preserve">2096 8066 2844 </t>
  </si>
  <si>
    <t>MANOJ BHAGAT</t>
  </si>
  <si>
    <t>SATYENDRA MAHTO</t>
  </si>
  <si>
    <t>Done</t>
  </si>
  <si>
    <t>PAID TO Ashok</t>
  </si>
  <si>
    <t>DONE</t>
  </si>
  <si>
    <t xml:space="preserve">5176 8646 3998 </t>
  </si>
  <si>
    <t>6803 3312 9692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</si>
</sst>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4" fontId="0" fillId="0" borderId="0" xfId="0" applyNumberFormat="1"/>
    <xf numFmtId="0" fontId="0" fillId="2" borderId="0" xfId="0" applyFill="1"/>
    <xf numFmtId="1" fontId="0" fillId="0" borderId="0" xfId="0" applyNumberFormat="1"/>
    <xf numFmtId="164" fontId="0" fillId="0" borderId="0" xfId="1" applyNumberFormat="1" applyFont="1"/>
    <xf numFmtId="1" fontId="0" fillId="2" borderId="0" xfId="0" applyNumberFormat="1" applyFill="1"/>
    <xf numFmtId="164" fontId="0" fillId="2" borderId="0" xfId="1" applyNumberFormat="1" applyFont="1" applyFill="1"/>
    <xf numFmtId="0" fontId="0" fillId="0" borderId="0" xfId="0" applyFill="1"/>
    <xf numFmtId="1" fontId="0" fillId="0" borderId="0" xfId="0" applyNumberFormat="1" applyFill="1"/>
    <xf numFmtId="164" fontId="0" fillId="0" borderId="0" xfId="1" applyNumberFormat="1" applyFont="1" applyFill="1"/>
    <xf numFmtId="4" fontId="0" fillId="2" borderId="0" xfId="0" applyNumberFormat="1" applyFill="1"/>
    <xf numFmtId="0" fontId="0" fillId="0" borderId="0" xfId="0" applyAlignment="1">
      <alignment horizontal="center" vertical="top" wrapText="1"/>
    </xf>
    <xf numFmtId="0" fontId="0" fillId="3" borderId="1" xfId="0" applyFill="1" applyBorder="1"/>
    <xf numFmtId="1" fontId="0" fillId="3" borderId="1" xfId="0" applyNumberFormat="1" applyFill="1" applyBorder="1"/>
    <xf numFmtId="4" fontId="0" fillId="3" borderId="1" xfId="0" applyNumberFormat="1" applyFill="1" applyBorder="1"/>
    <xf numFmtId="0" fontId="4" fillId="3" borderId="1" xfId="0" applyFont="1" applyFill="1" applyBorder="1"/>
    <xf numFmtId="4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ill="1"/>
    <xf numFmtId="4" fontId="0" fillId="3" borderId="0" xfId="0" applyNumberFormat="1" applyFill="1"/>
    <xf numFmtId="0" fontId="5" fillId="3" borderId="0" xfId="0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" fontId="4" fillId="0" borderId="0" xfId="0" applyNumberFormat="1" applyFont="1"/>
    <xf numFmtId="0" fontId="0" fillId="3" borderId="2" xfId="0" applyFill="1" applyBorder="1"/>
    <xf numFmtId="4" fontId="0" fillId="4" borderId="0" xfId="0" applyNumberFormat="1" applyFill="1"/>
    <xf numFmtId="4" fontId="0" fillId="0" borderId="1" xfId="0" applyNumberFormat="1" applyBorder="1"/>
    <xf numFmtId="0" fontId="0" fillId="0" borderId="1" xfId="0" applyBorder="1"/>
    <xf numFmtId="0" fontId="0" fillId="3" borderId="0" xfId="0" applyFill="1" applyBorder="1"/>
    <xf numFmtId="0" fontId="0" fillId="0" borderId="0" xfId="0" applyBorder="1"/>
    <xf numFmtId="0" fontId="5" fillId="0" borderId="0" xfId="0" applyFont="1"/>
    <xf numFmtId="0" fontId="4" fillId="0" borderId="0" xfId="0" applyFont="1"/>
    <xf numFmtId="4" fontId="4" fillId="4" borderId="0" xfId="0" applyNumberFormat="1" applyFont="1" applyFill="1"/>
    <xf numFmtId="1" fontId="1" fillId="0" borderId="0" xfId="0" applyNumberFormat="1" applyFont="1" applyBorder="1" applyAlignment="1">
      <alignment horizontal="left" vertical="top"/>
    </xf>
    <xf numFmtId="1" fontId="2" fillId="0" borderId="0" xfId="0" applyNumberFormat="1" applyFont="1" applyBorder="1" applyAlignment="1">
      <alignment horizontal="left" vertical="top"/>
    </xf>
    <xf numFmtId="0" fontId="6" fillId="0" borderId="0" xfId="0" applyFont="1"/>
    <xf numFmtId="4" fontId="7" fillId="4" borderId="0" xfId="0" applyNumberFormat="1" applyFont="1" applyFill="1"/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7"/>
  <sheetViews>
    <sheetView tabSelected="1" topLeftCell="A17" workbookViewId="0">
      <selection activeCell="F32" sqref="F32"/>
    </sheetView>
  </sheetViews>
  <sheetFormatPr defaultRowHeight="15" x14ac:dyDescent="0.25"/>
  <cols>
    <col min="1" max="1" width="13.42578125" bestFit="1" customWidth="1"/>
    <col min="2" max="3" width="13.42578125" customWidth="1"/>
    <col min="4" max="4" width="5" customWidth="1"/>
    <col min="5" max="5" width="26" customWidth="1"/>
    <col min="6" max="6" width="17" bestFit="1" customWidth="1"/>
    <col min="7" max="7" width="36.42578125" customWidth="1"/>
    <col min="8" max="8" width="16.140625" customWidth="1"/>
    <col min="9" max="9" width="15.85546875" bestFit="1" customWidth="1"/>
    <col min="10" max="10" width="9.7109375" bestFit="1" customWidth="1"/>
    <col min="16" max="16" width="11.85546875" bestFit="1" customWidth="1"/>
  </cols>
  <sheetData>
    <row r="1" spans="1:17" x14ac:dyDescent="0.25">
      <c r="B1" t="s">
        <v>157</v>
      </c>
      <c r="C1" t="s">
        <v>158</v>
      </c>
      <c r="D1" s="1" t="s">
        <v>0</v>
      </c>
      <c r="E1" s="2" t="s">
        <v>1</v>
      </c>
      <c r="F1" s="3" t="s">
        <v>2</v>
      </c>
      <c r="G1" s="36"/>
      <c r="H1" t="s">
        <v>128</v>
      </c>
      <c r="I1" t="s">
        <v>189</v>
      </c>
      <c r="J1" t="s">
        <v>129</v>
      </c>
      <c r="K1" t="s">
        <v>51</v>
      </c>
      <c r="L1" t="s">
        <v>130</v>
      </c>
      <c r="M1" t="s">
        <v>131</v>
      </c>
      <c r="N1" t="s">
        <v>132</v>
      </c>
      <c r="O1" t="s">
        <v>133</v>
      </c>
      <c r="P1" t="s">
        <v>151</v>
      </c>
      <c r="Q1" t="s">
        <v>188</v>
      </c>
    </row>
    <row r="2" spans="1:17" x14ac:dyDescent="0.25">
      <c r="A2" t="s">
        <v>100</v>
      </c>
      <c r="B2" t="s">
        <v>159</v>
      </c>
      <c r="C2" t="s">
        <v>147</v>
      </c>
      <c r="D2">
        <v>1</v>
      </c>
      <c r="E2" t="s">
        <v>4</v>
      </c>
      <c r="F2" s="4">
        <v>47140100008585</v>
      </c>
      <c r="G2" s="37" t="str">
        <f>"Sal - "&amp;E2</f>
        <v xml:space="preserve">Sal - VIKASH KUMAR                         </v>
      </c>
      <c r="H2" s="30" t="s">
        <v>200</v>
      </c>
      <c r="I2" s="38" t="s">
        <v>201</v>
      </c>
      <c r="P2" s="5">
        <v>298860</v>
      </c>
    </row>
    <row r="3" spans="1:17" x14ac:dyDescent="0.25">
      <c r="A3" t="s">
        <v>101</v>
      </c>
      <c r="B3" t="s">
        <v>160</v>
      </c>
      <c r="C3" t="s">
        <v>147</v>
      </c>
      <c r="D3">
        <v>2</v>
      </c>
      <c r="E3" t="s">
        <v>5</v>
      </c>
      <c r="F3" s="4">
        <v>47140100008606</v>
      </c>
      <c r="G3" s="37" t="str">
        <f t="shared" ref="G3:G36" si="0">"Sal - "&amp;E3</f>
        <v xml:space="preserve">Sal - ABHISHEK                             </v>
      </c>
      <c r="I3" s="38" t="s">
        <v>201</v>
      </c>
      <c r="P3" s="5">
        <v>9812</v>
      </c>
    </row>
    <row r="4" spans="1:17" x14ac:dyDescent="0.25">
      <c r="A4" t="s">
        <v>102</v>
      </c>
      <c r="B4" t="s">
        <v>161</v>
      </c>
      <c r="C4" t="s">
        <v>147</v>
      </c>
      <c r="D4">
        <v>3</v>
      </c>
      <c r="E4" t="s">
        <v>6</v>
      </c>
      <c r="F4" s="4">
        <v>47140100008607</v>
      </c>
      <c r="G4" s="37" t="str">
        <f t="shared" si="0"/>
        <v xml:space="preserve">Sal - ABHIMANYU                            </v>
      </c>
      <c r="H4" t="s">
        <v>202</v>
      </c>
      <c r="I4" s="38" t="s">
        <v>201</v>
      </c>
      <c r="P4" s="5">
        <v>15975</v>
      </c>
    </row>
    <row r="5" spans="1:17" x14ac:dyDescent="0.25">
      <c r="A5" t="s">
        <v>103</v>
      </c>
      <c r="B5" t="s">
        <v>162</v>
      </c>
      <c r="C5" t="s">
        <v>147</v>
      </c>
      <c r="D5">
        <v>4</v>
      </c>
      <c r="E5" t="s">
        <v>7</v>
      </c>
      <c r="F5" s="4">
        <v>47140100008608</v>
      </c>
      <c r="G5" s="37" t="str">
        <f t="shared" si="0"/>
        <v xml:space="preserve">Sal - RAHUL KULI  </v>
      </c>
      <c r="H5" t="s">
        <v>203</v>
      </c>
      <c r="I5" s="38" t="s">
        <v>201</v>
      </c>
      <c r="P5" s="5">
        <v>20150</v>
      </c>
    </row>
    <row r="6" spans="1:17" x14ac:dyDescent="0.25">
      <c r="A6" t="s">
        <v>104</v>
      </c>
      <c r="B6" t="s">
        <v>163</v>
      </c>
      <c r="C6" t="s">
        <v>147</v>
      </c>
      <c r="D6">
        <v>5</v>
      </c>
      <c r="E6" t="s">
        <v>8</v>
      </c>
      <c r="F6" s="4">
        <v>47140100008610</v>
      </c>
      <c r="G6" s="37" t="str">
        <f t="shared" si="0"/>
        <v>Sal - SAFIK ANSARI</v>
      </c>
      <c r="H6" t="s">
        <v>204</v>
      </c>
      <c r="I6" s="38" t="s">
        <v>201</v>
      </c>
      <c r="P6" s="5">
        <v>21467</v>
      </c>
    </row>
    <row r="7" spans="1:17" x14ac:dyDescent="0.25">
      <c r="A7" t="s">
        <v>105</v>
      </c>
      <c r="B7" t="s">
        <v>164</v>
      </c>
      <c r="C7" t="s">
        <v>147</v>
      </c>
      <c r="D7">
        <v>6</v>
      </c>
      <c r="E7" t="s">
        <v>9</v>
      </c>
      <c r="F7" s="4">
        <v>47140100008611</v>
      </c>
      <c r="G7" s="37" t="str">
        <f t="shared" si="0"/>
        <v xml:space="preserve">Sal - IMRAN  ANSARI                        </v>
      </c>
      <c r="H7" t="s">
        <v>205</v>
      </c>
      <c r="I7" s="38" t="s">
        <v>201</v>
      </c>
      <c r="P7" s="5">
        <v>21622</v>
      </c>
    </row>
    <row r="8" spans="1:17" x14ac:dyDescent="0.25">
      <c r="A8" t="s">
        <v>106</v>
      </c>
      <c r="B8" t="s">
        <v>165</v>
      </c>
      <c r="C8" t="s">
        <v>147</v>
      </c>
      <c r="D8">
        <v>7</v>
      </c>
      <c r="E8" t="s">
        <v>10</v>
      </c>
      <c r="F8" s="4">
        <v>47140100008612</v>
      </c>
      <c r="G8" s="37" t="str">
        <f t="shared" si="0"/>
        <v xml:space="preserve">Sal - SANJAY BISWAS                        </v>
      </c>
      <c r="H8" s="30" t="s">
        <v>206</v>
      </c>
      <c r="I8" s="38" t="s">
        <v>201</v>
      </c>
      <c r="P8" s="5">
        <v>26162</v>
      </c>
    </row>
    <row r="9" spans="1:17" x14ac:dyDescent="0.25">
      <c r="A9" t="s">
        <v>107</v>
      </c>
      <c r="B9" t="s">
        <v>166</v>
      </c>
      <c r="C9" t="s">
        <v>147</v>
      </c>
      <c r="D9">
        <v>8</v>
      </c>
      <c r="E9" t="s">
        <v>11</v>
      </c>
      <c r="F9" s="4">
        <v>47140100008613</v>
      </c>
      <c r="G9" s="37" t="str">
        <f t="shared" si="0"/>
        <v xml:space="preserve">Sal - BIGYAN BIWAS                         </v>
      </c>
      <c r="H9" s="30" t="s">
        <v>207</v>
      </c>
      <c r="I9" s="38" t="s">
        <v>201</v>
      </c>
      <c r="P9" s="5">
        <v>15577</v>
      </c>
    </row>
    <row r="10" spans="1:17" x14ac:dyDescent="0.25">
      <c r="A10" t="s">
        <v>108</v>
      </c>
      <c r="B10" t="s">
        <v>167</v>
      </c>
      <c r="C10" t="s">
        <v>147</v>
      </c>
      <c r="D10">
        <v>9</v>
      </c>
      <c r="E10" t="s">
        <v>12</v>
      </c>
      <c r="F10" s="4">
        <v>47140100008614</v>
      </c>
      <c r="G10" s="37" t="str">
        <f t="shared" si="0"/>
        <v xml:space="preserve">Sal - PRADIP PAL                           </v>
      </c>
      <c r="H10" s="30" t="s">
        <v>208</v>
      </c>
      <c r="I10" s="38" t="s">
        <v>201</v>
      </c>
      <c r="P10" s="5">
        <v>20025</v>
      </c>
    </row>
    <row r="11" spans="1:17" x14ac:dyDescent="0.25">
      <c r="A11" t="s">
        <v>109</v>
      </c>
      <c r="B11" t="s">
        <v>168</v>
      </c>
      <c r="C11" t="s">
        <v>147</v>
      </c>
      <c r="D11">
        <v>10</v>
      </c>
      <c r="E11" t="s">
        <v>13</v>
      </c>
      <c r="F11" s="4">
        <v>47140100008615</v>
      </c>
      <c r="G11" s="37" t="str">
        <f t="shared" si="0"/>
        <v xml:space="preserve">Sal - CHANDRSHEKHAR KUMAR                  </v>
      </c>
      <c r="H11" s="30" t="s">
        <v>209</v>
      </c>
      <c r="I11" s="38" t="s">
        <v>201</v>
      </c>
      <c r="P11" s="5">
        <v>17062</v>
      </c>
    </row>
    <row r="12" spans="1:17" x14ac:dyDescent="0.25">
      <c r="A12" t="s">
        <v>110</v>
      </c>
      <c r="B12" t="s">
        <v>169</v>
      </c>
      <c r="C12" t="s">
        <v>147</v>
      </c>
      <c r="D12">
        <v>11</v>
      </c>
      <c r="E12" t="s">
        <v>14</v>
      </c>
      <c r="F12" s="4">
        <v>47140100008617</v>
      </c>
      <c r="G12" s="37" t="str">
        <f t="shared" si="0"/>
        <v xml:space="preserve">Sal - SAHABUDDIN                           </v>
      </c>
      <c r="H12" t="s">
        <v>210</v>
      </c>
      <c r="I12" s="38" t="s">
        <v>201</v>
      </c>
      <c r="P12" s="5">
        <v>20692</v>
      </c>
    </row>
    <row r="13" spans="1:17" x14ac:dyDescent="0.25">
      <c r="A13" t="s">
        <v>111</v>
      </c>
      <c r="B13" t="s">
        <v>170</v>
      </c>
      <c r="C13" t="s">
        <v>147</v>
      </c>
      <c r="D13">
        <v>12</v>
      </c>
      <c r="E13" t="s">
        <v>15</v>
      </c>
      <c r="F13" s="4">
        <v>47140100008618</v>
      </c>
      <c r="G13" s="37" t="str">
        <f t="shared" si="0"/>
        <v xml:space="preserve">Sal - ASHOK PAL                            </v>
      </c>
      <c r="H13" t="s">
        <v>211</v>
      </c>
      <c r="I13" s="38" t="s">
        <v>201</v>
      </c>
      <c r="P13" s="5">
        <v>16650</v>
      </c>
    </row>
    <row r="14" spans="1:17" x14ac:dyDescent="0.25">
      <c r="A14" t="s">
        <v>112</v>
      </c>
      <c r="B14" t="s">
        <v>171</v>
      </c>
      <c r="C14" t="s">
        <v>147</v>
      </c>
      <c r="D14">
        <v>13</v>
      </c>
      <c r="E14" t="s">
        <v>16</v>
      </c>
      <c r="F14" s="4">
        <v>47140100008619</v>
      </c>
      <c r="G14" s="37" t="str">
        <f t="shared" si="0"/>
        <v xml:space="preserve">Sal - DINESH CHAUDHARI                     </v>
      </c>
      <c r="H14" s="30" t="s">
        <v>212</v>
      </c>
      <c r="I14" s="38" t="s">
        <v>201</v>
      </c>
      <c r="P14" s="5">
        <v>14006</v>
      </c>
    </row>
    <row r="15" spans="1:17" x14ac:dyDescent="0.25">
      <c r="A15" t="s">
        <v>113</v>
      </c>
      <c r="B15" t="s">
        <v>172</v>
      </c>
      <c r="C15" t="s">
        <v>147</v>
      </c>
      <c r="D15">
        <v>14</v>
      </c>
      <c r="E15" t="s">
        <v>17</v>
      </c>
      <c r="F15" s="4">
        <v>47140100008620</v>
      </c>
      <c r="G15" s="37" t="str">
        <f t="shared" si="0"/>
        <v xml:space="preserve">Sal - MITHALESH BIND                       </v>
      </c>
      <c r="H15" t="s">
        <v>213</v>
      </c>
      <c r="I15" s="38" t="s">
        <v>201</v>
      </c>
      <c r="P15" s="5">
        <v>26600</v>
      </c>
    </row>
    <row r="16" spans="1:17" x14ac:dyDescent="0.25">
      <c r="A16" t="s">
        <v>114</v>
      </c>
      <c r="B16" t="s">
        <v>173</v>
      </c>
      <c r="C16" t="s">
        <v>147</v>
      </c>
      <c r="D16">
        <v>15</v>
      </c>
      <c r="E16" t="s">
        <v>18</v>
      </c>
      <c r="F16" s="4">
        <v>47140100008622</v>
      </c>
      <c r="G16" s="37" t="str">
        <f t="shared" si="0"/>
        <v xml:space="preserve">Sal - JAHID ANSARI                         </v>
      </c>
      <c r="H16" s="30" t="s">
        <v>214</v>
      </c>
      <c r="I16" s="38" t="s">
        <v>201</v>
      </c>
      <c r="P16" s="5">
        <v>25575</v>
      </c>
    </row>
    <row r="17" spans="1:16" x14ac:dyDescent="0.25">
      <c r="A17" t="s">
        <v>115</v>
      </c>
      <c r="B17" t="s">
        <v>174</v>
      </c>
      <c r="C17" t="s">
        <v>147</v>
      </c>
      <c r="D17">
        <v>16</v>
      </c>
      <c r="E17" t="s">
        <v>19</v>
      </c>
      <c r="F17" s="4">
        <v>47140100008623</v>
      </c>
      <c r="G17" s="37" t="str">
        <f t="shared" si="0"/>
        <v xml:space="preserve">Sal - MOJAHID ANSARI                       </v>
      </c>
      <c r="H17" s="30" t="s">
        <v>215</v>
      </c>
      <c r="I17" s="38" t="s">
        <v>201</v>
      </c>
      <c r="P17" s="5">
        <v>24885</v>
      </c>
    </row>
    <row r="18" spans="1:16" x14ac:dyDescent="0.25">
      <c r="A18" t="s">
        <v>116</v>
      </c>
      <c r="B18" t="s">
        <v>175</v>
      </c>
      <c r="C18" t="s">
        <v>147</v>
      </c>
      <c r="D18">
        <v>17</v>
      </c>
      <c r="E18" t="s">
        <v>20</v>
      </c>
      <c r="F18" s="4">
        <v>47140100008625</v>
      </c>
      <c r="G18" s="37" t="str">
        <f t="shared" si="0"/>
        <v xml:space="preserve">Sal - KANHAIYA KUMAR SAHANI                </v>
      </c>
      <c r="H18" s="30" t="s">
        <v>216</v>
      </c>
      <c r="I18" s="38" t="s">
        <v>201</v>
      </c>
      <c r="P18" s="5">
        <v>19575</v>
      </c>
    </row>
    <row r="19" spans="1:16" x14ac:dyDescent="0.25">
      <c r="A19" t="s">
        <v>117</v>
      </c>
      <c r="B19" t="s">
        <v>176</v>
      </c>
      <c r="C19" t="s">
        <v>147</v>
      </c>
      <c r="D19">
        <v>18</v>
      </c>
      <c r="E19" t="s">
        <v>21</v>
      </c>
      <c r="F19" s="4">
        <v>47140100008626</v>
      </c>
      <c r="G19" s="37" t="str">
        <f t="shared" si="0"/>
        <v xml:space="preserve">Sal - JUNAID ANSARI                        </v>
      </c>
      <c r="H19" s="30" t="s">
        <v>217</v>
      </c>
      <c r="I19" s="38" t="s">
        <v>201</v>
      </c>
      <c r="P19" s="5">
        <v>26812</v>
      </c>
    </row>
    <row r="20" spans="1:16" x14ac:dyDescent="0.25">
      <c r="A20" t="s">
        <v>118</v>
      </c>
      <c r="B20" t="s">
        <v>177</v>
      </c>
      <c r="C20" t="s">
        <v>147</v>
      </c>
      <c r="D20">
        <v>19</v>
      </c>
      <c r="E20" t="s">
        <v>22</v>
      </c>
      <c r="F20" s="4">
        <v>47140100008626</v>
      </c>
      <c r="G20" s="37" t="str">
        <f t="shared" si="0"/>
        <v xml:space="preserve">Sal - DIMPAL KUMAR                         </v>
      </c>
      <c r="H20" s="30" t="s">
        <v>224</v>
      </c>
      <c r="I20" s="38" t="s">
        <v>201</v>
      </c>
      <c r="P20" s="5">
        <v>16368</v>
      </c>
    </row>
    <row r="21" spans="1:16" x14ac:dyDescent="0.25">
      <c r="A21" t="s">
        <v>119</v>
      </c>
      <c r="B21" t="s">
        <v>178</v>
      </c>
      <c r="C21" t="s">
        <v>147</v>
      </c>
      <c r="D21">
        <v>20</v>
      </c>
      <c r="E21" t="s">
        <v>23</v>
      </c>
      <c r="F21" s="4">
        <v>47140100008633</v>
      </c>
      <c r="G21" s="37" t="str">
        <f t="shared" si="0"/>
        <v xml:space="preserve">Sal - TANVIR ALAM                         </v>
      </c>
      <c r="H21" s="30" t="s">
        <v>223</v>
      </c>
      <c r="I21" s="38" t="s">
        <v>201</v>
      </c>
      <c r="P21" s="5">
        <v>18506</v>
      </c>
    </row>
    <row r="22" spans="1:16" x14ac:dyDescent="0.25">
      <c r="A22" t="s">
        <v>120</v>
      </c>
      <c r="B22" t="s">
        <v>179</v>
      </c>
      <c r="C22" t="s">
        <v>147</v>
      </c>
      <c r="D22">
        <v>21</v>
      </c>
      <c r="E22" t="s">
        <v>24</v>
      </c>
      <c r="F22" s="4">
        <v>47140100008638</v>
      </c>
      <c r="G22" s="37" t="str">
        <f t="shared" si="0"/>
        <v xml:space="preserve">Sal - PINKY BIND                           </v>
      </c>
      <c r="I22" s="38" t="s">
        <v>201</v>
      </c>
      <c r="P22" s="5">
        <v>17212</v>
      </c>
    </row>
    <row r="23" spans="1:16" x14ac:dyDescent="0.25">
      <c r="A23" t="s">
        <v>121</v>
      </c>
      <c r="B23" t="s">
        <v>180</v>
      </c>
      <c r="C23" t="s">
        <v>147</v>
      </c>
      <c r="D23">
        <v>22</v>
      </c>
      <c r="E23" t="s">
        <v>25</v>
      </c>
      <c r="F23" s="4" t="s">
        <v>190</v>
      </c>
      <c r="G23" s="37" t="str">
        <f t="shared" si="0"/>
        <v xml:space="preserve">Sal - AMAN </v>
      </c>
      <c r="I23" s="38" t="s">
        <v>201</v>
      </c>
      <c r="P23" s="5">
        <v>16065</v>
      </c>
    </row>
    <row r="24" spans="1:16" x14ac:dyDescent="0.25">
      <c r="A24" t="s">
        <v>122</v>
      </c>
      <c r="B24" t="s">
        <v>134</v>
      </c>
      <c r="C24" t="s">
        <v>147</v>
      </c>
      <c r="D24">
        <v>23</v>
      </c>
      <c r="E24" t="s">
        <v>26</v>
      </c>
      <c r="F24" s="4" t="s">
        <v>190</v>
      </c>
      <c r="G24" s="37" t="str">
        <f t="shared" si="0"/>
        <v xml:space="preserve">Sal - SARFARAJ </v>
      </c>
      <c r="I24" s="38" t="s">
        <v>201</v>
      </c>
      <c r="P24" s="5">
        <v>26812</v>
      </c>
    </row>
    <row r="25" spans="1:16" x14ac:dyDescent="0.25">
      <c r="A25" t="s">
        <v>123</v>
      </c>
      <c r="B25" t="s">
        <v>135</v>
      </c>
      <c r="C25" t="s">
        <v>148</v>
      </c>
      <c r="D25">
        <v>24</v>
      </c>
      <c r="E25" t="s">
        <v>27</v>
      </c>
      <c r="F25" s="4">
        <v>47140100008627</v>
      </c>
      <c r="G25" s="37" t="str">
        <f t="shared" si="0"/>
        <v xml:space="preserve">Sal - ASHOK MAHTO                          </v>
      </c>
      <c r="H25" s="43">
        <v>622058366026</v>
      </c>
      <c r="I25" s="38" t="s">
        <v>201</v>
      </c>
      <c r="P25" s="5">
        <v>79640</v>
      </c>
    </row>
    <row r="26" spans="1:16" x14ac:dyDescent="0.25">
      <c r="A26" t="s">
        <v>124</v>
      </c>
      <c r="B26" t="s">
        <v>136</v>
      </c>
      <c r="C26" t="s">
        <v>148</v>
      </c>
      <c r="D26">
        <v>25</v>
      </c>
      <c r="E26" t="s">
        <v>28</v>
      </c>
      <c r="F26" s="4">
        <v>47140100008609</v>
      </c>
      <c r="G26" s="37" t="str">
        <f t="shared" si="0"/>
        <v xml:space="preserve">Sal - RAMBABU KUMAR </v>
      </c>
      <c r="H26" s="43">
        <v>829157526065</v>
      </c>
      <c r="I26" s="38" t="s">
        <v>201</v>
      </c>
      <c r="P26" s="5">
        <v>6950</v>
      </c>
    </row>
    <row r="27" spans="1:16" x14ac:dyDescent="0.25">
      <c r="A27" t="s">
        <v>125</v>
      </c>
      <c r="B27" t="s">
        <v>137</v>
      </c>
      <c r="C27" t="s">
        <v>148</v>
      </c>
      <c r="D27">
        <v>26</v>
      </c>
      <c r="E27" t="s">
        <v>29</v>
      </c>
      <c r="F27" s="4">
        <v>47140100008631</v>
      </c>
      <c r="G27" s="37" t="str">
        <f t="shared" si="0"/>
        <v xml:space="preserve">Sal - SAROJ KUMAR                          </v>
      </c>
      <c r="H27" s="43">
        <v>998169826583</v>
      </c>
      <c r="I27" s="38" t="s">
        <v>201</v>
      </c>
      <c r="P27" s="5">
        <v>3500</v>
      </c>
    </row>
    <row r="28" spans="1:16" x14ac:dyDescent="0.25">
      <c r="A28" t="s">
        <v>126</v>
      </c>
      <c r="B28" t="s">
        <v>138</v>
      </c>
      <c r="C28" t="s">
        <v>148</v>
      </c>
      <c r="D28">
        <v>27</v>
      </c>
      <c r="E28" t="s">
        <v>30</v>
      </c>
      <c r="F28" s="4">
        <v>47140100008624</v>
      </c>
      <c r="G28" s="37" t="str">
        <f t="shared" si="0"/>
        <v xml:space="preserve">Sal - GUDDU KUMAR                         </v>
      </c>
      <c r="H28" s="43">
        <v>232579775694</v>
      </c>
      <c r="I28" s="38" t="s">
        <v>201</v>
      </c>
      <c r="P28" s="5">
        <v>8850</v>
      </c>
    </row>
    <row r="29" spans="1:16" x14ac:dyDescent="0.25">
      <c r="A29" t="s">
        <v>197</v>
      </c>
      <c r="B29" t="s">
        <v>181</v>
      </c>
      <c r="C29" t="s">
        <v>196</v>
      </c>
      <c r="D29">
        <v>28</v>
      </c>
      <c r="E29" t="s">
        <v>31</v>
      </c>
      <c r="F29" s="4">
        <v>47140100008621</v>
      </c>
      <c r="G29" s="37" t="str">
        <f t="shared" si="0"/>
        <v xml:space="preserve">Sal - OM PRAKASH MAHTO                     </v>
      </c>
      <c r="H29" s="43">
        <v>591992914014</v>
      </c>
      <c r="I29" s="38" t="s">
        <v>201</v>
      </c>
      <c r="P29" s="5">
        <v>2100</v>
      </c>
    </row>
    <row r="30" spans="1:16" x14ac:dyDescent="0.25">
      <c r="A30" t="s">
        <v>127</v>
      </c>
      <c r="B30" t="s">
        <v>182</v>
      </c>
      <c r="C30" t="s">
        <v>148</v>
      </c>
      <c r="D30">
        <v>29</v>
      </c>
      <c r="E30" t="s">
        <v>32</v>
      </c>
      <c r="F30" s="4" t="s">
        <v>190</v>
      </c>
      <c r="G30" s="37" t="str">
        <f t="shared" si="0"/>
        <v xml:space="preserve">Sal - SONU </v>
      </c>
      <c r="H30" s="43">
        <v>705917813587</v>
      </c>
      <c r="I30" s="38" t="s">
        <v>201</v>
      </c>
      <c r="P30" s="5">
        <v>9700</v>
      </c>
    </row>
    <row r="31" spans="1:16" x14ac:dyDescent="0.25">
      <c r="A31" t="s">
        <v>139</v>
      </c>
      <c r="B31" t="s">
        <v>183</v>
      </c>
      <c r="C31" t="s">
        <v>147</v>
      </c>
      <c r="D31">
        <f>+D30+1</f>
        <v>30</v>
      </c>
      <c r="E31" s="16" t="s">
        <v>86</v>
      </c>
      <c r="F31" s="4">
        <v>47140100008704</v>
      </c>
      <c r="G31" s="37" t="str">
        <f t="shared" si="0"/>
        <v>Sal - SAROJ</v>
      </c>
      <c r="I31" s="38" t="s">
        <v>201</v>
      </c>
      <c r="P31" s="5">
        <v>0</v>
      </c>
    </row>
    <row r="32" spans="1:16" x14ac:dyDescent="0.25">
      <c r="A32" t="s">
        <v>140</v>
      </c>
      <c r="B32" t="s">
        <v>184</v>
      </c>
      <c r="C32" t="s">
        <v>147</v>
      </c>
      <c r="D32">
        <f t="shared" ref="D32:D36" si="1">+D31+1</f>
        <v>31</v>
      </c>
      <c r="E32" s="16" t="s">
        <v>87</v>
      </c>
      <c r="F32" s="4" t="s">
        <v>191</v>
      </c>
      <c r="G32" s="37" t="str">
        <f t="shared" si="0"/>
        <v>Sal - MAHESH</v>
      </c>
      <c r="I32" s="38" t="s">
        <v>201</v>
      </c>
      <c r="P32" s="5">
        <v>0</v>
      </c>
    </row>
    <row r="33" spans="1:16" x14ac:dyDescent="0.25">
      <c r="A33" t="s">
        <v>141</v>
      </c>
      <c r="B33" t="s">
        <v>185</v>
      </c>
      <c r="C33" t="s">
        <v>147</v>
      </c>
      <c r="D33">
        <f t="shared" si="1"/>
        <v>32</v>
      </c>
      <c r="E33" s="16" t="s">
        <v>88</v>
      </c>
      <c r="F33" s="4">
        <v>47140100008706</v>
      </c>
      <c r="G33" s="37" t="str">
        <f t="shared" si="0"/>
        <v>Sal - DHIRAJ</v>
      </c>
      <c r="I33" s="38" t="s">
        <v>201</v>
      </c>
      <c r="P33" s="5">
        <v>0</v>
      </c>
    </row>
    <row r="34" spans="1:16" x14ac:dyDescent="0.25">
      <c r="A34" t="s">
        <v>142</v>
      </c>
      <c r="B34" t="s">
        <v>186</v>
      </c>
      <c r="C34" t="s">
        <v>147</v>
      </c>
      <c r="D34">
        <f t="shared" si="1"/>
        <v>33</v>
      </c>
      <c r="E34" s="16" t="s">
        <v>218</v>
      </c>
      <c r="F34" s="4">
        <v>47140100008715</v>
      </c>
      <c r="G34" s="37" t="str">
        <f t="shared" si="0"/>
        <v>Sal - MANOJ BHAGAT</v>
      </c>
      <c r="I34" s="38" t="s">
        <v>201</v>
      </c>
      <c r="P34" s="5">
        <v>0</v>
      </c>
    </row>
    <row r="35" spans="1:16" x14ac:dyDescent="0.25">
      <c r="A35" t="s">
        <v>146</v>
      </c>
      <c r="B35" t="s">
        <v>143</v>
      </c>
      <c r="C35" t="s">
        <v>148</v>
      </c>
      <c r="D35">
        <f t="shared" si="1"/>
        <v>34</v>
      </c>
      <c r="E35" s="16" t="s">
        <v>81</v>
      </c>
      <c r="F35" s="4" t="s">
        <v>192</v>
      </c>
      <c r="G35" s="37" t="str">
        <f t="shared" si="0"/>
        <v>Sal - Dhanu</v>
      </c>
      <c r="I35" s="38" t="s">
        <v>201</v>
      </c>
      <c r="P35" s="5">
        <v>0</v>
      </c>
    </row>
    <row r="36" spans="1:16" x14ac:dyDescent="0.25">
      <c r="A36" t="s">
        <v>145</v>
      </c>
      <c r="B36" t="s">
        <v>144</v>
      </c>
      <c r="C36" t="s">
        <v>148</v>
      </c>
      <c r="D36">
        <f t="shared" si="1"/>
        <v>35</v>
      </c>
      <c r="E36" s="16" t="s">
        <v>219</v>
      </c>
      <c r="F36" s="4">
        <v>47140100008707</v>
      </c>
      <c r="G36" s="37" t="str">
        <f t="shared" si="0"/>
        <v>Sal - SATYENDRA MAHTO</v>
      </c>
      <c r="I36" s="38" t="s">
        <v>201</v>
      </c>
      <c r="P36" s="5">
        <v>0</v>
      </c>
    </row>
    <row r="37" spans="1:16" x14ac:dyDescent="0.25">
      <c r="F37" s="4"/>
      <c r="G37" s="37"/>
    </row>
    <row r="38" spans="1:16" x14ac:dyDescent="0.25">
      <c r="F38" s="4"/>
      <c r="G38" s="37"/>
    </row>
    <row r="39" spans="1:16" x14ac:dyDescent="0.25">
      <c r="F39" s="4"/>
      <c r="G39" s="37"/>
    </row>
    <row r="40" spans="1:16" x14ac:dyDescent="0.25">
      <c r="F40" s="4"/>
      <c r="G40" s="37"/>
    </row>
    <row r="41" spans="1:16" x14ac:dyDescent="0.25">
      <c r="F41" s="4"/>
      <c r="G41" s="37"/>
      <c r="P41" s="5">
        <f>SUM(P2:P40)</f>
        <v>847210</v>
      </c>
    </row>
    <row r="42" spans="1:16" x14ac:dyDescent="0.25">
      <c r="F42" s="4"/>
      <c r="G42" s="37"/>
    </row>
    <row r="43" spans="1:16" x14ac:dyDescent="0.25">
      <c r="F43" s="4"/>
      <c r="G43" s="37"/>
    </row>
    <row r="44" spans="1:16" x14ac:dyDescent="0.25">
      <c r="F44" s="4"/>
      <c r="G44" s="37"/>
    </row>
    <row r="45" spans="1:16" x14ac:dyDescent="0.25">
      <c r="F45" s="4"/>
      <c r="G45" s="37"/>
    </row>
    <row r="46" spans="1:16" x14ac:dyDescent="0.25">
      <c r="F46" s="4"/>
      <c r="G46" s="37"/>
    </row>
    <row r="47" spans="1:16" x14ac:dyDescent="0.25">
      <c r="F47" s="4"/>
      <c r="G47" s="37"/>
    </row>
    <row r="48" spans="1:16" x14ac:dyDescent="0.25">
      <c r="F48" s="4"/>
      <c r="G48" s="37"/>
    </row>
    <row r="49" spans="6:7" x14ac:dyDescent="0.25">
      <c r="F49" s="4"/>
      <c r="G49" s="37"/>
    </row>
    <row r="50" spans="6:7" x14ac:dyDescent="0.25">
      <c r="F50" s="4"/>
      <c r="G50" s="37"/>
    </row>
    <row r="51" spans="6:7" x14ac:dyDescent="0.25">
      <c r="F51" s="4"/>
      <c r="G51" s="37"/>
    </row>
    <row r="52" spans="6:7" x14ac:dyDescent="0.25">
      <c r="F52" s="4"/>
      <c r="G52" s="37"/>
    </row>
    <row r="53" spans="6:7" x14ac:dyDescent="0.25">
      <c r="F53" s="4"/>
      <c r="G53" s="37"/>
    </row>
    <row r="54" spans="6:7" x14ac:dyDescent="0.25">
      <c r="F54" s="4"/>
      <c r="G54" s="37"/>
    </row>
    <row r="55" spans="6:7" x14ac:dyDescent="0.25">
      <c r="F55" s="4"/>
      <c r="G55" s="37"/>
    </row>
    <row r="56" spans="6:7" x14ac:dyDescent="0.25">
      <c r="F56" s="4"/>
      <c r="G56" s="37"/>
    </row>
    <row r="57" spans="6:7" x14ac:dyDescent="0.25">
      <c r="F57" s="4"/>
      <c r="G57" s="37"/>
    </row>
    <row r="58" spans="6:7" x14ac:dyDescent="0.25">
      <c r="F58" s="4"/>
      <c r="G58" s="37"/>
    </row>
    <row r="59" spans="6:7" x14ac:dyDescent="0.25">
      <c r="F59" s="4"/>
      <c r="G59" s="37"/>
    </row>
    <row r="60" spans="6:7" x14ac:dyDescent="0.25">
      <c r="F60" s="4"/>
      <c r="G60" s="37"/>
    </row>
    <row r="61" spans="6:7" x14ac:dyDescent="0.25">
      <c r="F61" s="4"/>
      <c r="G61" s="37"/>
    </row>
    <row r="62" spans="6:7" x14ac:dyDescent="0.25">
      <c r="F62" s="4"/>
      <c r="G62" s="37"/>
    </row>
    <row r="63" spans="6:7" x14ac:dyDescent="0.25">
      <c r="F63" s="4"/>
      <c r="G63" s="37"/>
    </row>
    <row r="64" spans="6:7" x14ac:dyDescent="0.25">
      <c r="F64" s="4"/>
      <c r="G64" s="37"/>
    </row>
    <row r="65" spans="6:7" x14ac:dyDescent="0.25">
      <c r="F65" s="4"/>
      <c r="G65" s="37"/>
    </row>
    <row r="66" spans="6:7" x14ac:dyDescent="0.25">
      <c r="F66" s="4"/>
      <c r="G66" s="37"/>
    </row>
    <row r="67" spans="6:7" x14ac:dyDescent="0.25">
      <c r="F67" s="4"/>
      <c r="G67" s="37"/>
    </row>
    <row r="68" spans="6:7" x14ac:dyDescent="0.25">
      <c r="F68" s="4"/>
      <c r="G68" s="37"/>
    </row>
    <row r="69" spans="6:7" x14ac:dyDescent="0.25">
      <c r="F69" s="4"/>
      <c r="G69" s="37"/>
    </row>
    <row r="70" spans="6:7" x14ac:dyDescent="0.25">
      <c r="F70" s="4"/>
      <c r="G70" s="37"/>
    </row>
    <row r="71" spans="6:7" x14ac:dyDescent="0.25">
      <c r="F71" s="4"/>
      <c r="G71" s="37"/>
    </row>
    <row r="72" spans="6:7" x14ac:dyDescent="0.25">
      <c r="F72" s="4"/>
      <c r="G72" s="37"/>
    </row>
    <row r="73" spans="6:7" x14ac:dyDescent="0.25">
      <c r="F73" s="4"/>
      <c r="G73" s="37"/>
    </row>
    <row r="74" spans="6:7" x14ac:dyDescent="0.25">
      <c r="F74" s="4"/>
      <c r="G74" s="37"/>
    </row>
    <row r="75" spans="6:7" x14ac:dyDescent="0.25">
      <c r="F75" s="4"/>
      <c r="G75" s="37"/>
    </row>
    <row r="76" spans="6:7" x14ac:dyDescent="0.25">
      <c r="F76" s="4"/>
      <c r="G76" s="37"/>
    </row>
    <row r="77" spans="6:7" x14ac:dyDescent="0.25">
      <c r="F77" s="4"/>
      <c r="G7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" sqref="I1:N3"/>
    </sheetView>
  </sheetViews>
  <sheetFormatPr defaultRowHeight="15" x14ac:dyDescent="0.25"/>
  <cols>
    <col min="3" max="3" width="11.42578125" bestFit="1" customWidth="1"/>
    <col min="4" max="4" width="10.7109375" bestFit="1" customWidth="1"/>
    <col min="5" max="5" width="9.28515625" bestFit="1" customWidth="1"/>
    <col min="6" max="6" width="11.85546875" bestFit="1" customWidth="1"/>
    <col min="7" max="7" width="10.7109375" bestFit="1" customWidth="1"/>
    <col min="8" max="8" width="9.28515625" bestFit="1" customWidth="1"/>
    <col min="10" max="10" width="10.7109375" bestFit="1" customWidth="1"/>
    <col min="12" max="12" width="11.7109375" bestFit="1" customWidth="1"/>
  </cols>
  <sheetData>
    <row r="1" spans="1:14" x14ac:dyDescent="0.25">
      <c r="C1" s="40" t="s">
        <v>153</v>
      </c>
      <c r="D1" s="40"/>
      <c r="E1" s="40"/>
      <c r="F1" s="40"/>
      <c r="G1" s="40"/>
      <c r="H1" s="40"/>
      <c r="I1" s="40" t="s">
        <v>188</v>
      </c>
      <c r="J1" s="40"/>
      <c r="K1" s="40"/>
      <c r="L1" s="40"/>
      <c r="M1" s="40"/>
      <c r="N1" s="40"/>
    </row>
    <row r="2" spans="1:14" x14ac:dyDescent="0.25">
      <c r="C2" s="33" t="s">
        <v>154</v>
      </c>
      <c r="D2" s="33" t="s">
        <v>155</v>
      </c>
      <c r="E2" s="33" t="s">
        <v>33</v>
      </c>
      <c r="F2" s="33" t="s">
        <v>152</v>
      </c>
      <c r="G2" s="33" t="s">
        <v>156</v>
      </c>
      <c r="H2" s="33" t="s">
        <v>187</v>
      </c>
      <c r="I2" s="33" t="s">
        <v>154</v>
      </c>
      <c r="J2" s="33" t="s">
        <v>155</v>
      </c>
      <c r="K2" s="33" t="s">
        <v>33</v>
      </c>
      <c r="L2" s="33" t="s">
        <v>152</v>
      </c>
      <c r="M2" s="33" t="s">
        <v>156</v>
      </c>
      <c r="N2" s="33" t="s">
        <v>187</v>
      </c>
    </row>
    <row r="3" spans="1:14" x14ac:dyDescent="0.25">
      <c r="A3" t="s">
        <v>147</v>
      </c>
      <c r="B3" t="s">
        <v>149</v>
      </c>
      <c r="C3" s="5">
        <v>1503</v>
      </c>
      <c r="D3" s="5">
        <f>+C3*500</f>
        <v>751500</v>
      </c>
      <c r="E3" s="5">
        <f>+D3*0.02</f>
        <v>15030</v>
      </c>
      <c r="F3" s="5">
        <f>+D3-E3</f>
        <v>736470</v>
      </c>
      <c r="G3" s="5">
        <f>+SUMIF('Master Data'!C:C,'Master Data - Team'!A3,'Master Data'!P:P)</f>
        <v>736470</v>
      </c>
      <c r="H3" s="5">
        <f>+F3-G3</f>
        <v>0</v>
      </c>
      <c r="I3">
        <v>1699</v>
      </c>
      <c r="J3" s="5">
        <f>+I3*500</f>
        <v>849500</v>
      </c>
      <c r="K3" s="5">
        <f>+J3*0.02</f>
        <v>16990</v>
      </c>
      <c r="L3" s="5">
        <f>+J3-K3</f>
        <v>832510</v>
      </c>
      <c r="M3" s="5"/>
    </row>
    <row r="4" spans="1:14" x14ac:dyDescent="0.25">
      <c r="A4" t="s">
        <v>148</v>
      </c>
      <c r="B4" t="s">
        <v>150</v>
      </c>
      <c r="C4" s="5">
        <v>226</v>
      </c>
      <c r="D4" s="5">
        <f>+C4*500</f>
        <v>113000</v>
      </c>
      <c r="E4" s="5">
        <f>+D4*0.02</f>
        <v>2260</v>
      </c>
      <c r="F4" s="5">
        <f>+D4-E4</f>
        <v>110740</v>
      </c>
      <c r="G4" s="5">
        <f>+SUMIF('Master Data'!C:C,'Master Data - Team'!A4,'Master Data'!P:P)</f>
        <v>108640</v>
      </c>
      <c r="H4" s="5">
        <f>+F4-G4</f>
        <v>2100</v>
      </c>
      <c r="I4">
        <v>565</v>
      </c>
      <c r="J4" s="5">
        <f>+I4*500</f>
        <v>282500</v>
      </c>
      <c r="K4" s="5">
        <f>+J4*0.02</f>
        <v>5650</v>
      </c>
      <c r="L4" s="5">
        <f>+J4-K4</f>
        <v>276850</v>
      </c>
      <c r="M4" s="5"/>
    </row>
  </sheetData>
  <mergeCells count="2">
    <mergeCell ref="C1:H1"/>
    <mergeCell ref="I1:N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55"/>
  <sheetViews>
    <sheetView topLeftCell="A16" zoomScaleNormal="100" workbookViewId="0">
      <selection activeCell="L38" sqref="L38"/>
    </sheetView>
  </sheetViews>
  <sheetFormatPr defaultRowHeight="15" x14ac:dyDescent="0.25"/>
  <cols>
    <col min="1" max="1" width="13.42578125" bestFit="1" customWidth="1"/>
    <col min="2" max="3" width="13.42578125" customWidth="1"/>
    <col min="4" max="4" width="5" style="22" bestFit="1" customWidth="1"/>
    <col min="5" max="5" width="32.140625" style="22" bestFit="1" customWidth="1"/>
    <col min="6" max="6" width="17.85546875" style="22" customWidth="1"/>
    <col min="7" max="7" width="11.42578125" style="22" customWidth="1"/>
    <col min="8" max="8" width="10.7109375" style="5" bestFit="1" customWidth="1"/>
    <col min="9" max="9" width="13.5703125" style="5" bestFit="1" customWidth="1"/>
    <col min="10" max="10" width="11.7109375" bestFit="1" customWidth="1"/>
    <col min="11" max="11" width="17.7109375" bestFit="1" customWidth="1"/>
    <col min="12" max="13" width="11.7109375" customWidth="1"/>
    <col min="14" max="19" width="10.7109375" bestFit="1" customWidth="1"/>
    <col min="20" max="20" width="11.7109375" bestFit="1" customWidth="1"/>
    <col min="21" max="21" width="9.28515625" bestFit="1" customWidth="1"/>
    <col min="22" max="22" width="11.7109375" bestFit="1" customWidth="1"/>
    <col min="23" max="24" width="10.7109375" bestFit="1" customWidth="1"/>
  </cols>
  <sheetData>
    <row r="1" spans="1:24" x14ac:dyDescent="0.25">
      <c r="D1" s="16" t="s">
        <v>0</v>
      </c>
      <c r="E1" s="16" t="s">
        <v>1</v>
      </c>
      <c r="F1" s="16" t="s">
        <v>2</v>
      </c>
      <c r="G1" s="16" t="s">
        <v>3</v>
      </c>
      <c r="H1" s="5" t="s">
        <v>96</v>
      </c>
      <c r="I1" s="5" t="s">
        <v>193</v>
      </c>
      <c r="J1" s="27" t="s">
        <v>97</v>
      </c>
      <c r="K1" s="31" t="s">
        <v>199</v>
      </c>
      <c r="L1" s="31" t="s">
        <v>198</v>
      </c>
      <c r="M1" s="31"/>
      <c r="O1" s="41" t="s">
        <v>94</v>
      </c>
      <c r="P1" s="41"/>
      <c r="Q1" s="41"/>
      <c r="R1" s="41"/>
      <c r="S1" s="41"/>
      <c r="T1" s="41"/>
      <c r="U1" s="41"/>
    </row>
    <row r="2" spans="1:24" x14ac:dyDescent="0.25">
      <c r="A2" t="s">
        <v>100</v>
      </c>
      <c r="B2" t="s">
        <v>159</v>
      </c>
      <c r="C2" t="s">
        <v>147</v>
      </c>
      <c r="D2" s="16">
        <v>1</v>
      </c>
      <c r="E2" s="16" t="s">
        <v>4</v>
      </c>
      <c r="F2" s="17">
        <v>47140100008585</v>
      </c>
      <c r="G2" s="18">
        <f>+P9</f>
        <v>161541</v>
      </c>
      <c r="H2" s="26">
        <f>+G2*0.79</f>
        <v>127617.39</v>
      </c>
      <c r="I2" s="26"/>
      <c r="J2" s="28">
        <f>G2-H2</f>
        <v>33923.61</v>
      </c>
      <c r="K2" s="35">
        <f>+J2</f>
        <v>33923.61</v>
      </c>
      <c r="L2" s="28"/>
      <c r="M2" t="s">
        <v>220</v>
      </c>
    </row>
    <row r="3" spans="1:24" x14ac:dyDescent="0.25">
      <c r="A3" t="s">
        <v>101</v>
      </c>
      <c r="B3" t="s">
        <v>160</v>
      </c>
      <c r="C3" t="s">
        <v>147</v>
      </c>
      <c r="D3" s="16">
        <v>2</v>
      </c>
      <c r="E3" s="16" t="s">
        <v>5</v>
      </c>
      <c r="F3" s="17">
        <v>47140100008606</v>
      </c>
      <c r="G3" s="18">
        <v>29375</v>
      </c>
      <c r="H3" s="5">
        <f t="shared" ref="H3:H28" si="0">+G3*0.79</f>
        <v>23206.25</v>
      </c>
      <c r="J3" s="28">
        <f>G3-H3</f>
        <v>6168.75</v>
      </c>
      <c r="K3" s="39">
        <f t="shared" ref="K3:K35" si="1">+J3</f>
        <v>6168.75</v>
      </c>
      <c r="L3" s="14" t="s">
        <v>194</v>
      </c>
      <c r="M3" s="28"/>
      <c r="R3" s="42" t="s">
        <v>90</v>
      </c>
      <c r="S3" s="42"/>
      <c r="T3" s="42"/>
      <c r="U3" s="42"/>
    </row>
    <row r="4" spans="1:24" x14ac:dyDescent="0.25">
      <c r="A4" t="s">
        <v>102</v>
      </c>
      <c r="B4" t="s">
        <v>161</v>
      </c>
      <c r="C4" t="s">
        <v>147</v>
      </c>
      <c r="D4" s="16">
        <v>3</v>
      </c>
      <c r="E4" s="19" t="s">
        <v>6</v>
      </c>
      <c r="F4" s="17">
        <v>47140100008607</v>
      </c>
      <c r="G4" s="18">
        <v>24000</v>
      </c>
      <c r="H4" s="5">
        <f t="shared" si="0"/>
        <v>18960</v>
      </c>
      <c r="J4" s="28">
        <f t="shared" ref="J4:J28" si="2">G4-H4</f>
        <v>5040</v>
      </c>
      <c r="K4" s="35">
        <f t="shared" si="1"/>
        <v>5040</v>
      </c>
      <c r="L4" s="28"/>
      <c r="M4" t="s">
        <v>220</v>
      </c>
      <c r="S4" t="s">
        <v>34</v>
      </c>
      <c r="T4" s="6" t="s">
        <v>35</v>
      </c>
      <c r="U4" t="s">
        <v>33</v>
      </c>
      <c r="V4" s="6" t="s">
        <v>36</v>
      </c>
      <c r="W4" t="s">
        <v>95</v>
      </c>
    </row>
    <row r="5" spans="1:24" x14ac:dyDescent="0.25">
      <c r="A5" t="s">
        <v>103</v>
      </c>
      <c r="B5" t="s">
        <v>162</v>
      </c>
      <c r="C5" t="s">
        <v>147</v>
      </c>
      <c r="D5" s="16">
        <v>4</v>
      </c>
      <c r="E5" s="16" t="s">
        <v>7</v>
      </c>
      <c r="F5" s="17">
        <v>47140100008608</v>
      </c>
      <c r="G5" s="18">
        <v>27662</v>
      </c>
      <c r="H5" s="5">
        <f t="shared" si="0"/>
        <v>21852.98</v>
      </c>
      <c r="J5" s="28">
        <f t="shared" si="2"/>
        <v>5809.02</v>
      </c>
      <c r="K5" s="35">
        <f t="shared" si="1"/>
        <v>5809.02</v>
      </c>
      <c r="L5" s="28"/>
      <c r="M5" t="s">
        <v>220</v>
      </c>
      <c r="Q5" t="s">
        <v>79</v>
      </c>
      <c r="R5">
        <v>1699</v>
      </c>
      <c r="S5" s="5">
        <v>500</v>
      </c>
      <c r="T5" s="14">
        <f>R5*S5</f>
        <v>849500</v>
      </c>
      <c r="U5" s="5">
        <f>T5*0.02</f>
        <v>16990</v>
      </c>
      <c r="V5" s="14">
        <f>T5-U5</f>
        <v>832510</v>
      </c>
      <c r="W5" s="5">
        <f>+V5*0.79</f>
        <v>657682.9</v>
      </c>
      <c r="X5" s="5">
        <f>+V5-W5</f>
        <v>174827.09999999998</v>
      </c>
    </row>
    <row r="6" spans="1:24" x14ac:dyDescent="0.25">
      <c r="A6" t="s">
        <v>104</v>
      </c>
      <c r="B6" t="s">
        <v>163</v>
      </c>
      <c r="C6" t="s">
        <v>147</v>
      </c>
      <c r="D6" s="16">
        <v>5</v>
      </c>
      <c r="E6" s="16" t="s">
        <v>8</v>
      </c>
      <c r="F6" s="17">
        <v>47140100008610</v>
      </c>
      <c r="G6" s="18">
        <v>28281</v>
      </c>
      <c r="H6" s="5">
        <f t="shared" si="0"/>
        <v>22341.99</v>
      </c>
      <c r="J6" s="28">
        <f t="shared" si="2"/>
        <v>5939.0099999999984</v>
      </c>
      <c r="K6" s="35">
        <f t="shared" si="1"/>
        <v>5939.0099999999984</v>
      </c>
      <c r="L6" s="28"/>
      <c r="M6" t="s">
        <v>220</v>
      </c>
      <c r="Q6" t="s">
        <v>80</v>
      </c>
      <c r="R6">
        <v>565</v>
      </c>
      <c r="S6" s="5">
        <v>500</v>
      </c>
      <c r="T6" s="14">
        <f>R6*S6</f>
        <v>282500</v>
      </c>
      <c r="U6" s="5">
        <f>T6*0.02</f>
        <v>5650</v>
      </c>
      <c r="V6" s="14">
        <f>T6-U6</f>
        <v>276850</v>
      </c>
      <c r="W6" s="5">
        <f>+V6*0.79</f>
        <v>218711.5</v>
      </c>
      <c r="X6" s="5">
        <f>+V6-W6</f>
        <v>58138.5</v>
      </c>
    </row>
    <row r="7" spans="1:24" x14ac:dyDescent="0.25">
      <c r="A7" t="s">
        <v>105</v>
      </c>
      <c r="B7" t="s">
        <v>164</v>
      </c>
      <c r="C7" t="s">
        <v>147</v>
      </c>
      <c r="D7" s="16">
        <v>6</v>
      </c>
      <c r="E7" s="16" t="s">
        <v>9</v>
      </c>
      <c r="F7" s="17">
        <v>47140100008611</v>
      </c>
      <c r="G7" s="18">
        <v>28718</v>
      </c>
      <c r="H7" s="5">
        <f t="shared" si="0"/>
        <v>22687.22</v>
      </c>
      <c r="J7" s="28">
        <f t="shared" si="2"/>
        <v>6030.7799999999988</v>
      </c>
      <c r="K7" s="39">
        <f t="shared" si="1"/>
        <v>6030.7799999999988</v>
      </c>
      <c r="L7" s="14" t="s">
        <v>194</v>
      </c>
      <c r="M7" s="28"/>
    </row>
    <row r="8" spans="1:24" x14ac:dyDescent="0.25">
      <c r="A8" t="s">
        <v>106</v>
      </c>
      <c r="B8" t="s">
        <v>165</v>
      </c>
      <c r="C8" t="s">
        <v>147</v>
      </c>
      <c r="D8" s="16">
        <v>7</v>
      </c>
      <c r="E8" s="16" t="s">
        <v>10</v>
      </c>
      <c r="F8" s="17">
        <v>47140100008612</v>
      </c>
      <c r="G8" s="18">
        <v>30012</v>
      </c>
      <c r="H8" s="5">
        <f t="shared" si="0"/>
        <v>23709.48</v>
      </c>
      <c r="J8" s="28">
        <f t="shared" si="2"/>
        <v>6302.52</v>
      </c>
      <c r="K8" s="35">
        <f t="shared" si="1"/>
        <v>6302.52</v>
      </c>
      <c r="L8" s="28"/>
      <c r="M8" t="s">
        <v>220</v>
      </c>
      <c r="O8" t="s">
        <v>92</v>
      </c>
      <c r="P8" t="s">
        <v>93</v>
      </c>
      <c r="T8" s="5">
        <f>SUM(T5:T7)</f>
        <v>1132000</v>
      </c>
      <c r="V8" s="5">
        <f>SUM(V5:V7)</f>
        <v>1109360</v>
      </c>
    </row>
    <row r="9" spans="1:24" x14ac:dyDescent="0.25">
      <c r="A9" t="s">
        <v>107</v>
      </c>
      <c r="B9" t="s">
        <v>166</v>
      </c>
      <c r="C9" t="s">
        <v>147</v>
      </c>
      <c r="D9" s="16">
        <v>8</v>
      </c>
      <c r="E9" s="16" t="s">
        <v>11</v>
      </c>
      <c r="F9" s="17">
        <v>47140100008613</v>
      </c>
      <c r="G9" s="18">
        <v>29018</v>
      </c>
      <c r="H9" s="5">
        <f t="shared" si="0"/>
        <v>22924.22</v>
      </c>
      <c r="J9" s="28">
        <f t="shared" si="2"/>
        <v>6093.7799999999988</v>
      </c>
      <c r="K9" s="35">
        <f t="shared" si="1"/>
        <v>6093.7799999999988</v>
      </c>
      <c r="L9" s="28"/>
      <c r="M9" t="s">
        <v>220</v>
      </c>
      <c r="N9" s="5">
        <f>+V5</f>
        <v>832510</v>
      </c>
      <c r="O9" s="5">
        <f>SUM(G3:G28)</f>
        <v>670969</v>
      </c>
      <c r="P9" s="5">
        <f>N9-O9</f>
        <v>161541</v>
      </c>
      <c r="S9" s="5">
        <v>882960</v>
      </c>
    </row>
    <row r="10" spans="1:24" x14ac:dyDescent="0.25">
      <c r="A10" t="s">
        <v>108</v>
      </c>
      <c r="B10" t="s">
        <v>167</v>
      </c>
      <c r="C10" t="s">
        <v>147</v>
      </c>
      <c r="D10" s="16">
        <v>9</v>
      </c>
      <c r="E10" s="16" t="s">
        <v>12</v>
      </c>
      <c r="F10" s="17">
        <v>47140100008614</v>
      </c>
      <c r="G10" s="20">
        <v>0</v>
      </c>
      <c r="H10" s="5">
        <f t="shared" si="0"/>
        <v>0</v>
      </c>
      <c r="J10" s="28">
        <f t="shared" si="2"/>
        <v>0</v>
      </c>
      <c r="K10" s="28">
        <f t="shared" si="1"/>
        <v>0</v>
      </c>
      <c r="L10" s="28"/>
      <c r="M10" s="28"/>
      <c r="T10" s="5">
        <f>+S9/V8*100</f>
        <v>79.591836734693871</v>
      </c>
    </row>
    <row r="11" spans="1:24" x14ac:dyDescent="0.25">
      <c r="A11" t="s">
        <v>109</v>
      </c>
      <c r="B11" t="s">
        <v>168</v>
      </c>
      <c r="C11" t="s">
        <v>147</v>
      </c>
      <c r="D11" s="16">
        <v>10</v>
      </c>
      <c r="E11" s="19" t="s">
        <v>13</v>
      </c>
      <c r="F11" s="17">
        <v>47140100008615</v>
      </c>
      <c r="G11" s="18">
        <v>28750</v>
      </c>
      <c r="H11" s="5">
        <f t="shared" si="0"/>
        <v>22712.5</v>
      </c>
      <c r="J11" s="28">
        <f t="shared" si="2"/>
        <v>6037.5</v>
      </c>
      <c r="K11" s="35">
        <f t="shared" si="1"/>
        <v>6037.5</v>
      </c>
      <c r="L11" s="28"/>
      <c r="M11" t="s">
        <v>220</v>
      </c>
    </row>
    <row r="12" spans="1:24" x14ac:dyDescent="0.25">
      <c r="A12" t="s">
        <v>110</v>
      </c>
      <c r="B12" t="s">
        <v>169</v>
      </c>
      <c r="C12" t="s">
        <v>147</v>
      </c>
      <c r="D12" s="16">
        <v>11</v>
      </c>
      <c r="E12" s="16" t="s">
        <v>14</v>
      </c>
      <c r="F12" s="17">
        <v>47140100008617</v>
      </c>
      <c r="G12" s="18">
        <v>28662</v>
      </c>
      <c r="H12" s="5">
        <f t="shared" si="0"/>
        <v>22642.98</v>
      </c>
      <c r="J12" s="28">
        <f t="shared" si="2"/>
        <v>6019.02</v>
      </c>
      <c r="K12" s="35">
        <f t="shared" si="1"/>
        <v>6019.02</v>
      </c>
      <c r="L12" s="28"/>
      <c r="M12" t="s">
        <v>220</v>
      </c>
    </row>
    <row r="13" spans="1:24" x14ac:dyDescent="0.25">
      <c r="A13" t="s">
        <v>111</v>
      </c>
      <c r="B13" t="s">
        <v>170</v>
      </c>
      <c r="C13" t="s">
        <v>147</v>
      </c>
      <c r="D13" s="16">
        <v>12</v>
      </c>
      <c r="E13" s="16" t="s">
        <v>15</v>
      </c>
      <c r="F13" s="17">
        <v>47140100008618</v>
      </c>
      <c r="G13" s="20">
        <v>0</v>
      </c>
      <c r="H13" s="5">
        <f t="shared" si="0"/>
        <v>0</v>
      </c>
      <c r="J13" s="28">
        <f t="shared" si="2"/>
        <v>0</v>
      </c>
      <c r="K13" s="28">
        <f t="shared" si="1"/>
        <v>0</v>
      </c>
      <c r="L13" s="28"/>
      <c r="M13" s="28"/>
    </row>
    <row r="14" spans="1:24" x14ac:dyDescent="0.25">
      <c r="A14" t="s">
        <v>112</v>
      </c>
      <c r="B14" t="s">
        <v>171</v>
      </c>
      <c r="C14" t="s">
        <v>147</v>
      </c>
      <c r="D14" s="16">
        <v>13</v>
      </c>
      <c r="E14" s="19" t="s">
        <v>16</v>
      </c>
      <c r="F14" s="17">
        <v>47140100008619</v>
      </c>
      <c r="G14" s="18">
        <v>26587</v>
      </c>
      <c r="H14" s="5">
        <f t="shared" si="0"/>
        <v>21003.73</v>
      </c>
      <c r="J14" s="28">
        <f t="shared" si="2"/>
        <v>5583.27</v>
      </c>
      <c r="K14" s="35">
        <f t="shared" si="1"/>
        <v>5583.27</v>
      </c>
      <c r="L14" s="28"/>
      <c r="M14" s="28" t="s">
        <v>222</v>
      </c>
    </row>
    <row r="15" spans="1:24" x14ac:dyDescent="0.25">
      <c r="A15" t="s">
        <v>113</v>
      </c>
      <c r="B15" t="s">
        <v>172</v>
      </c>
      <c r="C15" t="s">
        <v>147</v>
      </c>
      <c r="D15" s="16">
        <v>14</v>
      </c>
      <c r="E15" s="19" t="s">
        <v>17</v>
      </c>
      <c r="F15" s="17">
        <v>47140100008620</v>
      </c>
      <c r="G15" s="18">
        <v>28812</v>
      </c>
      <c r="H15" s="5">
        <f t="shared" si="0"/>
        <v>22761.48</v>
      </c>
      <c r="J15" s="28">
        <f t="shared" si="2"/>
        <v>6050.52</v>
      </c>
      <c r="K15" s="35">
        <f t="shared" si="1"/>
        <v>6050.52</v>
      </c>
      <c r="L15" s="28"/>
      <c r="M15" s="28" t="s">
        <v>222</v>
      </c>
    </row>
    <row r="16" spans="1:24" x14ac:dyDescent="0.25">
      <c r="A16" t="s">
        <v>114</v>
      </c>
      <c r="B16" t="s">
        <v>173</v>
      </c>
      <c r="C16" t="s">
        <v>147</v>
      </c>
      <c r="D16" s="16">
        <v>15</v>
      </c>
      <c r="E16" s="16" t="s">
        <v>18</v>
      </c>
      <c r="F16" s="17">
        <v>47140100008622</v>
      </c>
      <c r="G16" s="18">
        <v>28231</v>
      </c>
      <c r="H16" s="5">
        <f t="shared" si="0"/>
        <v>22302.49</v>
      </c>
      <c r="J16" s="28">
        <f t="shared" si="2"/>
        <v>5928.5099999999984</v>
      </c>
      <c r="K16" s="39">
        <f t="shared" si="1"/>
        <v>5928.5099999999984</v>
      </c>
      <c r="L16" s="14" t="s">
        <v>194</v>
      </c>
      <c r="M16" s="28" t="s">
        <v>222</v>
      </c>
    </row>
    <row r="17" spans="1:18" x14ac:dyDescent="0.25">
      <c r="A17" t="s">
        <v>115</v>
      </c>
      <c r="B17" t="s">
        <v>174</v>
      </c>
      <c r="C17" t="s">
        <v>147</v>
      </c>
      <c r="D17" s="16">
        <v>16</v>
      </c>
      <c r="E17" s="16" t="s">
        <v>19</v>
      </c>
      <c r="F17" s="17">
        <v>47140100008623</v>
      </c>
      <c r="G17" s="18">
        <v>29106</v>
      </c>
      <c r="H17" s="5">
        <f t="shared" si="0"/>
        <v>22993.74</v>
      </c>
      <c r="J17" s="28">
        <f t="shared" si="2"/>
        <v>6112.2599999999984</v>
      </c>
      <c r="K17" s="39">
        <f t="shared" si="1"/>
        <v>6112.2599999999984</v>
      </c>
      <c r="L17" s="14" t="s">
        <v>194</v>
      </c>
      <c r="M17" s="28" t="s">
        <v>222</v>
      </c>
    </row>
    <row r="18" spans="1:18" x14ac:dyDescent="0.25">
      <c r="A18" t="s">
        <v>116</v>
      </c>
      <c r="B18" t="s">
        <v>175</v>
      </c>
      <c r="C18" t="s">
        <v>147</v>
      </c>
      <c r="D18" s="16">
        <v>17</v>
      </c>
      <c r="E18" s="19" t="s">
        <v>20</v>
      </c>
      <c r="F18" s="17">
        <v>47140100008625</v>
      </c>
      <c r="G18" s="18">
        <v>21375</v>
      </c>
      <c r="H18" s="5">
        <f t="shared" si="0"/>
        <v>16886.25</v>
      </c>
      <c r="J18" s="28">
        <f t="shared" si="2"/>
        <v>4488.75</v>
      </c>
      <c r="K18" s="39">
        <f t="shared" si="1"/>
        <v>4488.75</v>
      </c>
      <c r="L18" s="14" t="s">
        <v>194</v>
      </c>
      <c r="M18" s="28" t="s">
        <v>222</v>
      </c>
    </row>
    <row r="19" spans="1:18" x14ac:dyDescent="0.25">
      <c r="A19" t="s">
        <v>117</v>
      </c>
      <c r="B19" t="s">
        <v>176</v>
      </c>
      <c r="C19" t="s">
        <v>147</v>
      </c>
      <c r="D19" s="16">
        <v>18</v>
      </c>
      <c r="E19" s="16" t="s">
        <v>21</v>
      </c>
      <c r="F19" s="17">
        <v>47140100008626</v>
      </c>
      <c r="G19" s="18">
        <v>28106</v>
      </c>
      <c r="H19" s="5">
        <f t="shared" si="0"/>
        <v>22203.74</v>
      </c>
      <c r="J19" s="28">
        <f t="shared" si="2"/>
        <v>5902.2599999999984</v>
      </c>
      <c r="K19" s="39">
        <f t="shared" si="1"/>
        <v>5902.2599999999984</v>
      </c>
      <c r="L19" s="14" t="s">
        <v>194</v>
      </c>
      <c r="M19" s="28" t="s">
        <v>222</v>
      </c>
    </row>
    <row r="20" spans="1:18" x14ac:dyDescent="0.25">
      <c r="A20" t="s">
        <v>118</v>
      </c>
      <c r="B20" t="s">
        <v>177</v>
      </c>
      <c r="C20" t="s">
        <v>147</v>
      </c>
      <c r="D20" s="16">
        <v>19</v>
      </c>
      <c r="E20" s="19" t="s">
        <v>22</v>
      </c>
      <c r="F20" s="17">
        <v>47140100008629</v>
      </c>
      <c r="G20" s="18">
        <v>27175</v>
      </c>
      <c r="H20" s="5">
        <f t="shared" si="0"/>
        <v>21468.25</v>
      </c>
      <c r="J20" s="28">
        <f t="shared" si="2"/>
        <v>5706.75</v>
      </c>
      <c r="K20" s="39">
        <f t="shared" si="1"/>
        <v>5706.75</v>
      </c>
      <c r="L20" s="14" t="s">
        <v>194</v>
      </c>
      <c r="M20" s="28" t="s">
        <v>222</v>
      </c>
    </row>
    <row r="21" spans="1:18" x14ac:dyDescent="0.25">
      <c r="A21" t="s">
        <v>119</v>
      </c>
      <c r="B21" t="s">
        <v>178</v>
      </c>
      <c r="C21" t="s">
        <v>147</v>
      </c>
      <c r="D21" s="16">
        <v>20</v>
      </c>
      <c r="E21" s="16" t="s">
        <v>23</v>
      </c>
      <c r="F21" s="17">
        <v>47140100008633</v>
      </c>
      <c r="G21" s="18">
        <v>25275</v>
      </c>
      <c r="H21" s="5">
        <f t="shared" si="0"/>
        <v>19967.25</v>
      </c>
      <c r="J21" s="28">
        <f t="shared" si="2"/>
        <v>5307.75</v>
      </c>
      <c r="K21" s="39">
        <f t="shared" si="1"/>
        <v>5307.75</v>
      </c>
      <c r="L21" s="28"/>
      <c r="M21" s="28" t="s">
        <v>222</v>
      </c>
    </row>
    <row r="22" spans="1:18" x14ac:dyDescent="0.25">
      <c r="A22" t="s">
        <v>120</v>
      </c>
      <c r="B22" t="s">
        <v>179</v>
      </c>
      <c r="C22" t="s">
        <v>147</v>
      </c>
      <c r="D22" s="16">
        <v>21</v>
      </c>
      <c r="E22" s="19" t="s">
        <v>24</v>
      </c>
      <c r="F22" s="17">
        <v>47140100008638</v>
      </c>
      <c r="G22" s="18">
        <v>29426</v>
      </c>
      <c r="H22" s="5">
        <f t="shared" si="0"/>
        <v>23246.54</v>
      </c>
      <c r="J22" s="28">
        <f t="shared" si="2"/>
        <v>6179.4599999999991</v>
      </c>
      <c r="K22" s="39">
        <f t="shared" si="1"/>
        <v>6179.4599999999991</v>
      </c>
      <c r="L22" s="28"/>
      <c r="M22" s="28" t="s">
        <v>222</v>
      </c>
    </row>
    <row r="23" spans="1:18" x14ac:dyDescent="0.25">
      <c r="A23" t="s">
        <v>121</v>
      </c>
      <c r="B23" t="s">
        <v>180</v>
      </c>
      <c r="C23" t="s">
        <v>147</v>
      </c>
      <c r="D23" s="16">
        <v>22</v>
      </c>
      <c r="E23" s="16" t="s">
        <v>25</v>
      </c>
      <c r="F23" s="17" t="str">
        <f>+VLOOKUP(A23,'Master Data'!A:F,6,0)</f>
        <v>APPLIED</v>
      </c>
      <c r="G23" s="18">
        <v>28887</v>
      </c>
      <c r="H23" s="14">
        <f t="shared" si="0"/>
        <v>22820.73</v>
      </c>
      <c r="I23" s="14" t="s">
        <v>194</v>
      </c>
      <c r="J23" s="28">
        <f t="shared" si="2"/>
        <v>6066.27</v>
      </c>
      <c r="K23" s="39">
        <f t="shared" si="1"/>
        <v>6066.27</v>
      </c>
      <c r="L23" s="14" t="s">
        <v>194</v>
      </c>
      <c r="M23" s="28" t="s">
        <v>222</v>
      </c>
    </row>
    <row r="24" spans="1:18" x14ac:dyDescent="0.25">
      <c r="A24" t="s">
        <v>122</v>
      </c>
      <c r="B24" t="s">
        <v>134</v>
      </c>
      <c r="C24" t="s">
        <v>147</v>
      </c>
      <c r="D24" s="16">
        <v>23</v>
      </c>
      <c r="E24" s="16" t="s">
        <v>26</v>
      </c>
      <c r="F24" s="17" t="str">
        <f>+VLOOKUP(A24,'Master Data'!A:F,6,0)</f>
        <v>APPLIED</v>
      </c>
      <c r="G24" s="18">
        <v>29156</v>
      </c>
      <c r="H24" s="14">
        <f t="shared" si="0"/>
        <v>23033.24</v>
      </c>
      <c r="I24" s="14" t="s">
        <v>194</v>
      </c>
      <c r="J24" s="28">
        <f t="shared" si="2"/>
        <v>6122.7599999999984</v>
      </c>
      <c r="K24" s="39">
        <f t="shared" si="1"/>
        <v>6122.7599999999984</v>
      </c>
      <c r="L24" s="14" t="s">
        <v>194</v>
      </c>
      <c r="M24" s="28" t="s">
        <v>222</v>
      </c>
    </row>
    <row r="25" spans="1:18" x14ac:dyDescent="0.25">
      <c r="A25" t="s">
        <v>139</v>
      </c>
      <c r="B25" t="s">
        <v>183</v>
      </c>
      <c r="C25" t="s">
        <v>147</v>
      </c>
      <c r="D25" s="16">
        <v>24</v>
      </c>
      <c r="E25" s="16" t="s">
        <v>86</v>
      </c>
      <c r="F25" s="17">
        <f>+VLOOKUP(A25,'Master Data'!A:F,6,0)</f>
        <v>47140100008704</v>
      </c>
      <c r="G25" s="18">
        <v>29662</v>
      </c>
      <c r="H25" s="5">
        <f>+G25*0.79</f>
        <v>23432.98</v>
      </c>
      <c r="J25" s="28">
        <f t="shared" si="2"/>
        <v>6229.02</v>
      </c>
      <c r="K25" s="39">
        <f t="shared" si="1"/>
        <v>6229.02</v>
      </c>
      <c r="L25" s="28"/>
      <c r="M25" s="28" t="s">
        <v>222</v>
      </c>
    </row>
    <row r="26" spans="1:18" x14ac:dyDescent="0.25">
      <c r="A26" t="s">
        <v>140</v>
      </c>
      <c r="B26" t="s">
        <v>184</v>
      </c>
      <c r="C26" t="s">
        <v>147</v>
      </c>
      <c r="D26" s="16">
        <v>25</v>
      </c>
      <c r="E26" s="16" t="s">
        <v>87</v>
      </c>
      <c r="F26" s="17" t="str">
        <f>+VLOOKUP(A26,'Master Data'!A:F,6,0)</f>
        <v>Update from Bank</v>
      </c>
      <c r="G26" s="18">
        <v>28150</v>
      </c>
      <c r="H26" s="5">
        <f t="shared" si="0"/>
        <v>22238.5</v>
      </c>
      <c r="J26" s="28">
        <f t="shared" si="2"/>
        <v>5911.5</v>
      </c>
      <c r="K26" s="39">
        <f t="shared" si="1"/>
        <v>5911.5</v>
      </c>
      <c r="L26" s="28"/>
      <c r="M26" s="28" t="s">
        <v>222</v>
      </c>
    </row>
    <row r="27" spans="1:18" x14ac:dyDescent="0.25">
      <c r="A27" t="s">
        <v>141</v>
      </c>
      <c r="B27" t="s">
        <v>185</v>
      </c>
      <c r="C27" t="s">
        <v>147</v>
      </c>
      <c r="D27" s="16">
        <v>26</v>
      </c>
      <c r="E27" s="16" t="s">
        <v>88</v>
      </c>
      <c r="F27" s="17">
        <f>+VLOOKUP(A27,'Master Data'!A:F,6,0)</f>
        <v>47140100008706</v>
      </c>
      <c r="G27" s="18">
        <v>28068</v>
      </c>
      <c r="H27" s="5">
        <f t="shared" si="0"/>
        <v>22173.72</v>
      </c>
      <c r="J27" s="28">
        <f t="shared" si="2"/>
        <v>5894.2799999999988</v>
      </c>
      <c r="K27" s="39">
        <f t="shared" si="1"/>
        <v>5894.2799999999988</v>
      </c>
      <c r="L27" s="28"/>
      <c r="M27" s="28" t="s">
        <v>222</v>
      </c>
    </row>
    <row r="28" spans="1:18" x14ac:dyDescent="0.25">
      <c r="A28" t="s">
        <v>142</v>
      </c>
      <c r="B28" t="s">
        <v>186</v>
      </c>
      <c r="C28" t="s">
        <v>147</v>
      </c>
      <c r="D28" s="16">
        <v>27</v>
      </c>
      <c r="E28" s="16" t="s">
        <v>89</v>
      </c>
      <c r="F28" s="17">
        <f>+VLOOKUP(A28,'Master Data'!A:F,6,0)</f>
        <v>47140100008715</v>
      </c>
      <c r="G28" s="18">
        <v>28475</v>
      </c>
      <c r="H28" s="14">
        <f t="shared" si="0"/>
        <v>22495.25</v>
      </c>
      <c r="I28" s="14" t="s">
        <v>194</v>
      </c>
      <c r="J28" s="28">
        <f t="shared" si="2"/>
        <v>5979.75</v>
      </c>
      <c r="K28" s="39">
        <f t="shared" si="1"/>
        <v>5979.75</v>
      </c>
      <c r="L28" s="14" t="s">
        <v>194</v>
      </c>
      <c r="M28" s="28" t="s">
        <v>222</v>
      </c>
    </row>
    <row r="29" spans="1:18" x14ac:dyDescent="0.25">
      <c r="A29" t="s">
        <v>123</v>
      </c>
      <c r="B29" t="s">
        <v>135</v>
      </c>
      <c r="C29" t="s">
        <v>148</v>
      </c>
      <c r="D29" s="16">
        <v>28</v>
      </c>
      <c r="E29" s="16" t="s">
        <v>27</v>
      </c>
      <c r="F29" s="17">
        <v>47140100008627</v>
      </c>
      <c r="G29" s="18">
        <f>+R32</f>
        <v>166868</v>
      </c>
      <c r="H29" s="5">
        <f t="shared" ref="H29:H35" si="3">+G29*0.79</f>
        <v>131825.72</v>
      </c>
      <c r="J29" s="28">
        <f t="shared" ref="J29:J35" si="4">G29-H29</f>
        <v>35042.28</v>
      </c>
      <c r="K29" s="35">
        <f t="shared" si="1"/>
        <v>35042.28</v>
      </c>
      <c r="L29" s="28"/>
      <c r="M29" t="s">
        <v>220</v>
      </c>
    </row>
    <row r="30" spans="1:18" x14ac:dyDescent="0.25">
      <c r="A30" t="s">
        <v>124</v>
      </c>
      <c r="B30" t="s">
        <v>136</v>
      </c>
      <c r="C30" t="s">
        <v>148</v>
      </c>
      <c r="D30" s="16">
        <v>29</v>
      </c>
      <c r="E30" s="16" t="s">
        <v>28</v>
      </c>
      <c r="F30" s="17">
        <v>47140100008609</v>
      </c>
      <c r="G30" s="18">
        <v>17475</v>
      </c>
      <c r="H30" s="5">
        <f t="shared" si="3"/>
        <v>13805.25</v>
      </c>
      <c r="J30" s="28">
        <f t="shared" si="4"/>
        <v>3669.75</v>
      </c>
      <c r="K30" s="35">
        <f t="shared" si="1"/>
        <v>3669.75</v>
      </c>
      <c r="L30" s="28"/>
      <c r="M30" t="s">
        <v>220</v>
      </c>
    </row>
    <row r="31" spans="1:18" ht="31.5" customHeight="1" x14ac:dyDescent="0.25">
      <c r="A31" t="s">
        <v>125</v>
      </c>
      <c r="B31" t="s">
        <v>137</v>
      </c>
      <c r="C31" t="s">
        <v>148</v>
      </c>
      <c r="D31" s="16">
        <v>30</v>
      </c>
      <c r="E31" s="16" t="s">
        <v>29</v>
      </c>
      <c r="F31" s="17">
        <v>47140100008631</v>
      </c>
      <c r="G31" s="18">
        <v>20300</v>
      </c>
      <c r="H31" s="5">
        <f t="shared" si="3"/>
        <v>16037</v>
      </c>
      <c r="J31" s="28">
        <f t="shared" si="4"/>
        <v>4263</v>
      </c>
      <c r="K31" s="35">
        <f t="shared" si="1"/>
        <v>4263</v>
      </c>
      <c r="L31" s="28"/>
      <c r="M31" s="28"/>
      <c r="O31" t="s">
        <v>82</v>
      </c>
      <c r="P31" s="15" t="s">
        <v>91</v>
      </c>
      <c r="Q31" t="s">
        <v>83</v>
      </c>
      <c r="R31" t="s">
        <v>84</v>
      </c>
    </row>
    <row r="32" spans="1:18" x14ac:dyDescent="0.25">
      <c r="A32" t="s">
        <v>126</v>
      </c>
      <c r="B32" t="s">
        <v>138</v>
      </c>
      <c r="C32" t="s">
        <v>148</v>
      </c>
      <c r="D32" s="16">
        <v>31</v>
      </c>
      <c r="E32" s="16" t="s">
        <v>30</v>
      </c>
      <c r="F32" s="17">
        <v>47140100008624</v>
      </c>
      <c r="G32" s="18">
        <v>20475</v>
      </c>
      <c r="H32" s="5">
        <f t="shared" si="3"/>
        <v>16175.25</v>
      </c>
      <c r="J32" s="28">
        <f t="shared" si="4"/>
        <v>4299.75</v>
      </c>
      <c r="K32" s="35">
        <f t="shared" si="1"/>
        <v>4299.75</v>
      </c>
      <c r="L32" s="28"/>
      <c r="M32" s="28"/>
      <c r="P32" s="5">
        <f>+V6</f>
        <v>276850</v>
      </c>
      <c r="Q32" s="5">
        <f>SUM(G30:G35)</f>
        <v>109982</v>
      </c>
      <c r="R32" s="5">
        <f>P32-Q32</f>
        <v>166868</v>
      </c>
    </row>
    <row r="33" spans="1:13" x14ac:dyDescent="0.25">
      <c r="A33" t="s">
        <v>127</v>
      </c>
      <c r="B33" t="s">
        <v>182</v>
      </c>
      <c r="C33" t="s">
        <v>148</v>
      </c>
      <c r="D33" s="16">
        <v>32</v>
      </c>
      <c r="E33" s="16" t="s">
        <v>32</v>
      </c>
      <c r="F33" s="17" t="str">
        <f>+VLOOKUP(A33,'Master Data'!A:F,6,0)</f>
        <v>APPLIED</v>
      </c>
      <c r="G33" s="18">
        <v>23957</v>
      </c>
      <c r="H33" s="14">
        <f t="shared" si="3"/>
        <v>18926.030000000002</v>
      </c>
      <c r="I33" s="14" t="s">
        <v>195</v>
      </c>
      <c r="J33" s="28">
        <f t="shared" si="4"/>
        <v>5030.9699999999975</v>
      </c>
      <c r="K33" s="14">
        <f t="shared" si="1"/>
        <v>5030.9699999999975</v>
      </c>
      <c r="L33" s="14" t="s">
        <v>221</v>
      </c>
      <c r="M33" s="28"/>
    </row>
    <row r="34" spans="1:13" x14ac:dyDescent="0.25">
      <c r="A34" t="s">
        <v>146</v>
      </c>
      <c r="B34" t="s">
        <v>143</v>
      </c>
      <c r="C34" t="s">
        <v>148</v>
      </c>
      <c r="D34" s="16">
        <v>33</v>
      </c>
      <c r="E34" s="16" t="s">
        <v>81</v>
      </c>
      <c r="F34" s="17" t="str">
        <f>+VLOOKUP(A34,'Master Data'!A:F,6,0)</f>
        <v>Not Applied</v>
      </c>
      <c r="G34" s="18">
        <v>10750</v>
      </c>
      <c r="H34" s="14">
        <f t="shared" si="3"/>
        <v>8492.5</v>
      </c>
      <c r="I34" s="14" t="s">
        <v>195</v>
      </c>
      <c r="J34" s="28">
        <f t="shared" si="4"/>
        <v>2257.5</v>
      </c>
      <c r="K34" s="14">
        <f t="shared" si="1"/>
        <v>2257.5</v>
      </c>
      <c r="L34" s="14" t="s">
        <v>221</v>
      </c>
      <c r="M34" s="28"/>
    </row>
    <row r="35" spans="1:13" x14ac:dyDescent="0.25">
      <c r="A35" t="s">
        <v>145</v>
      </c>
      <c r="B35" t="s">
        <v>144</v>
      </c>
      <c r="C35" t="s">
        <v>148</v>
      </c>
      <c r="D35" s="16">
        <v>34</v>
      </c>
      <c r="E35" s="16" t="s">
        <v>219</v>
      </c>
      <c r="F35" s="17">
        <f>+VLOOKUP(A35,'Master Data'!A:F,6,0)</f>
        <v>47140100008707</v>
      </c>
      <c r="G35" s="18">
        <v>17025</v>
      </c>
      <c r="H35" s="5">
        <f t="shared" si="3"/>
        <v>13449.75</v>
      </c>
      <c r="J35" s="28">
        <f t="shared" si="4"/>
        <v>3575.25</v>
      </c>
      <c r="K35" s="14">
        <f t="shared" si="1"/>
        <v>3575.25</v>
      </c>
      <c r="L35" s="14" t="s">
        <v>221</v>
      </c>
      <c r="M35" s="28"/>
    </row>
    <row r="36" spans="1:13" x14ac:dyDescent="0.25">
      <c r="D36" s="16"/>
      <c r="E36" s="16"/>
      <c r="F36" s="21" t="s">
        <v>85</v>
      </c>
      <c r="G36" s="5">
        <f>SUM(G2:G35)</f>
        <v>1109360</v>
      </c>
      <c r="H36" s="5">
        <f>SUM(H2:H35)</f>
        <v>876394.39999999991</v>
      </c>
      <c r="J36" s="5">
        <f>SUM(J2:J35)</f>
        <v>232965.59999999998</v>
      </c>
      <c r="K36" s="5">
        <f>SUM(K2:K35)</f>
        <v>232965.59999999998</v>
      </c>
      <c r="L36" s="5"/>
      <c r="M36" s="5"/>
    </row>
    <row r="37" spans="1:13" x14ac:dyDescent="0.25">
      <c r="F37" s="24"/>
      <c r="G37" s="23"/>
    </row>
    <row r="38" spans="1:13" x14ac:dyDescent="0.25">
      <c r="A38" t="s">
        <v>197</v>
      </c>
      <c r="B38" t="s">
        <v>181</v>
      </c>
      <c r="C38" t="s">
        <v>196</v>
      </c>
      <c r="D38" s="22">
        <v>35</v>
      </c>
      <c r="E38" s="22" t="s">
        <v>31</v>
      </c>
      <c r="F38" s="25">
        <v>47140100008621</v>
      </c>
      <c r="L38" s="34">
        <v>15000</v>
      </c>
      <c r="M38" t="s">
        <v>220</v>
      </c>
    </row>
    <row r="49" spans="5:14" x14ac:dyDescent="0.25">
      <c r="E49" s="16" t="str">
        <f>E23</f>
        <v xml:space="preserve">AMAN </v>
      </c>
      <c r="F49" s="16"/>
      <c r="G49" s="16"/>
      <c r="H49" s="29">
        <f>H23</f>
        <v>22820.73</v>
      </c>
      <c r="I49" s="29"/>
      <c r="J49" s="30" t="s">
        <v>98</v>
      </c>
      <c r="K49" s="32"/>
      <c r="L49" s="32"/>
      <c r="M49" s="32"/>
    </row>
    <row r="50" spans="5:14" x14ac:dyDescent="0.25">
      <c r="E50" s="16" t="str">
        <f>E24</f>
        <v xml:space="preserve">SARFARAJ </v>
      </c>
      <c r="F50" s="16"/>
      <c r="G50" s="16"/>
      <c r="H50" s="29">
        <f>H24</f>
        <v>23033.24</v>
      </c>
      <c r="I50" s="29"/>
      <c r="J50" s="30" t="s">
        <v>98</v>
      </c>
      <c r="K50" s="32"/>
      <c r="L50" s="32"/>
      <c r="M50" s="32"/>
    </row>
    <row r="51" spans="5:14" x14ac:dyDescent="0.25">
      <c r="E51" s="16" t="str">
        <f>E28</f>
        <v>MANOJ</v>
      </c>
      <c r="F51" s="16"/>
      <c r="G51" s="16"/>
      <c r="H51" s="29">
        <f>H28</f>
        <v>22495.25</v>
      </c>
      <c r="I51" s="29"/>
      <c r="J51" s="30" t="s">
        <v>98</v>
      </c>
      <c r="K51" s="32"/>
      <c r="L51" s="32"/>
      <c r="M51" s="32"/>
      <c r="N51" s="5">
        <f>SUM(H49:H51)</f>
        <v>68349.22</v>
      </c>
    </row>
    <row r="52" spans="5:14" x14ac:dyDescent="0.25">
      <c r="E52" s="29" t="str">
        <f>E33</f>
        <v xml:space="preserve">SONU </v>
      </c>
      <c r="F52" s="16"/>
      <c r="G52" s="16"/>
      <c r="H52" s="29">
        <f>H33</f>
        <v>18926.030000000002</v>
      </c>
      <c r="I52" s="29"/>
      <c r="J52" s="30" t="s">
        <v>99</v>
      </c>
      <c r="K52" s="32"/>
      <c r="L52" s="32"/>
      <c r="M52" s="32"/>
    </row>
    <row r="53" spans="5:14" x14ac:dyDescent="0.25">
      <c r="E53" s="29" t="str">
        <f>E34</f>
        <v>Dhanu</v>
      </c>
      <c r="F53" s="16"/>
      <c r="G53" s="16"/>
      <c r="H53" s="29">
        <f>H34</f>
        <v>8492.5</v>
      </c>
      <c r="I53" s="29"/>
      <c r="J53" s="30" t="s">
        <v>99</v>
      </c>
      <c r="K53" s="32"/>
      <c r="L53" s="32"/>
      <c r="M53" s="32"/>
      <c r="N53" s="5">
        <f>SUM(H52:H53)</f>
        <v>27418.530000000002</v>
      </c>
    </row>
    <row r="55" spans="5:14" x14ac:dyDescent="0.25">
      <c r="H55" s="5">
        <f>SUM(H49:H54)</f>
        <v>95767.75</v>
      </c>
    </row>
  </sheetData>
  <mergeCells count="2">
    <mergeCell ref="O1:U1"/>
    <mergeCell ref="R3:U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5"/>
  <sheetViews>
    <sheetView workbookViewId="0">
      <selection activeCell="C5" sqref="C5"/>
    </sheetView>
  </sheetViews>
  <sheetFormatPr defaultRowHeight="15" x14ac:dyDescent="0.25"/>
  <cols>
    <col min="1" max="1" width="5" bestFit="1" customWidth="1"/>
    <col min="2" max="2" width="32.140625" bestFit="1" customWidth="1"/>
    <col min="3" max="3" width="32.140625" customWidth="1"/>
    <col min="4" max="4" width="17.7109375" style="7" customWidth="1"/>
    <col min="5" max="5" width="10" style="8" bestFit="1" customWidth="1"/>
    <col min="6" max="6" width="8" customWidth="1"/>
    <col min="10" max="10" width="12" bestFit="1" customWidth="1"/>
    <col min="11" max="11" width="11.28515625" bestFit="1" customWidth="1"/>
    <col min="12" max="12" width="12.140625" bestFit="1" customWidth="1"/>
    <col min="13" max="13" width="12.5703125" bestFit="1" customWidth="1"/>
    <col min="17" max="17" width="10.42578125" bestFit="1" customWidth="1"/>
  </cols>
  <sheetData>
    <row r="1" spans="1:20" x14ac:dyDescent="0.25">
      <c r="A1" t="s">
        <v>0</v>
      </c>
      <c r="B1" t="s">
        <v>1</v>
      </c>
      <c r="C1" t="s">
        <v>51</v>
      </c>
      <c r="D1" s="7" t="s">
        <v>2</v>
      </c>
      <c r="E1" s="8" t="s">
        <v>3</v>
      </c>
      <c r="F1" t="s">
        <v>40</v>
      </c>
      <c r="G1" t="s">
        <v>37</v>
      </c>
      <c r="H1" t="s">
        <v>38</v>
      </c>
      <c r="I1" t="s">
        <v>39</v>
      </c>
      <c r="J1" t="s">
        <v>47</v>
      </c>
      <c r="K1" t="s">
        <v>48</v>
      </c>
      <c r="L1" t="s">
        <v>49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50</v>
      </c>
    </row>
    <row r="2" spans="1:20" x14ac:dyDescent="0.25">
      <c r="A2">
        <v>3</v>
      </c>
      <c r="B2" t="s">
        <v>53</v>
      </c>
      <c r="C2" s="7">
        <v>101547039609</v>
      </c>
      <c r="D2" s="7">
        <v>47140100008607</v>
      </c>
      <c r="E2" s="8">
        <v>15975</v>
      </c>
      <c r="F2">
        <v>23.5</v>
      </c>
      <c r="G2">
        <v>14700</v>
      </c>
      <c r="H2">
        <v>6300</v>
      </c>
      <c r="I2">
        <f t="shared" ref="I2:I28" si="0">G2+H2</f>
        <v>21000</v>
      </c>
      <c r="J2">
        <f t="shared" ref="J2:J28" si="1">ROUND(G2/31*F2,0)</f>
        <v>11144</v>
      </c>
      <c r="K2">
        <f t="shared" ref="K2:K28" si="2">ROUND(H2/31*F2,0)</f>
        <v>4776</v>
      </c>
      <c r="L2">
        <f t="shared" ref="L2:L28" si="3">SUM(J2:K2)</f>
        <v>15920</v>
      </c>
      <c r="M2">
        <f t="shared" ref="M2:M28" si="4">ROUND(J2*12/100,0)</f>
        <v>1337</v>
      </c>
      <c r="N2">
        <f t="shared" ref="N2:N28" si="5">ROUND(J2*3.67%,0)</f>
        <v>409</v>
      </c>
      <c r="O2">
        <f t="shared" ref="O2:O28" si="6">ROUND(J2*8.33%,0)</f>
        <v>928</v>
      </c>
      <c r="P2">
        <f t="shared" ref="P2:P28" si="7">J2</f>
        <v>11144</v>
      </c>
      <c r="Q2">
        <f t="shared" ref="Q2:R28" si="8">P2</f>
        <v>11144</v>
      </c>
      <c r="R2">
        <f t="shared" si="8"/>
        <v>11144</v>
      </c>
      <c r="S2">
        <f t="shared" ref="S2:S28" si="9">31-F2</f>
        <v>7.5</v>
      </c>
      <c r="T2">
        <f t="shared" ref="T2:T28" si="10">ROUNDUP(S2,0)</f>
        <v>8</v>
      </c>
    </row>
    <row r="3" spans="1:20" x14ac:dyDescent="0.25">
      <c r="A3">
        <v>2</v>
      </c>
      <c r="B3" t="s">
        <v>54</v>
      </c>
      <c r="C3" s="7">
        <v>101772554611</v>
      </c>
      <c r="D3" s="7">
        <v>47140100008606</v>
      </c>
      <c r="E3" s="8">
        <v>9812</v>
      </c>
      <c r="F3">
        <v>14.5</v>
      </c>
      <c r="G3">
        <v>14700</v>
      </c>
      <c r="H3">
        <v>6300</v>
      </c>
      <c r="I3">
        <f t="shared" si="0"/>
        <v>21000</v>
      </c>
      <c r="J3">
        <f t="shared" si="1"/>
        <v>6876</v>
      </c>
      <c r="K3">
        <f t="shared" si="2"/>
        <v>2947</v>
      </c>
      <c r="L3">
        <f t="shared" si="3"/>
        <v>9823</v>
      </c>
      <c r="M3">
        <f t="shared" si="4"/>
        <v>825</v>
      </c>
      <c r="N3">
        <f t="shared" si="5"/>
        <v>252</v>
      </c>
      <c r="O3">
        <f t="shared" si="6"/>
        <v>573</v>
      </c>
      <c r="P3">
        <f t="shared" si="7"/>
        <v>6876</v>
      </c>
      <c r="Q3">
        <f t="shared" si="8"/>
        <v>6876</v>
      </c>
      <c r="R3">
        <f t="shared" si="8"/>
        <v>6876</v>
      </c>
      <c r="S3">
        <f t="shared" si="9"/>
        <v>16.5</v>
      </c>
      <c r="T3">
        <f t="shared" si="10"/>
        <v>17</v>
      </c>
    </row>
    <row r="4" spans="1:20" x14ac:dyDescent="0.25">
      <c r="A4">
        <v>22</v>
      </c>
      <c r="B4" t="s">
        <v>55</v>
      </c>
      <c r="C4" s="7">
        <v>101179418115</v>
      </c>
      <c r="E4" s="8">
        <v>16065</v>
      </c>
      <c r="F4">
        <v>23.5</v>
      </c>
      <c r="G4">
        <v>14700</v>
      </c>
      <c r="H4">
        <v>6300</v>
      </c>
      <c r="I4">
        <f t="shared" si="0"/>
        <v>21000</v>
      </c>
      <c r="J4">
        <f t="shared" si="1"/>
        <v>11144</v>
      </c>
      <c r="K4">
        <f t="shared" si="2"/>
        <v>4776</v>
      </c>
      <c r="L4">
        <f t="shared" si="3"/>
        <v>15920</v>
      </c>
      <c r="M4">
        <f t="shared" si="4"/>
        <v>1337</v>
      </c>
      <c r="N4">
        <f t="shared" si="5"/>
        <v>409</v>
      </c>
      <c r="O4">
        <f t="shared" si="6"/>
        <v>928</v>
      </c>
      <c r="P4">
        <f t="shared" si="7"/>
        <v>11144</v>
      </c>
      <c r="Q4">
        <f t="shared" si="8"/>
        <v>11144</v>
      </c>
      <c r="R4">
        <f t="shared" si="8"/>
        <v>11144</v>
      </c>
      <c r="S4">
        <f t="shared" si="9"/>
        <v>7.5</v>
      </c>
      <c r="T4">
        <f t="shared" si="10"/>
        <v>8</v>
      </c>
    </row>
    <row r="5" spans="1:20" x14ac:dyDescent="0.25">
      <c r="A5">
        <v>24</v>
      </c>
      <c r="B5" t="s">
        <v>56</v>
      </c>
      <c r="C5" s="7">
        <v>101458123094</v>
      </c>
      <c r="D5" s="7">
        <v>47140100008627</v>
      </c>
      <c r="E5" s="8">
        <v>29879</v>
      </c>
      <c r="F5">
        <v>31</v>
      </c>
      <c r="G5">
        <v>14700</v>
      </c>
      <c r="H5">
        <v>6300</v>
      </c>
      <c r="I5">
        <f t="shared" si="0"/>
        <v>21000</v>
      </c>
      <c r="J5">
        <f t="shared" si="1"/>
        <v>14700</v>
      </c>
      <c r="K5">
        <f t="shared" si="2"/>
        <v>6300</v>
      </c>
      <c r="L5">
        <f t="shared" si="3"/>
        <v>21000</v>
      </c>
      <c r="M5">
        <f t="shared" si="4"/>
        <v>1764</v>
      </c>
      <c r="N5">
        <f t="shared" si="5"/>
        <v>539</v>
      </c>
      <c r="O5">
        <f t="shared" si="6"/>
        <v>1225</v>
      </c>
      <c r="P5">
        <f t="shared" si="7"/>
        <v>14700</v>
      </c>
      <c r="Q5">
        <f t="shared" si="8"/>
        <v>14700</v>
      </c>
      <c r="R5">
        <f t="shared" si="8"/>
        <v>14700</v>
      </c>
      <c r="S5">
        <f t="shared" si="9"/>
        <v>0</v>
      </c>
      <c r="T5">
        <f t="shared" si="10"/>
        <v>0</v>
      </c>
    </row>
    <row r="6" spans="1:20" s="11" customFormat="1" x14ac:dyDescent="0.25">
      <c r="A6">
        <v>12</v>
      </c>
      <c r="B6" t="s">
        <v>57</v>
      </c>
      <c r="C6" s="7">
        <v>101473465025</v>
      </c>
      <c r="D6" s="7">
        <v>47140100008618</v>
      </c>
      <c r="E6" s="8">
        <v>16650</v>
      </c>
      <c r="F6">
        <v>24.5</v>
      </c>
      <c r="G6">
        <v>14700</v>
      </c>
      <c r="H6">
        <v>6300</v>
      </c>
      <c r="I6">
        <f t="shared" si="0"/>
        <v>21000</v>
      </c>
      <c r="J6">
        <f t="shared" si="1"/>
        <v>11618</v>
      </c>
      <c r="K6">
        <f t="shared" si="2"/>
        <v>4979</v>
      </c>
      <c r="L6">
        <f t="shared" si="3"/>
        <v>16597</v>
      </c>
      <c r="M6">
        <f t="shared" si="4"/>
        <v>1394</v>
      </c>
      <c r="N6">
        <f t="shared" si="5"/>
        <v>426</v>
      </c>
      <c r="O6">
        <f t="shared" si="6"/>
        <v>968</v>
      </c>
      <c r="P6">
        <f t="shared" si="7"/>
        <v>11618</v>
      </c>
      <c r="Q6">
        <f t="shared" si="8"/>
        <v>11618</v>
      </c>
      <c r="R6">
        <f t="shared" si="8"/>
        <v>11618</v>
      </c>
      <c r="S6">
        <f t="shared" si="9"/>
        <v>6.5</v>
      </c>
      <c r="T6">
        <f t="shared" si="10"/>
        <v>7</v>
      </c>
    </row>
    <row r="7" spans="1:20" x14ac:dyDescent="0.25">
      <c r="A7">
        <v>8</v>
      </c>
      <c r="B7" t="s">
        <v>58</v>
      </c>
      <c r="C7" s="7">
        <v>101468857226</v>
      </c>
      <c r="D7" s="7">
        <v>47140100008613</v>
      </c>
      <c r="E7" s="8">
        <v>15577</v>
      </c>
      <c r="F7">
        <v>22.5</v>
      </c>
      <c r="G7">
        <v>14700</v>
      </c>
      <c r="H7">
        <v>6300</v>
      </c>
      <c r="I7">
        <f t="shared" si="0"/>
        <v>21000</v>
      </c>
      <c r="J7">
        <f t="shared" si="1"/>
        <v>10669</v>
      </c>
      <c r="K7">
        <f t="shared" si="2"/>
        <v>4573</v>
      </c>
      <c r="L7">
        <f t="shared" si="3"/>
        <v>15242</v>
      </c>
      <c r="M7">
        <f t="shared" si="4"/>
        <v>1280</v>
      </c>
      <c r="N7">
        <f t="shared" si="5"/>
        <v>392</v>
      </c>
      <c r="O7">
        <f t="shared" si="6"/>
        <v>889</v>
      </c>
      <c r="P7">
        <f t="shared" si="7"/>
        <v>10669</v>
      </c>
      <c r="Q7">
        <f t="shared" si="8"/>
        <v>10669</v>
      </c>
      <c r="R7">
        <f t="shared" si="8"/>
        <v>10669</v>
      </c>
      <c r="S7">
        <f t="shared" si="9"/>
        <v>8.5</v>
      </c>
      <c r="T7">
        <f t="shared" si="10"/>
        <v>9</v>
      </c>
    </row>
    <row r="8" spans="1:20" x14ac:dyDescent="0.25">
      <c r="A8">
        <v>10</v>
      </c>
      <c r="B8" t="s">
        <v>59</v>
      </c>
      <c r="C8" s="7">
        <v>101546842477</v>
      </c>
      <c r="D8" s="7">
        <v>47140100008615</v>
      </c>
      <c r="E8" s="8">
        <v>17062</v>
      </c>
      <c r="F8">
        <v>25</v>
      </c>
      <c r="G8">
        <v>14700</v>
      </c>
      <c r="H8">
        <v>6300</v>
      </c>
      <c r="I8">
        <f t="shared" si="0"/>
        <v>21000</v>
      </c>
      <c r="J8">
        <f t="shared" si="1"/>
        <v>11855</v>
      </c>
      <c r="K8">
        <f t="shared" si="2"/>
        <v>5081</v>
      </c>
      <c r="L8">
        <f t="shared" si="3"/>
        <v>16936</v>
      </c>
      <c r="M8">
        <f t="shared" si="4"/>
        <v>1423</v>
      </c>
      <c r="N8">
        <f t="shared" si="5"/>
        <v>435</v>
      </c>
      <c r="O8">
        <f t="shared" si="6"/>
        <v>988</v>
      </c>
      <c r="P8">
        <f t="shared" si="7"/>
        <v>11855</v>
      </c>
      <c r="Q8">
        <f t="shared" si="8"/>
        <v>11855</v>
      </c>
      <c r="R8">
        <f t="shared" si="8"/>
        <v>11855</v>
      </c>
      <c r="S8">
        <f t="shared" si="9"/>
        <v>6</v>
      </c>
      <c r="T8">
        <f t="shared" si="10"/>
        <v>6</v>
      </c>
    </row>
    <row r="9" spans="1:20" x14ac:dyDescent="0.25">
      <c r="A9">
        <v>19</v>
      </c>
      <c r="B9" t="s">
        <v>60</v>
      </c>
      <c r="C9" s="7">
        <v>100945510926</v>
      </c>
      <c r="D9" s="7">
        <v>47140100008629</v>
      </c>
      <c r="E9" s="8">
        <v>16368</v>
      </c>
      <c r="F9">
        <v>24</v>
      </c>
      <c r="G9">
        <v>14700</v>
      </c>
      <c r="H9">
        <v>6300</v>
      </c>
      <c r="I9">
        <f t="shared" si="0"/>
        <v>21000</v>
      </c>
      <c r="J9">
        <f t="shared" si="1"/>
        <v>11381</v>
      </c>
      <c r="K9">
        <f t="shared" si="2"/>
        <v>4877</v>
      </c>
      <c r="L9">
        <f t="shared" si="3"/>
        <v>16258</v>
      </c>
      <c r="M9">
        <f t="shared" si="4"/>
        <v>1366</v>
      </c>
      <c r="N9">
        <f t="shared" si="5"/>
        <v>418</v>
      </c>
      <c r="O9">
        <f t="shared" si="6"/>
        <v>948</v>
      </c>
      <c r="P9">
        <f t="shared" si="7"/>
        <v>11381</v>
      </c>
      <c r="Q9">
        <f t="shared" si="8"/>
        <v>11381</v>
      </c>
      <c r="R9">
        <f t="shared" si="8"/>
        <v>11381</v>
      </c>
      <c r="S9">
        <f t="shared" si="9"/>
        <v>7</v>
      </c>
      <c r="T9">
        <f t="shared" si="10"/>
        <v>7</v>
      </c>
    </row>
    <row r="10" spans="1:20" x14ac:dyDescent="0.25">
      <c r="A10">
        <v>13</v>
      </c>
      <c r="B10" t="s">
        <v>61</v>
      </c>
      <c r="C10" s="7">
        <v>101756694879</v>
      </c>
      <c r="D10" s="7">
        <v>47140100008619</v>
      </c>
      <c r="E10" s="8">
        <v>14006</v>
      </c>
      <c r="F10">
        <v>20.5</v>
      </c>
      <c r="G10">
        <v>14700</v>
      </c>
      <c r="H10">
        <v>6300</v>
      </c>
      <c r="I10">
        <f t="shared" si="0"/>
        <v>21000</v>
      </c>
      <c r="J10">
        <f t="shared" si="1"/>
        <v>9721</v>
      </c>
      <c r="K10">
        <f t="shared" si="2"/>
        <v>4166</v>
      </c>
      <c r="L10">
        <f t="shared" si="3"/>
        <v>13887</v>
      </c>
      <c r="M10">
        <f t="shared" si="4"/>
        <v>1167</v>
      </c>
      <c r="N10">
        <f t="shared" si="5"/>
        <v>357</v>
      </c>
      <c r="O10">
        <f t="shared" si="6"/>
        <v>810</v>
      </c>
      <c r="P10">
        <f t="shared" si="7"/>
        <v>9721</v>
      </c>
      <c r="Q10">
        <f t="shared" si="8"/>
        <v>9721</v>
      </c>
      <c r="R10">
        <f t="shared" si="8"/>
        <v>9721</v>
      </c>
      <c r="S10">
        <f t="shared" si="9"/>
        <v>10.5</v>
      </c>
      <c r="T10">
        <f t="shared" si="10"/>
        <v>11</v>
      </c>
    </row>
    <row r="11" spans="1:20" x14ac:dyDescent="0.25">
      <c r="A11">
        <v>27</v>
      </c>
      <c r="B11" t="s">
        <v>62</v>
      </c>
      <c r="C11" s="7">
        <v>101772550952</v>
      </c>
      <c r="D11" s="7">
        <v>47140100008624</v>
      </c>
      <c r="E11" s="8">
        <v>8850</v>
      </c>
      <c r="F11">
        <v>13</v>
      </c>
      <c r="G11">
        <v>14700</v>
      </c>
      <c r="H11">
        <v>6300</v>
      </c>
      <c r="I11">
        <f t="shared" si="0"/>
        <v>21000</v>
      </c>
      <c r="J11">
        <f t="shared" si="1"/>
        <v>6165</v>
      </c>
      <c r="K11">
        <f t="shared" si="2"/>
        <v>2642</v>
      </c>
      <c r="L11">
        <f t="shared" si="3"/>
        <v>8807</v>
      </c>
      <c r="M11">
        <f t="shared" si="4"/>
        <v>740</v>
      </c>
      <c r="N11">
        <f t="shared" si="5"/>
        <v>226</v>
      </c>
      <c r="O11">
        <f t="shared" si="6"/>
        <v>514</v>
      </c>
      <c r="P11">
        <f t="shared" si="7"/>
        <v>6165</v>
      </c>
      <c r="Q11">
        <f t="shared" si="8"/>
        <v>6165</v>
      </c>
      <c r="R11">
        <f t="shared" si="8"/>
        <v>6165</v>
      </c>
      <c r="S11">
        <f t="shared" si="9"/>
        <v>18</v>
      </c>
      <c r="T11">
        <f t="shared" si="10"/>
        <v>18</v>
      </c>
    </row>
    <row r="12" spans="1:20" x14ac:dyDescent="0.25">
      <c r="A12" s="11">
        <v>6</v>
      </c>
      <c r="B12" s="11" t="s">
        <v>63</v>
      </c>
      <c r="C12" s="7">
        <v>101693866215</v>
      </c>
      <c r="D12" s="12">
        <v>47140100008611</v>
      </c>
      <c r="E12" s="13">
        <v>21622</v>
      </c>
      <c r="F12" s="11">
        <v>31</v>
      </c>
      <c r="G12" s="11">
        <v>14700</v>
      </c>
      <c r="H12" s="11">
        <v>6300</v>
      </c>
      <c r="I12" s="11">
        <f t="shared" si="0"/>
        <v>21000</v>
      </c>
      <c r="J12" s="11">
        <f t="shared" si="1"/>
        <v>14700</v>
      </c>
      <c r="K12" s="11">
        <f t="shared" si="2"/>
        <v>6300</v>
      </c>
      <c r="L12" s="11">
        <f t="shared" si="3"/>
        <v>21000</v>
      </c>
      <c r="M12" s="11">
        <f t="shared" si="4"/>
        <v>1764</v>
      </c>
      <c r="N12" s="11">
        <f t="shared" si="5"/>
        <v>539</v>
      </c>
      <c r="O12" s="11">
        <f t="shared" si="6"/>
        <v>1225</v>
      </c>
      <c r="P12" s="11">
        <f t="shared" si="7"/>
        <v>14700</v>
      </c>
      <c r="Q12">
        <f t="shared" si="8"/>
        <v>14700</v>
      </c>
      <c r="R12">
        <f t="shared" si="8"/>
        <v>14700</v>
      </c>
      <c r="S12">
        <f t="shared" si="9"/>
        <v>0</v>
      </c>
      <c r="T12">
        <f t="shared" si="10"/>
        <v>0</v>
      </c>
    </row>
    <row r="13" spans="1:20" x14ac:dyDescent="0.25">
      <c r="A13">
        <v>15</v>
      </c>
      <c r="B13" t="s">
        <v>64</v>
      </c>
      <c r="C13" s="7">
        <v>101566387729</v>
      </c>
      <c r="D13" s="7">
        <v>47140100008622</v>
      </c>
      <c r="E13" s="8">
        <v>25575</v>
      </c>
      <c r="F13">
        <v>31</v>
      </c>
      <c r="G13">
        <v>14700</v>
      </c>
      <c r="H13">
        <v>6300</v>
      </c>
      <c r="I13">
        <f t="shared" si="0"/>
        <v>21000</v>
      </c>
      <c r="J13">
        <f t="shared" si="1"/>
        <v>14700</v>
      </c>
      <c r="K13">
        <f t="shared" si="2"/>
        <v>6300</v>
      </c>
      <c r="L13">
        <f t="shared" si="3"/>
        <v>21000</v>
      </c>
      <c r="M13">
        <f t="shared" si="4"/>
        <v>1764</v>
      </c>
      <c r="N13">
        <f t="shared" si="5"/>
        <v>539</v>
      </c>
      <c r="O13">
        <f t="shared" si="6"/>
        <v>1225</v>
      </c>
      <c r="P13">
        <f t="shared" si="7"/>
        <v>14700</v>
      </c>
      <c r="Q13">
        <f t="shared" si="8"/>
        <v>14700</v>
      </c>
      <c r="R13">
        <f t="shared" si="8"/>
        <v>14700</v>
      </c>
      <c r="S13">
        <f t="shared" si="9"/>
        <v>0</v>
      </c>
      <c r="T13">
        <f t="shared" si="10"/>
        <v>0</v>
      </c>
    </row>
    <row r="14" spans="1:20" x14ac:dyDescent="0.25">
      <c r="A14">
        <v>18</v>
      </c>
      <c r="B14" t="s">
        <v>65</v>
      </c>
      <c r="C14" s="7">
        <v>101707584136</v>
      </c>
      <c r="D14" s="7">
        <v>47140100008626</v>
      </c>
      <c r="E14" s="8">
        <v>26812</v>
      </c>
      <c r="F14">
        <v>31</v>
      </c>
      <c r="G14">
        <v>14700</v>
      </c>
      <c r="H14">
        <v>6300</v>
      </c>
      <c r="I14">
        <f t="shared" si="0"/>
        <v>21000</v>
      </c>
      <c r="J14">
        <f t="shared" si="1"/>
        <v>14700</v>
      </c>
      <c r="K14">
        <f t="shared" si="2"/>
        <v>6300</v>
      </c>
      <c r="L14">
        <f t="shared" si="3"/>
        <v>21000</v>
      </c>
      <c r="M14">
        <f t="shared" si="4"/>
        <v>1764</v>
      </c>
      <c r="N14">
        <f t="shared" si="5"/>
        <v>539</v>
      </c>
      <c r="O14">
        <f t="shared" si="6"/>
        <v>1225</v>
      </c>
      <c r="P14">
        <f t="shared" si="7"/>
        <v>14700</v>
      </c>
      <c r="Q14">
        <f t="shared" si="8"/>
        <v>14700</v>
      </c>
      <c r="R14">
        <f t="shared" si="8"/>
        <v>14700</v>
      </c>
      <c r="S14">
        <f t="shared" si="9"/>
        <v>0</v>
      </c>
      <c r="T14">
        <f t="shared" si="10"/>
        <v>0</v>
      </c>
    </row>
    <row r="15" spans="1:20" x14ac:dyDescent="0.25">
      <c r="A15">
        <v>17</v>
      </c>
      <c r="B15" t="s">
        <v>66</v>
      </c>
      <c r="C15" s="7">
        <v>101458785462</v>
      </c>
      <c r="D15" s="7">
        <v>47140100008625</v>
      </c>
      <c r="E15" s="8">
        <v>19575</v>
      </c>
      <c r="F15">
        <v>28.5</v>
      </c>
      <c r="G15">
        <v>14700</v>
      </c>
      <c r="H15">
        <v>6300</v>
      </c>
      <c r="I15">
        <f t="shared" si="0"/>
        <v>21000</v>
      </c>
      <c r="J15">
        <f t="shared" si="1"/>
        <v>13515</v>
      </c>
      <c r="K15">
        <f t="shared" si="2"/>
        <v>5792</v>
      </c>
      <c r="L15">
        <f t="shared" si="3"/>
        <v>19307</v>
      </c>
      <c r="M15">
        <f t="shared" si="4"/>
        <v>1622</v>
      </c>
      <c r="N15">
        <f t="shared" si="5"/>
        <v>496</v>
      </c>
      <c r="O15">
        <f t="shared" si="6"/>
        <v>1126</v>
      </c>
      <c r="P15">
        <f t="shared" si="7"/>
        <v>13515</v>
      </c>
      <c r="Q15">
        <f t="shared" si="8"/>
        <v>13515</v>
      </c>
      <c r="R15">
        <f t="shared" si="8"/>
        <v>13515</v>
      </c>
      <c r="S15">
        <f t="shared" si="9"/>
        <v>2.5</v>
      </c>
      <c r="T15">
        <f t="shared" si="10"/>
        <v>3</v>
      </c>
    </row>
    <row r="16" spans="1:20" x14ac:dyDescent="0.25">
      <c r="A16">
        <v>14</v>
      </c>
      <c r="B16" t="s">
        <v>67</v>
      </c>
      <c r="C16" s="7">
        <v>100950138778</v>
      </c>
      <c r="D16" s="7">
        <v>47140100008620</v>
      </c>
      <c r="E16" s="8">
        <v>26600</v>
      </c>
      <c r="F16">
        <v>31</v>
      </c>
      <c r="G16">
        <v>14700</v>
      </c>
      <c r="H16">
        <v>6300</v>
      </c>
      <c r="I16">
        <f t="shared" si="0"/>
        <v>21000</v>
      </c>
      <c r="J16">
        <f t="shared" si="1"/>
        <v>14700</v>
      </c>
      <c r="K16">
        <f t="shared" si="2"/>
        <v>6300</v>
      </c>
      <c r="L16">
        <f t="shared" si="3"/>
        <v>21000</v>
      </c>
      <c r="M16">
        <f t="shared" si="4"/>
        <v>1764</v>
      </c>
      <c r="N16">
        <f t="shared" si="5"/>
        <v>539</v>
      </c>
      <c r="O16">
        <f t="shared" si="6"/>
        <v>1225</v>
      </c>
      <c r="P16">
        <f t="shared" si="7"/>
        <v>14700</v>
      </c>
      <c r="Q16">
        <f t="shared" si="8"/>
        <v>14700</v>
      </c>
      <c r="R16">
        <f t="shared" si="8"/>
        <v>14700</v>
      </c>
      <c r="S16">
        <f t="shared" si="9"/>
        <v>0</v>
      </c>
      <c r="T16">
        <f t="shared" si="10"/>
        <v>0</v>
      </c>
    </row>
    <row r="17" spans="1:20" x14ac:dyDescent="0.25">
      <c r="A17">
        <v>16</v>
      </c>
      <c r="B17" t="s">
        <v>68</v>
      </c>
      <c r="C17" s="7">
        <v>101745567885</v>
      </c>
      <c r="D17" s="7">
        <v>47140100008623</v>
      </c>
      <c r="E17" s="8">
        <v>24885</v>
      </c>
      <c r="F17">
        <v>31</v>
      </c>
      <c r="G17">
        <v>14700</v>
      </c>
      <c r="H17">
        <v>6300</v>
      </c>
      <c r="I17">
        <f t="shared" si="0"/>
        <v>21000</v>
      </c>
      <c r="J17">
        <f t="shared" si="1"/>
        <v>14700</v>
      </c>
      <c r="K17">
        <f t="shared" si="2"/>
        <v>6300</v>
      </c>
      <c r="L17">
        <f t="shared" si="3"/>
        <v>21000</v>
      </c>
      <c r="M17">
        <f t="shared" si="4"/>
        <v>1764</v>
      </c>
      <c r="N17">
        <f t="shared" si="5"/>
        <v>539</v>
      </c>
      <c r="O17">
        <f t="shared" si="6"/>
        <v>1225</v>
      </c>
      <c r="P17">
        <f t="shared" si="7"/>
        <v>14700</v>
      </c>
      <c r="Q17">
        <f t="shared" si="8"/>
        <v>14700</v>
      </c>
      <c r="R17">
        <f t="shared" si="8"/>
        <v>14700</v>
      </c>
      <c r="S17">
        <f t="shared" si="9"/>
        <v>0</v>
      </c>
      <c r="T17">
        <f t="shared" si="10"/>
        <v>0</v>
      </c>
    </row>
    <row r="18" spans="1:20" x14ac:dyDescent="0.25">
      <c r="A18">
        <v>28</v>
      </c>
      <c r="B18" t="s">
        <v>69</v>
      </c>
      <c r="C18" s="7">
        <v>101719609574</v>
      </c>
      <c r="D18" s="7">
        <v>47140100008621</v>
      </c>
      <c r="E18" s="8">
        <v>2100</v>
      </c>
      <c r="F18">
        <v>3</v>
      </c>
      <c r="G18">
        <v>14700</v>
      </c>
      <c r="H18">
        <v>6300</v>
      </c>
      <c r="I18">
        <f t="shared" si="0"/>
        <v>21000</v>
      </c>
      <c r="J18">
        <f t="shared" si="1"/>
        <v>1423</v>
      </c>
      <c r="K18">
        <f t="shared" si="2"/>
        <v>610</v>
      </c>
      <c r="L18">
        <f t="shared" si="3"/>
        <v>2033</v>
      </c>
      <c r="M18">
        <f t="shared" si="4"/>
        <v>171</v>
      </c>
      <c r="N18">
        <f t="shared" si="5"/>
        <v>52</v>
      </c>
      <c r="O18">
        <f t="shared" si="6"/>
        <v>119</v>
      </c>
      <c r="P18">
        <f t="shared" si="7"/>
        <v>1423</v>
      </c>
      <c r="Q18">
        <f t="shared" si="8"/>
        <v>1423</v>
      </c>
      <c r="R18">
        <f t="shared" si="8"/>
        <v>1423</v>
      </c>
      <c r="S18">
        <f t="shared" si="9"/>
        <v>28</v>
      </c>
      <c r="T18">
        <f t="shared" si="10"/>
        <v>28</v>
      </c>
    </row>
    <row r="19" spans="1:20" x14ac:dyDescent="0.25">
      <c r="A19">
        <v>21</v>
      </c>
      <c r="B19" t="s">
        <v>70</v>
      </c>
      <c r="C19" s="7">
        <v>101739742706</v>
      </c>
      <c r="D19" s="7">
        <v>47140100008638</v>
      </c>
      <c r="E19" s="8">
        <v>17212</v>
      </c>
      <c r="F19">
        <v>25.5</v>
      </c>
      <c r="G19">
        <v>14700</v>
      </c>
      <c r="H19">
        <v>6300</v>
      </c>
      <c r="I19">
        <f t="shared" si="0"/>
        <v>21000</v>
      </c>
      <c r="J19">
        <f t="shared" si="1"/>
        <v>12092</v>
      </c>
      <c r="K19">
        <f t="shared" si="2"/>
        <v>5182</v>
      </c>
      <c r="L19">
        <f t="shared" si="3"/>
        <v>17274</v>
      </c>
      <c r="M19">
        <f t="shared" si="4"/>
        <v>1451</v>
      </c>
      <c r="N19">
        <f t="shared" si="5"/>
        <v>444</v>
      </c>
      <c r="O19">
        <f t="shared" si="6"/>
        <v>1007</v>
      </c>
      <c r="P19">
        <f t="shared" si="7"/>
        <v>12092</v>
      </c>
      <c r="Q19">
        <f t="shared" si="8"/>
        <v>12092</v>
      </c>
      <c r="R19">
        <f t="shared" si="8"/>
        <v>12092</v>
      </c>
      <c r="S19">
        <f t="shared" si="9"/>
        <v>5.5</v>
      </c>
      <c r="T19">
        <f t="shared" si="10"/>
        <v>6</v>
      </c>
    </row>
    <row r="20" spans="1:20" x14ac:dyDescent="0.25">
      <c r="A20">
        <v>9</v>
      </c>
      <c r="B20" t="s">
        <v>71</v>
      </c>
      <c r="C20" s="7">
        <v>101063305811</v>
      </c>
      <c r="D20" s="7">
        <v>47140100008614</v>
      </c>
      <c r="E20" s="8">
        <v>20025</v>
      </c>
      <c r="F20">
        <v>29.5</v>
      </c>
      <c r="G20">
        <v>14700</v>
      </c>
      <c r="H20">
        <v>6300</v>
      </c>
      <c r="I20">
        <f t="shared" si="0"/>
        <v>21000</v>
      </c>
      <c r="J20">
        <f t="shared" si="1"/>
        <v>13989</v>
      </c>
      <c r="K20">
        <f t="shared" si="2"/>
        <v>5995</v>
      </c>
      <c r="L20">
        <f t="shared" si="3"/>
        <v>19984</v>
      </c>
      <c r="M20">
        <f t="shared" si="4"/>
        <v>1679</v>
      </c>
      <c r="N20">
        <f t="shared" si="5"/>
        <v>513</v>
      </c>
      <c r="O20">
        <f t="shared" si="6"/>
        <v>1165</v>
      </c>
      <c r="P20">
        <f t="shared" si="7"/>
        <v>13989</v>
      </c>
      <c r="Q20">
        <f t="shared" si="8"/>
        <v>13989</v>
      </c>
      <c r="R20">
        <f t="shared" si="8"/>
        <v>13989</v>
      </c>
      <c r="S20">
        <f t="shared" si="9"/>
        <v>1.5</v>
      </c>
      <c r="T20">
        <f t="shared" si="10"/>
        <v>2</v>
      </c>
    </row>
    <row r="21" spans="1:20" x14ac:dyDescent="0.25">
      <c r="A21">
        <v>4</v>
      </c>
      <c r="B21" t="s">
        <v>72</v>
      </c>
      <c r="C21" s="7">
        <v>101756109692</v>
      </c>
      <c r="D21" s="7">
        <v>47140100008608</v>
      </c>
      <c r="E21" s="8">
        <v>20150</v>
      </c>
      <c r="F21">
        <v>29.5</v>
      </c>
      <c r="G21">
        <v>14700</v>
      </c>
      <c r="H21">
        <v>6300</v>
      </c>
      <c r="I21">
        <f t="shared" si="0"/>
        <v>21000</v>
      </c>
      <c r="J21">
        <f t="shared" si="1"/>
        <v>13989</v>
      </c>
      <c r="K21">
        <f t="shared" si="2"/>
        <v>5995</v>
      </c>
      <c r="L21">
        <f t="shared" si="3"/>
        <v>19984</v>
      </c>
      <c r="M21">
        <f t="shared" si="4"/>
        <v>1679</v>
      </c>
      <c r="N21">
        <f t="shared" si="5"/>
        <v>513</v>
      </c>
      <c r="O21">
        <f t="shared" si="6"/>
        <v>1165</v>
      </c>
      <c r="P21">
        <f t="shared" si="7"/>
        <v>13989</v>
      </c>
      <c r="Q21">
        <f t="shared" si="8"/>
        <v>13989</v>
      </c>
      <c r="R21">
        <f t="shared" si="8"/>
        <v>13989</v>
      </c>
      <c r="S21">
        <f t="shared" si="9"/>
        <v>1.5</v>
      </c>
      <c r="T21">
        <f t="shared" si="10"/>
        <v>2</v>
      </c>
    </row>
    <row r="22" spans="1:20" x14ac:dyDescent="0.25">
      <c r="A22">
        <v>25</v>
      </c>
      <c r="B22" t="s">
        <v>73</v>
      </c>
      <c r="C22" s="7">
        <v>101458713416</v>
      </c>
      <c r="D22" s="7">
        <v>47140100008609</v>
      </c>
      <c r="E22" s="8">
        <v>6950</v>
      </c>
      <c r="F22">
        <v>10</v>
      </c>
      <c r="G22">
        <v>14700</v>
      </c>
      <c r="H22">
        <v>6300</v>
      </c>
      <c r="I22">
        <f t="shared" si="0"/>
        <v>21000</v>
      </c>
      <c r="J22">
        <f t="shared" si="1"/>
        <v>4742</v>
      </c>
      <c r="K22">
        <f t="shared" si="2"/>
        <v>2032</v>
      </c>
      <c r="L22">
        <f t="shared" si="3"/>
        <v>6774</v>
      </c>
      <c r="M22">
        <f t="shared" si="4"/>
        <v>569</v>
      </c>
      <c r="N22">
        <f t="shared" si="5"/>
        <v>174</v>
      </c>
      <c r="O22">
        <f t="shared" si="6"/>
        <v>395</v>
      </c>
      <c r="P22">
        <f t="shared" si="7"/>
        <v>4742</v>
      </c>
      <c r="Q22">
        <f t="shared" si="8"/>
        <v>4742</v>
      </c>
      <c r="R22">
        <f t="shared" si="8"/>
        <v>4742</v>
      </c>
      <c r="S22">
        <f t="shared" si="9"/>
        <v>21</v>
      </c>
      <c r="T22">
        <f t="shared" si="10"/>
        <v>21</v>
      </c>
    </row>
    <row r="23" spans="1:20" x14ac:dyDescent="0.25">
      <c r="A23">
        <v>11</v>
      </c>
      <c r="B23" t="s">
        <v>74</v>
      </c>
      <c r="C23" s="7">
        <v>101691291013</v>
      </c>
      <c r="D23" s="7">
        <v>47140100008617</v>
      </c>
      <c r="E23" s="8">
        <v>20692</v>
      </c>
      <c r="F23">
        <v>30.5</v>
      </c>
      <c r="G23">
        <v>14700</v>
      </c>
      <c r="H23">
        <v>6300</v>
      </c>
      <c r="I23">
        <f t="shared" si="0"/>
        <v>21000</v>
      </c>
      <c r="J23">
        <f t="shared" si="1"/>
        <v>14463</v>
      </c>
      <c r="K23">
        <f t="shared" si="2"/>
        <v>6198</v>
      </c>
      <c r="L23">
        <f t="shared" si="3"/>
        <v>20661</v>
      </c>
      <c r="M23">
        <f t="shared" si="4"/>
        <v>1736</v>
      </c>
      <c r="N23">
        <f t="shared" si="5"/>
        <v>531</v>
      </c>
      <c r="O23">
        <f t="shared" si="6"/>
        <v>1205</v>
      </c>
      <c r="P23">
        <f t="shared" si="7"/>
        <v>14463</v>
      </c>
      <c r="Q23">
        <f t="shared" si="8"/>
        <v>14463</v>
      </c>
      <c r="R23">
        <f t="shared" si="8"/>
        <v>14463</v>
      </c>
      <c r="S23">
        <f t="shared" si="9"/>
        <v>0.5</v>
      </c>
      <c r="T23">
        <f t="shared" si="10"/>
        <v>1</v>
      </c>
    </row>
    <row r="24" spans="1:20" x14ac:dyDescent="0.25">
      <c r="A24">
        <v>7</v>
      </c>
      <c r="B24" t="s">
        <v>75</v>
      </c>
      <c r="C24" s="7">
        <v>101573602572</v>
      </c>
      <c r="D24" s="7">
        <v>47140100008612</v>
      </c>
      <c r="E24" s="8">
        <v>26162</v>
      </c>
      <c r="F24">
        <v>31</v>
      </c>
      <c r="G24">
        <v>14700</v>
      </c>
      <c r="H24">
        <v>6300</v>
      </c>
      <c r="I24">
        <f t="shared" si="0"/>
        <v>21000</v>
      </c>
      <c r="J24">
        <f t="shared" si="1"/>
        <v>14700</v>
      </c>
      <c r="K24">
        <f t="shared" si="2"/>
        <v>6300</v>
      </c>
      <c r="L24">
        <f t="shared" si="3"/>
        <v>21000</v>
      </c>
      <c r="M24">
        <f t="shared" si="4"/>
        <v>1764</v>
      </c>
      <c r="N24">
        <f t="shared" si="5"/>
        <v>539</v>
      </c>
      <c r="O24">
        <f t="shared" si="6"/>
        <v>1225</v>
      </c>
      <c r="P24">
        <f t="shared" si="7"/>
        <v>14700</v>
      </c>
      <c r="Q24">
        <f t="shared" si="8"/>
        <v>14700</v>
      </c>
      <c r="R24">
        <f t="shared" si="8"/>
        <v>14700</v>
      </c>
      <c r="S24">
        <f t="shared" si="9"/>
        <v>0</v>
      </c>
      <c r="T24">
        <f t="shared" si="10"/>
        <v>0</v>
      </c>
    </row>
    <row r="25" spans="1:20" x14ac:dyDescent="0.25">
      <c r="A25">
        <v>26</v>
      </c>
      <c r="B25" t="s">
        <v>76</v>
      </c>
      <c r="C25" s="7">
        <v>101772550975</v>
      </c>
      <c r="D25" s="7">
        <v>47140100008631</v>
      </c>
      <c r="E25" s="8">
        <v>3500</v>
      </c>
      <c r="F25">
        <v>5</v>
      </c>
      <c r="G25">
        <v>14700</v>
      </c>
      <c r="H25">
        <v>6300</v>
      </c>
      <c r="I25">
        <f t="shared" si="0"/>
        <v>21000</v>
      </c>
      <c r="J25">
        <f t="shared" si="1"/>
        <v>2371</v>
      </c>
      <c r="K25">
        <f t="shared" si="2"/>
        <v>1016</v>
      </c>
      <c r="L25">
        <f t="shared" si="3"/>
        <v>3387</v>
      </c>
      <c r="M25">
        <f t="shared" si="4"/>
        <v>285</v>
      </c>
      <c r="N25">
        <f t="shared" si="5"/>
        <v>87</v>
      </c>
      <c r="O25">
        <f t="shared" si="6"/>
        <v>198</v>
      </c>
      <c r="P25">
        <f t="shared" si="7"/>
        <v>2371</v>
      </c>
      <c r="Q25">
        <f t="shared" si="8"/>
        <v>2371</v>
      </c>
      <c r="R25">
        <f t="shared" si="8"/>
        <v>2371</v>
      </c>
      <c r="S25">
        <f t="shared" si="9"/>
        <v>26</v>
      </c>
      <c r="T25">
        <f t="shared" si="10"/>
        <v>26</v>
      </c>
    </row>
    <row r="26" spans="1:20" x14ac:dyDescent="0.25">
      <c r="A26">
        <v>29</v>
      </c>
      <c r="B26" t="s">
        <v>52</v>
      </c>
      <c r="C26" s="7">
        <v>101239967234</v>
      </c>
      <c r="E26" s="8">
        <v>9700</v>
      </c>
      <c r="F26">
        <v>14</v>
      </c>
      <c r="G26">
        <v>14700</v>
      </c>
      <c r="H26">
        <v>6300</v>
      </c>
      <c r="I26">
        <f t="shared" si="0"/>
        <v>21000</v>
      </c>
      <c r="J26">
        <f t="shared" si="1"/>
        <v>6639</v>
      </c>
      <c r="K26">
        <f t="shared" si="2"/>
        <v>2845</v>
      </c>
      <c r="L26">
        <f t="shared" si="3"/>
        <v>9484</v>
      </c>
      <c r="M26">
        <f t="shared" si="4"/>
        <v>797</v>
      </c>
      <c r="N26">
        <f t="shared" si="5"/>
        <v>244</v>
      </c>
      <c r="O26">
        <f t="shared" si="6"/>
        <v>553</v>
      </c>
      <c r="P26">
        <f t="shared" si="7"/>
        <v>6639</v>
      </c>
      <c r="Q26">
        <f t="shared" si="8"/>
        <v>6639</v>
      </c>
      <c r="R26">
        <f t="shared" si="8"/>
        <v>6639</v>
      </c>
      <c r="S26">
        <f t="shared" si="9"/>
        <v>17</v>
      </c>
      <c r="T26">
        <f t="shared" si="10"/>
        <v>17</v>
      </c>
    </row>
    <row r="27" spans="1:20" x14ac:dyDescent="0.25">
      <c r="A27">
        <v>20</v>
      </c>
      <c r="B27" t="s">
        <v>77</v>
      </c>
      <c r="C27" s="7">
        <v>101756601776</v>
      </c>
      <c r="D27" s="7">
        <v>47140100008633</v>
      </c>
      <c r="E27" s="8">
        <v>18506</v>
      </c>
      <c r="F27">
        <v>27</v>
      </c>
      <c r="G27">
        <v>14700</v>
      </c>
      <c r="H27">
        <v>6300</v>
      </c>
      <c r="I27">
        <f t="shared" si="0"/>
        <v>21000</v>
      </c>
      <c r="J27">
        <f t="shared" si="1"/>
        <v>12803</v>
      </c>
      <c r="K27">
        <f t="shared" si="2"/>
        <v>5487</v>
      </c>
      <c r="L27">
        <f t="shared" si="3"/>
        <v>18290</v>
      </c>
      <c r="M27">
        <f t="shared" si="4"/>
        <v>1536</v>
      </c>
      <c r="N27">
        <f t="shared" si="5"/>
        <v>470</v>
      </c>
      <c r="O27">
        <f t="shared" si="6"/>
        <v>1066</v>
      </c>
      <c r="P27">
        <f t="shared" si="7"/>
        <v>12803</v>
      </c>
      <c r="Q27">
        <f t="shared" si="8"/>
        <v>12803</v>
      </c>
      <c r="R27">
        <f t="shared" si="8"/>
        <v>12803</v>
      </c>
      <c r="S27">
        <f t="shared" si="9"/>
        <v>4</v>
      </c>
      <c r="T27">
        <f t="shared" si="10"/>
        <v>4</v>
      </c>
    </row>
    <row r="28" spans="1:20" x14ac:dyDescent="0.25">
      <c r="A28">
        <v>1</v>
      </c>
      <c r="B28" t="s">
        <v>78</v>
      </c>
      <c r="C28" s="7">
        <v>101391631928</v>
      </c>
      <c r="D28" s="7">
        <v>47140100008585</v>
      </c>
      <c r="E28" s="8">
        <v>60889.5</v>
      </c>
      <c r="F28">
        <v>31</v>
      </c>
      <c r="G28">
        <v>14700</v>
      </c>
      <c r="H28">
        <v>6300</v>
      </c>
      <c r="I28">
        <f t="shared" si="0"/>
        <v>21000</v>
      </c>
      <c r="J28">
        <f t="shared" si="1"/>
        <v>14700</v>
      </c>
      <c r="K28">
        <f t="shared" si="2"/>
        <v>6300</v>
      </c>
      <c r="L28">
        <f t="shared" si="3"/>
        <v>21000</v>
      </c>
      <c r="M28">
        <f t="shared" si="4"/>
        <v>1764</v>
      </c>
      <c r="N28">
        <f t="shared" si="5"/>
        <v>539</v>
      </c>
      <c r="O28">
        <f t="shared" si="6"/>
        <v>1225</v>
      </c>
      <c r="P28">
        <f t="shared" si="7"/>
        <v>14700</v>
      </c>
      <c r="Q28">
        <f t="shared" si="8"/>
        <v>14700</v>
      </c>
      <c r="R28">
        <f t="shared" si="8"/>
        <v>14700</v>
      </c>
      <c r="S28">
        <f t="shared" si="9"/>
        <v>0</v>
      </c>
      <c r="T28">
        <f t="shared" si="10"/>
        <v>0</v>
      </c>
    </row>
    <row r="29" spans="1:20" x14ac:dyDescent="0.25">
      <c r="G29">
        <f>SUM(G2:G28)</f>
        <v>396900</v>
      </c>
      <c r="H29">
        <f t="shared" ref="H29:T29" si="11">SUM(H2:H28)</f>
        <v>170100</v>
      </c>
      <c r="I29">
        <f t="shared" si="11"/>
        <v>567000</v>
      </c>
      <c r="J29">
        <f t="shared" si="11"/>
        <v>304199</v>
      </c>
      <c r="K29">
        <f t="shared" si="11"/>
        <v>130369</v>
      </c>
      <c r="L29">
        <f t="shared" si="11"/>
        <v>434568</v>
      </c>
      <c r="M29">
        <f t="shared" si="11"/>
        <v>36506</v>
      </c>
      <c r="N29">
        <f t="shared" si="11"/>
        <v>11160</v>
      </c>
      <c r="O29">
        <f t="shared" si="11"/>
        <v>25345</v>
      </c>
      <c r="P29">
        <f t="shared" si="11"/>
        <v>304199</v>
      </c>
      <c r="Q29">
        <f t="shared" si="11"/>
        <v>304199</v>
      </c>
      <c r="R29">
        <f t="shared" si="11"/>
        <v>304199</v>
      </c>
      <c r="S29">
        <f t="shared" si="11"/>
        <v>195.5</v>
      </c>
      <c r="T29">
        <f t="shared" si="11"/>
        <v>201</v>
      </c>
    </row>
    <row r="34" spans="1:16" s="6" customFormat="1" x14ac:dyDescent="0.25">
      <c r="A34" s="6">
        <v>5</v>
      </c>
      <c r="B34" s="6" t="s">
        <v>8</v>
      </c>
      <c r="D34" s="9">
        <v>47140100008610</v>
      </c>
      <c r="E34" s="10">
        <v>21467</v>
      </c>
      <c r="F34" s="6">
        <v>0</v>
      </c>
      <c r="G34" s="6">
        <v>14700</v>
      </c>
      <c r="H34" s="6">
        <v>6300</v>
      </c>
      <c r="I34" s="6">
        <f>G34+H34</f>
        <v>21000</v>
      </c>
      <c r="J34" s="6">
        <f>ROUND(G34/31*F34,0)</f>
        <v>0</v>
      </c>
      <c r="K34" s="6">
        <f>ROUND(H34/31*F34,0)</f>
        <v>0</v>
      </c>
      <c r="L34" s="6">
        <f>SUM(J34:K34)</f>
        <v>0</v>
      </c>
      <c r="M34" s="6">
        <f>ROUND(J34*12/100,0)</f>
        <v>0</v>
      </c>
      <c r="N34" s="6">
        <f>ROUND(J34*3.67%,0)</f>
        <v>0</v>
      </c>
      <c r="O34" s="6">
        <f>ROUND(J34*8.33%,0)</f>
        <v>0</v>
      </c>
      <c r="P34" s="6">
        <f>J34</f>
        <v>0</v>
      </c>
    </row>
    <row r="35" spans="1:16" s="6" customFormat="1" x14ac:dyDescent="0.25">
      <c r="A35" s="6">
        <v>23</v>
      </c>
      <c r="B35" s="6" t="s">
        <v>26</v>
      </c>
      <c r="D35" s="9"/>
      <c r="E35" s="10">
        <v>26812</v>
      </c>
      <c r="F35" s="6">
        <v>0</v>
      </c>
      <c r="G35" s="6">
        <v>14700</v>
      </c>
      <c r="H35" s="6">
        <v>6300</v>
      </c>
      <c r="I35" s="6">
        <f>G35+H35</f>
        <v>21000</v>
      </c>
      <c r="J35" s="6">
        <f>ROUND(G35/31*F35,0)</f>
        <v>0</v>
      </c>
      <c r="K35" s="6">
        <f>ROUND(H35/31*F35,0)</f>
        <v>0</v>
      </c>
      <c r="L35" s="6">
        <f>SUM(J35:K35)</f>
        <v>0</v>
      </c>
      <c r="M35" s="6">
        <f>ROUND(J35*12/100,0)</f>
        <v>0</v>
      </c>
      <c r="N35" s="6">
        <f>ROUND(J35*3.67%,0)</f>
        <v>0</v>
      </c>
      <c r="O35" s="6">
        <f>ROUND(J35*8.33%,0)</f>
        <v>0</v>
      </c>
      <c r="P35" s="6">
        <f>J35</f>
        <v>0</v>
      </c>
    </row>
  </sheetData>
  <sortState ref="A2:T28">
    <sortCondition ref="B2:B28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Data</vt:lpstr>
      <vt:lpstr>Master Data - Team</vt:lpstr>
      <vt:lpstr>Jan-22 Salary </vt:lpstr>
      <vt:lpstr>PF Workings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Ramoffice-04</dc:creator>
  <cp:lastModifiedBy>ARUL</cp:lastModifiedBy>
  <dcterms:created xsi:type="dcterms:W3CDTF">2022-01-13T09:09:20Z</dcterms:created>
  <dcterms:modified xsi:type="dcterms:W3CDTF">2022-02-18T15:46:58Z</dcterms:modified>
</cp:coreProperties>
</file>