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<sst xmlns="http://schemas.openxmlformats.org/spreadsheetml/2006/main" count="21">
  <si>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Sr. No</t>
  </si>
  <si>
    <r>
      <rPr>
        <sz val="11"/>
        <color theme="1"/>
        <rFont val="宋体"/>
        <charset val="134"/>
      </rPr>
      <t xml:space="preserve">Temperature(exp in </t>
    </r>
    <r>
      <rPr>
        <sz val="11"/>
        <color theme="1"/>
        <rFont val="Times New Roman"/>
        <charset val="134"/>
      </rPr>
      <t>º</t>
    </r>
    <r>
      <rPr>
        <sz val="11"/>
        <color theme="1"/>
        <rFont val="宋体"/>
        <charset val="134"/>
      </rPr>
      <t>C)</t>
    </r>
  </si>
  <si>
    <t>x(m)</t>
  </si>
  <si>
    <t>Temperature(theoratical in ºC)</t>
  </si>
  <si>
    <t xml:space="preserve">               -</t>
  </si>
  <si>
    <t>tavg</t>
  </si>
  <si>
    <t>sum</t>
  </si>
  <si>
    <t>tm</t>
  </si>
  <si>
    <t>ut</t>
  </si>
  <si>
    <t>e</t>
  </si>
  <si>
    <t>v0</t>
  </si>
  <si>
    <t>neff</t>
  </si>
  <si>
    <t>va</t>
  </si>
  <si>
    <t>re</t>
  </si>
  <si>
    <t>q</t>
  </si>
  <si>
    <t>h</t>
  </si>
  <si>
    <t>kk</t>
  </si>
  <si>
    <t>Nu</t>
  </si>
  <si>
    <t>c1</t>
  </si>
  <si>
    <t>m</t>
  </si>
  <si>
    <t>c2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</si>
</sst>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TEMPERATURE VS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7890353920888"/>
          <c:y val="0.125925925925926"/>
          <c:w val="0.90734212352533"/>
          <c:h val="0.731805555555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"experimental"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0.07</c:v>
                </c:pt>
                <c:pt idx="2">
                  <c:v>0.105</c:v>
                </c:pt>
                <c:pt idx="3">
                  <c:v>0.145</c:v>
                </c:pt>
                <c:pt idx="4">
                  <c:v>0.18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92</c:v>
                </c:pt>
                <c:pt idx="1">
                  <c:v>79</c:v>
                </c:pt>
                <c:pt idx="2">
                  <c:v>71</c:v>
                </c:pt>
                <c:pt idx="3">
                  <c:v>65</c:v>
                </c:pt>
                <c:pt idx="4">
                  <c:v>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"theoretical"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0.07</c:v>
                </c:pt>
                <c:pt idx="2">
                  <c:v>0.105</c:v>
                </c:pt>
                <c:pt idx="3">
                  <c:v>0.145</c:v>
                </c:pt>
                <c:pt idx="4">
                  <c:v>0.18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92</c:v>
                </c:pt>
                <c:pt idx="1">
                  <c:v>78.9923190960716</c:v>
                </c:pt>
                <c:pt idx="2">
                  <c:v>68.2232492670935</c:v>
                </c:pt>
                <c:pt idx="3">
                  <c:v>60.6274106932673</c:v>
                </c:pt>
                <c:pt idx="4">
                  <c:v>57.4637536601637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00432"/>
        <c:axId val="618493220"/>
      </c:scatterChart>
      <c:valAx>
        <c:axId val="886000432"/>
        <c:scaling>
          <c:orientation val="minMax"/>
          <c:min val="0.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493220"/>
        <c:crosses val="autoZero"/>
        <c:crossBetween val="midCat"/>
      </c:valAx>
      <c:valAx>
        <c:axId val="61849322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T(x)  in  deg Celcius</a:t>
                </a:r>
              </a:p>
            </c:rich>
          </c:tx>
          <c:layout>
            <c:manualLayout>
              <c:xMode val="edge"/>
              <c:yMode val="edge"/>
              <c:x val="0.0691282620766241"/>
              <c:y val="0.305254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0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010549694614"/>
          <c:y val="0.31689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622935</xdr:colOff>
      <xdr:row>13</xdr:row>
      <xdr:rowOff>165100</xdr:rowOff>
    </xdr:from>
    <xdr:to>
      <xdr:col>11</xdr:col>
      <xdr:colOff>394335</xdr:colOff>
      <xdr:row>28</xdr:row>
      <xdr:rowOff>165100</xdr:rowOff>
    </xdr:to>
    <xdr:graphicFrame>
      <xdr:nvGraphicFramePr>
        <xdr:cNvPr id="2" name="Chart 1"/>
        <xdr:cNvGraphicFramePr/>
      </xdr:nvGraphicFramePr>
      <xdr:xfrm>
        <a:off x="6344285" y="2542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D6" sqref="D6"/>
    </sheetView>
  </sheetViews>
  <sheetFormatPr defaultColWidth="9.13888888888889" defaultRowHeight="14.4" outlineLevelCol="4"/>
  <cols>
    <col min="2" max="2" width="23.287037037037" customWidth="1"/>
    <col min="3" max="3" width="20.4259259259259" customWidth="1"/>
    <col min="4" max="4" width="30.5740740740741" customWidth="1"/>
    <col min="5" max="5" width="17" customWidth="1"/>
    <col min="6" max="6" width="8" customWidth="1"/>
    <col min="7" max="7" width="7.57407407407407" customWidth="1"/>
    <col min="10" max="11" width="9.57407407407407"/>
    <col min="12" max="12" width="6.57407407407407" customWidth="1"/>
    <col min="13" max="13" width="8.13888888888889" customWidth="1"/>
    <col min="14" max="14" width="7.13888888888889" customWidth="1"/>
    <col min="15" max="15" width="8" customWidth="1"/>
    <col min="16" max="16" width="12.8611111111111"/>
    <col min="17" max="17" width="8.42592592592593" customWidth="1"/>
    <col min="19" max="19" width="12.861111111111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5">
      <c r="A2">
        <v>1</v>
      </c>
      <c r="B2">
        <v>92</v>
      </c>
      <c r="C2">
        <v>0.04</v>
      </c>
      <c r="D2">
        <f>((COSH((8.3382)*(0.2-C2))*69/COSH(8.3382*(0.2-0.04))))+23</f>
        <v>92</v>
      </c>
      <c r="E2">
        <f>(((8.338)/COSH(8.338*0.16))*(SINH((8.338*C2)-(8.338*0.2)))*0.001*52)^2</f>
        <v>0.14236771825645</v>
      </c>
    </row>
    <row r="3" spans="1:5">
      <c r="A3">
        <v>2</v>
      </c>
      <c r="B3">
        <v>79</v>
      </c>
      <c r="C3">
        <v>0.07</v>
      </c>
      <c r="D3">
        <f>((COSH((8.3382)*(0.2-C3))*69/COSH(8.3382*(0.2-0.04))))+23</f>
        <v>78.9923190960716</v>
      </c>
      <c r="E3">
        <f>(((8.338)/COSH(8.338*0.16))*(SINH((8.338*C3)-(8.338*0.2)))*0.001*52)^2</f>
        <v>0.0781723860510992</v>
      </c>
    </row>
    <row r="4" spans="1:5">
      <c r="A4">
        <v>3</v>
      </c>
      <c r="B4">
        <v>71</v>
      </c>
      <c r="C4">
        <v>0.105</v>
      </c>
      <c r="D4">
        <f>((COSH((8.3382)*(0.2-C4))*69/COSH(8.3382*(0.2-0.04))))+23</f>
        <v>68.2232492670935</v>
      </c>
      <c r="E4">
        <f>(((8.338)/COSH(8.338*0.16))*(SINH((8.338*C4)-(8.338*0.2)))*0.001*52)^2</f>
        <v>0.0351345136882982</v>
      </c>
    </row>
    <row r="5" spans="1:5">
      <c r="A5">
        <v>4</v>
      </c>
      <c r="B5">
        <v>65</v>
      </c>
      <c r="C5">
        <v>0.145</v>
      </c>
      <c r="D5">
        <f>((COSH((8.3382)*(0.2-C5))*69/COSH(8.3382*(0.2-0.04))))+23</f>
        <v>60.6274106932673</v>
      </c>
      <c r="E5">
        <f>(((8.338)/COSH(8.338*0.16))*(SINH((8.338*C5)-(8.338*0.2)))*0.001*52)^2</f>
        <v>0.0102859083392269</v>
      </c>
    </row>
    <row r="6" spans="1:5">
      <c r="A6">
        <v>5</v>
      </c>
      <c r="B6">
        <v>62</v>
      </c>
      <c r="C6">
        <v>0.18</v>
      </c>
      <c r="D6">
        <f>((COSH((8.3382)*(0.2-C6))*69/COSH(8.3382*(0.2-0.04))))+23</f>
        <v>57.4637536601637</v>
      </c>
      <c r="E6">
        <f>(((8.338)/COSH(8.338*0.16))*(SINH((8.338*C6)-(8.338*0.2)))*0.001*52)^2</f>
        <v>0.00128045749891129</v>
      </c>
    </row>
    <row r="7" spans="1:4">
      <c r="A7">
        <v>6</v>
      </c>
      <c r="B7">
        <v>23</v>
      </c>
      <c r="C7" t="s">
        <v>4</v>
      </c>
      <c r="D7">
        <v>22</v>
      </c>
    </row>
    <row r="8" spans="2:5">
      <c r="B8" t="s">
        <v>5</v>
      </c>
      <c r="E8" t="s">
        <v>6</v>
      </c>
    </row>
    <row r="9" spans="2:5">
      <c r="B9">
        <f>SUM(B2:B6)/5</f>
        <v>73.8</v>
      </c>
      <c r="E9">
        <f>SUM(E2:E6)</f>
        <v>0.267240983833985</v>
      </c>
    </row>
    <row r="10" spans="2:5">
      <c r="B10" t="s">
        <v>7</v>
      </c>
      <c r="E10" t="s">
        <v>8</v>
      </c>
    </row>
    <row r="11" spans="2:5">
      <c r="B11">
        <f>(B7+B9)/2</f>
        <v>48.4</v>
      </c>
      <c r="D11" t="s">
        <v>9</v>
      </c>
      <c r="E11">
        <f>E9^0.5</f>
        <v>0.516953560616411</v>
      </c>
    </row>
    <row r="12" spans="4:4">
      <c r="D12">
        <f>(((4*110)/(0.012*B20))^0.5)*(TANH(B24*0.2))</f>
        <v>37.0784011542445</v>
      </c>
    </row>
    <row r="13" spans="2:2">
      <c r="B13" t="s">
        <v>10</v>
      </c>
    </row>
    <row r="14" spans="2:4">
      <c r="B14">
        <f>((0.85)*((2*9.81*0.064*(1000-1.15)/1.15)^0.5)*((1-(0.52^4))^-0.5))</f>
        <v>29.1572778777563</v>
      </c>
      <c r="D14" t="s">
        <v>11</v>
      </c>
    </row>
    <row r="15" spans="2:4">
      <c r="B15" t="s">
        <v>12</v>
      </c>
      <c r="D15">
        <f>(TANH(B24*0.2)/(B24*0.2))</f>
        <v>0.556176017313667</v>
      </c>
    </row>
    <row r="16" spans="2:2">
      <c r="B16">
        <f>((B14*3.1428*0.02*0.02)/(4*0.15*0.1))</f>
        <v>0.61090328609475</v>
      </c>
    </row>
    <row r="17" spans="2:4">
      <c r="B17" t="s">
        <v>13</v>
      </c>
      <c r="D17" t="s">
        <v>14</v>
      </c>
    </row>
    <row r="18" spans="2:4">
      <c r="B18">
        <f>0.012*B16/(17.96*10^-6)</f>
        <v>408.175914985356</v>
      </c>
      <c r="D18">
        <f>(70/(B20*110*3.1428*3.1428*(0.012^3))^0.5)</f>
        <v>335.503214720394</v>
      </c>
    </row>
    <row r="19" spans="2:2">
      <c r="B19" t="s">
        <v>15</v>
      </c>
    </row>
    <row r="20" spans="2:4">
      <c r="B20">
        <f>0.683*(B18^0.466)*(0.7045^(1/3))*(27.8*10^-3)/0.012</f>
        <v>23.186371825545</v>
      </c>
      <c r="D20" t="s">
        <v>16</v>
      </c>
    </row>
    <row r="21" spans="2:4">
      <c r="B21" t="s">
        <v>17</v>
      </c>
      <c r="D21">
        <f>61/(COSH(8.338*0.16))</f>
        <v>30.049986796891</v>
      </c>
    </row>
    <row r="22" spans="2:4">
      <c r="B22">
        <f>B20*0.012/(27.8*10^-3)</f>
        <v>10.0085058239763</v>
      </c>
      <c r="D22" t="s">
        <v>18</v>
      </c>
    </row>
    <row r="23" spans="2:4">
      <c r="B23" t="s">
        <v>19</v>
      </c>
      <c r="D23">
        <f>D21*EXP(B24*0.2)</f>
        <v>160.662784347589</v>
      </c>
    </row>
    <row r="24" spans="2:4">
      <c r="B24">
        <f>((4*B20)/(110*0.012))^0.5</f>
        <v>8.38222719834542</v>
      </c>
      <c r="D24" t="s">
        <v>20</v>
      </c>
    </row>
    <row r="25" spans="4:4">
      <c r="D25">
        <f>D21/EXP(B24*0.2)</f>
        <v>5.62047838371645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Khandelwal</dc:creator>
  <cp:lastModifiedBy>Asus</cp:lastModifiedBy>
  <dcterms:created xsi:type="dcterms:W3CDTF">2018-01-14T16:33:00Z</dcterms:created>
  <dcterms:modified xsi:type="dcterms:W3CDTF">2018-01-26T17:55:20Z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