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62184C44-B6F5-A04B-BBB8-FCB7E6C69D9F}" xr6:coauthVersionLast="47" xr6:coauthVersionMax="47" xr10:uidLastSave="{00000000-0000-0000-0000-000000000000}"/>
  <bookViews>
    <workbookView xWindow="0" yWindow="760" windowWidth="34560" windowHeight="19920" xr2:uid="{2F6A880A-CADF-8941-BACA-B4A1F43DB678}"/>
  </bookViews>
  <sheets>
    <sheet name="one-way-scenarios" sheetId="4" r:id="rId1"/>
    <sheet name="base-case" sheetId="1" r:id="rId2"/>
    <sheet name="base-case-test" sheetId="3" r:id="rId3"/>
    <sheet name="policy_profile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E2" i="5"/>
  <c r="E6" i="5" s="1"/>
  <c r="F2" i="5"/>
  <c r="F6" i="5" s="1"/>
  <c r="G2" i="5"/>
  <c r="G13" i="5" s="1"/>
  <c r="H2" i="5"/>
  <c r="I2" i="5"/>
  <c r="I4" i="5" s="1"/>
  <c r="I14" i="5"/>
  <c r="I13" i="5"/>
  <c r="E3" i="5"/>
  <c r="F3" i="4"/>
  <c r="N15" i="4"/>
  <c r="N14" i="4"/>
  <c r="N2" i="4"/>
  <c r="N12" i="4" s="1"/>
  <c r="M2" i="4"/>
  <c r="M19" i="4" s="1"/>
  <c r="L2" i="4"/>
  <c r="L12" i="4" s="1"/>
  <c r="K2" i="4"/>
  <c r="K17" i="4" s="1"/>
  <c r="J2" i="4"/>
  <c r="I2" i="4"/>
  <c r="I8" i="4" s="1"/>
  <c r="H2" i="4"/>
  <c r="H15" i="4" s="1"/>
  <c r="G2" i="4"/>
  <c r="G8" i="4" s="1"/>
  <c r="F2" i="4"/>
  <c r="F11" i="4" s="1"/>
  <c r="F7" i="4" l="1"/>
  <c r="G7" i="4"/>
  <c r="K7" i="4"/>
  <c r="L7" i="4"/>
  <c r="H7" i="4"/>
  <c r="M7" i="4"/>
  <c r="I7" i="4"/>
  <c r="N7" i="4"/>
  <c r="E16" i="5"/>
  <c r="E17" i="5" s="1"/>
  <c r="G17" i="4"/>
  <c r="G16" i="4"/>
  <c r="G15" i="4"/>
  <c r="G14" i="4"/>
  <c r="G13" i="4"/>
  <c r="G12" i="4"/>
  <c r="G11" i="4"/>
  <c r="G10" i="4"/>
  <c r="F5" i="5"/>
  <c r="K9" i="4"/>
  <c r="G19" i="4"/>
  <c r="G9" i="4"/>
  <c r="I18" i="5"/>
  <c r="I8" i="5"/>
  <c r="F9" i="5"/>
  <c r="I9" i="5"/>
  <c r="G18" i="4"/>
  <c r="F13" i="5"/>
  <c r="I19" i="4"/>
  <c r="K5" i="4"/>
  <c r="L18" i="4"/>
  <c r="L5" i="4"/>
  <c r="I18" i="4"/>
  <c r="K18" i="4"/>
  <c r="K19" i="4"/>
  <c r="M12" i="4"/>
  <c r="N18" i="4"/>
  <c r="L19" i="4"/>
  <c r="N19" i="4"/>
  <c r="M13" i="4"/>
  <c r="M18" i="4"/>
  <c r="I3" i="5"/>
  <c r="E14" i="5"/>
  <c r="F10" i="5"/>
  <c r="F14" i="5"/>
  <c r="E4" i="5"/>
  <c r="F4" i="5"/>
  <c r="F11" i="5"/>
  <c r="F7" i="5"/>
  <c r="E11" i="5"/>
  <c r="F12" i="5"/>
  <c r="E15" i="5"/>
  <c r="E13" i="5"/>
  <c r="E10" i="5"/>
  <c r="E8" i="5"/>
  <c r="E5" i="5"/>
  <c r="E9" i="5"/>
  <c r="I17" i="5"/>
  <c r="G18" i="5"/>
  <c r="G7" i="5"/>
  <c r="G16" i="5"/>
  <c r="G11" i="5"/>
  <c r="G15" i="5"/>
  <c r="G5" i="5"/>
  <c r="I7" i="5"/>
  <c r="G10" i="5"/>
  <c r="I12" i="5"/>
  <c r="I16" i="5"/>
  <c r="G4" i="5"/>
  <c r="I6" i="5"/>
  <c r="G9" i="5"/>
  <c r="I11" i="5"/>
  <c r="G14" i="5"/>
  <c r="G6" i="5"/>
  <c r="F3" i="5"/>
  <c r="E7" i="5"/>
  <c r="F8" i="5"/>
  <c r="E12" i="5"/>
  <c r="I15" i="5"/>
  <c r="G17" i="5"/>
  <c r="G12" i="5"/>
  <c r="G3" i="5"/>
  <c r="I5" i="5"/>
  <c r="G8" i="5"/>
  <c r="I10" i="5"/>
  <c r="G4" i="4"/>
  <c r="H3" i="4"/>
  <c r="G6" i="4"/>
  <c r="G3" i="4"/>
  <c r="I3" i="4"/>
  <c r="L3" i="4"/>
  <c r="M3" i="4"/>
  <c r="K3" i="4"/>
  <c r="M6" i="4"/>
  <c r="M4" i="4"/>
  <c r="N3" i="4"/>
  <c r="N4" i="4"/>
  <c r="F5" i="4"/>
  <c r="K4" i="4"/>
  <c r="M5" i="4"/>
  <c r="G5" i="4"/>
  <c r="F4" i="4"/>
  <c r="H5" i="4"/>
  <c r="I5" i="4"/>
  <c r="H4" i="4"/>
  <c r="I4" i="4"/>
  <c r="L4" i="4"/>
  <c r="N5" i="4"/>
  <c r="K6" i="4"/>
  <c r="L6" i="4"/>
  <c r="F6" i="4"/>
  <c r="H6" i="4"/>
  <c r="I6" i="4"/>
  <c r="L17" i="4"/>
  <c r="N6" i="4"/>
  <c r="M14" i="4"/>
  <c r="N16" i="4"/>
  <c r="N17" i="4"/>
  <c r="N13" i="4"/>
  <c r="I9" i="4"/>
  <c r="I15" i="4"/>
  <c r="I16" i="4"/>
  <c r="I10" i="4"/>
  <c r="L8" i="4"/>
  <c r="I13" i="4"/>
  <c r="N9" i="4"/>
  <c r="H10" i="4"/>
  <c r="I11" i="4"/>
  <c r="N8" i="4"/>
  <c r="M9" i="4"/>
  <c r="N10" i="4"/>
  <c r="H11" i="4"/>
  <c r="H12" i="4"/>
  <c r="I12" i="4"/>
  <c r="F9" i="4"/>
  <c r="H14" i="4"/>
  <c r="H9" i="4"/>
  <c r="I14" i="4"/>
  <c r="N11" i="4"/>
  <c r="K13" i="4"/>
  <c r="K15" i="4"/>
  <c r="K8" i="4"/>
  <c r="K11" i="4"/>
  <c r="L13" i="4"/>
  <c r="L15" i="4"/>
  <c r="M15" i="4"/>
  <c r="F12" i="4"/>
  <c r="F14" i="4"/>
  <c r="F16" i="4"/>
  <c r="L10" i="4"/>
  <c r="M10" i="4"/>
  <c r="M16" i="4"/>
  <c r="L9" i="4"/>
  <c r="L11" i="4"/>
  <c r="K16" i="4"/>
  <c r="K14" i="4"/>
  <c r="L14" i="4"/>
  <c r="H8" i="4"/>
  <c r="F13" i="4"/>
  <c r="F15" i="4"/>
  <c r="I17" i="4"/>
  <c r="F10" i="4"/>
  <c r="M11" i="4"/>
  <c r="M17" i="4"/>
  <c r="K12" i="4"/>
  <c r="L16" i="4"/>
  <c r="F8" i="4"/>
  <c r="F17" i="4"/>
  <c r="K10" i="4"/>
  <c r="H13" i="4"/>
  <c r="M8" i="4"/>
  <c r="C8" i="3"/>
  <c r="C6" i="3"/>
  <c r="C5" i="3"/>
  <c r="C4" i="3"/>
  <c r="B2" i="3"/>
  <c r="C4" i="1"/>
  <c r="B2" i="1"/>
  <c r="F18" i="4" l="1"/>
  <c r="F19" i="4"/>
  <c r="E18" i="5"/>
</calcChain>
</file>

<file path=xl/sharedStrings.xml><?xml version="1.0" encoding="utf-8"?>
<sst xmlns="http://schemas.openxmlformats.org/spreadsheetml/2006/main" count="153" uniqueCount="40">
  <si>
    <t>Scenario</t>
  </si>
  <si>
    <t>c</t>
  </si>
  <si>
    <t>a_up</t>
  </si>
  <si>
    <t>a_down</t>
  </si>
  <si>
    <t>No NPIs</t>
  </si>
  <si>
    <t>NPIs w/o EWS</t>
  </si>
  <si>
    <t>NPIs + 5-day EWS</t>
  </si>
  <si>
    <t>NPIs + 10-day EWS</t>
  </si>
  <si>
    <t>total_surv_lag</t>
  </si>
  <si>
    <t>NPIs + 2-day EWS</t>
  </si>
  <si>
    <t>p</t>
  </si>
  <si>
    <t>NPIs + 2-day EWS p=0.3</t>
  </si>
  <si>
    <t>NPIs + 5-day EWS p=0.3</t>
  </si>
  <si>
    <t>NPIs + 10-day EWS p=0.3</t>
  </si>
  <si>
    <t>Class</t>
  </si>
  <si>
    <t>Base case</t>
  </si>
  <si>
    <t>Epidemiological</t>
  </si>
  <si>
    <t>0.5x transmissible</t>
  </si>
  <si>
    <t>R0</t>
  </si>
  <si>
    <t>1.5x transmissible</t>
  </si>
  <si>
    <t>0.5x deadly</t>
  </si>
  <si>
    <t>1.5x deadly</t>
  </si>
  <si>
    <t>r</t>
  </si>
  <si>
    <t>cost_max_npi</t>
  </si>
  <si>
    <t>Economic</t>
  </si>
  <si>
    <t>1.5x NPI costs</t>
  </si>
  <si>
    <t>0.5x NPI costs</t>
  </si>
  <si>
    <t>tau</t>
  </si>
  <si>
    <t>Section</t>
  </si>
  <si>
    <t>NMB_comparator</t>
  </si>
  <si>
    <t>3-day decision lag</t>
  </si>
  <si>
    <t>1.5x stringent</t>
  </si>
  <si>
    <t>0.5x stringent</t>
  </si>
  <si>
    <t>Scenarios</t>
  </si>
  <si>
    <t>Policy response</t>
  </si>
  <si>
    <t>90% max NPI eff</t>
  </si>
  <si>
    <t>50% max NPI eff</t>
  </si>
  <si>
    <t>2-week decision lag</t>
  </si>
  <si>
    <t>counterfactual.id</t>
  </si>
  <si>
    <t>Base-case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</si>
</sst>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9" fontId="0" fillId="2" borderId="0" xfId="1" applyFont="1" applyFill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lima/dev/genomic-surveillance-voi/data/metapopulation-inputs-master.xlsx" TargetMode="External"/><Relationship Id="rId1" Type="http://schemas.openxmlformats.org/officeDocument/2006/relationships/externalLinkPath" Target="metapopulation-inputs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parameters"/>
      <sheetName val="healthcosts"/>
      <sheetName val="jurisdiction"/>
      <sheetName val="commuting_area"/>
    </sheetNames>
    <sheetDataSet>
      <sheetData sheetId="0"/>
      <sheetData sheetId="1">
        <row r="6">
          <cell r="D6">
            <v>7.3299999999999997E-3</v>
          </cell>
        </row>
        <row r="7">
          <cell r="D7">
            <v>2.5</v>
          </cell>
        </row>
        <row r="10">
          <cell r="D10">
            <v>0.25</v>
          </cell>
        </row>
        <row r="21">
          <cell r="D21">
            <v>0.1188833</v>
          </cell>
        </row>
        <row r="22">
          <cell r="D22">
            <v>12.5096989</v>
          </cell>
        </row>
        <row r="24">
          <cell r="D24">
            <v>7</v>
          </cell>
        </row>
        <row r="25">
          <cell r="D25">
            <v>14</v>
          </cell>
        </row>
        <row r="30">
          <cell r="D30">
            <v>13</v>
          </cell>
        </row>
        <row r="32">
          <cell r="D32">
            <v>0.3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8609-CB1A-DE4B-9664-56E1F1BD1B3E}">
  <dimension ref="A1:N19"/>
  <sheetViews>
    <sheetView tabSelected="1" zoomScale="167" workbookViewId="0">
      <selection activeCell="D7" sqref="D7"/>
    </sheetView>
  </sheetViews>
  <sheetFormatPr baseColWidth="10" defaultRowHeight="16" x14ac:dyDescent="0.2"/>
  <cols>
    <col min="2" max="2" width="18" customWidth="1"/>
    <col min="3" max="3" width="15.6640625" bestFit="1" customWidth="1"/>
    <col min="4" max="4" width="15.6640625" customWidth="1"/>
    <col min="5" max="5" width="17" bestFit="1" customWidth="1"/>
    <col min="7" max="7" width="12.6640625" bestFit="1" customWidth="1"/>
    <col min="13" max="13" width="12.5" bestFit="1" customWidth="1"/>
  </cols>
  <sheetData>
    <row r="1" spans="1:14" x14ac:dyDescent="0.2">
      <c r="A1" s="1" t="s">
        <v>28</v>
      </c>
      <c r="B1" s="1" t="s">
        <v>14</v>
      </c>
      <c r="C1" s="1" t="s">
        <v>29</v>
      </c>
      <c r="D1" s="1" t="s">
        <v>38</v>
      </c>
      <c r="E1" s="1" t="s">
        <v>0</v>
      </c>
      <c r="F1" s="1" t="s">
        <v>1</v>
      </c>
      <c r="G1" s="1" t="s">
        <v>8</v>
      </c>
      <c r="H1" s="1" t="s">
        <v>2</v>
      </c>
      <c r="I1" s="1" t="s">
        <v>3</v>
      </c>
      <c r="J1" s="1" t="s">
        <v>10</v>
      </c>
      <c r="K1" s="1" t="s">
        <v>18</v>
      </c>
      <c r="L1" s="1" t="s">
        <v>22</v>
      </c>
      <c r="M1" s="1" t="s">
        <v>23</v>
      </c>
      <c r="N1" s="1" t="s">
        <v>27</v>
      </c>
    </row>
    <row r="2" spans="1:14" x14ac:dyDescent="0.2">
      <c r="A2" t="s">
        <v>15</v>
      </c>
      <c r="B2" t="s">
        <v>15</v>
      </c>
      <c r="C2" t="b">
        <v>1</v>
      </c>
      <c r="D2">
        <v>1</v>
      </c>
      <c r="E2" t="s">
        <v>5</v>
      </c>
      <c r="F2" s="5">
        <f>[1]parameters!$D$22</f>
        <v>12.5096989</v>
      </c>
      <c r="G2">
        <f>[1]parameters!$D$30</f>
        <v>13</v>
      </c>
      <c r="H2">
        <f>[1]parameters!$D$24</f>
        <v>7</v>
      </c>
      <c r="I2">
        <f>[1]parameters!$D$25</f>
        <v>14</v>
      </c>
      <c r="J2">
        <f>[1]parameters!$D$32</f>
        <v>0.3</v>
      </c>
      <c r="K2">
        <f>[1]parameters!$D$7</f>
        <v>2.5</v>
      </c>
      <c r="L2" s="4">
        <f>[1]parameters!$D$6</f>
        <v>7.3299999999999997E-3</v>
      </c>
      <c r="M2" s="2">
        <f>[1]parameters!$D$10</f>
        <v>0.25</v>
      </c>
      <c r="N2" s="3">
        <f>[1]parameters!$D$21</f>
        <v>0.1188833</v>
      </c>
    </row>
    <row r="3" spans="1:14" x14ac:dyDescent="0.2">
      <c r="A3" t="s">
        <v>15</v>
      </c>
      <c r="B3" t="s">
        <v>15</v>
      </c>
      <c r="C3" t="b">
        <v>0</v>
      </c>
      <c r="D3">
        <v>1</v>
      </c>
      <c r="E3" t="s">
        <v>4</v>
      </c>
      <c r="F3" s="6">
        <f>10^5</f>
        <v>100000</v>
      </c>
      <c r="G3">
        <f>G$2</f>
        <v>13</v>
      </c>
      <c r="H3">
        <f t="shared" ref="H3:N19" si="0">H$2</f>
        <v>7</v>
      </c>
      <c r="I3">
        <f t="shared" si="0"/>
        <v>14</v>
      </c>
      <c r="J3">
        <v>1</v>
      </c>
      <c r="K3">
        <f t="shared" si="0"/>
        <v>2.5</v>
      </c>
      <c r="L3" s="4">
        <f t="shared" si="0"/>
        <v>7.3299999999999997E-3</v>
      </c>
      <c r="M3" s="2">
        <f t="shared" si="0"/>
        <v>0.25</v>
      </c>
      <c r="N3" s="3">
        <f t="shared" si="0"/>
        <v>0.1188833</v>
      </c>
    </row>
    <row r="4" spans="1:14" x14ac:dyDescent="0.2">
      <c r="A4" t="s">
        <v>15</v>
      </c>
      <c r="B4" t="s">
        <v>15</v>
      </c>
      <c r="C4" t="b">
        <v>0</v>
      </c>
      <c r="D4">
        <v>1</v>
      </c>
      <c r="E4" t="s">
        <v>9</v>
      </c>
      <c r="F4" s="5">
        <f>F$2</f>
        <v>12.5096989</v>
      </c>
      <c r="G4" s="7">
        <f>G$2-2</f>
        <v>11</v>
      </c>
      <c r="H4">
        <f t="shared" si="0"/>
        <v>7</v>
      </c>
      <c r="I4">
        <f t="shared" si="0"/>
        <v>14</v>
      </c>
      <c r="J4">
        <v>1</v>
      </c>
      <c r="K4">
        <f t="shared" si="0"/>
        <v>2.5</v>
      </c>
      <c r="L4" s="4">
        <f t="shared" si="0"/>
        <v>7.3299999999999997E-3</v>
      </c>
      <c r="M4" s="2">
        <f t="shared" si="0"/>
        <v>0.25</v>
      </c>
      <c r="N4" s="3">
        <f t="shared" si="0"/>
        <v>0.1188833</v>
      </c>
    </row>
    <row r="5" spans="1:14" x14ac:dyDescent="0.2">
      <c r="A5" t="s">
        <v>15</v>
      </c>
      <c r="B5" t="s">
        <v>15</v>
      </c>
      <c r="C5" t="b">
        <v>0</v>
      </c>
      <c r="D5">
        <v>1</v>
      </c>
      <c r="E5" t="s">
        <v>6</v>
      </c>
      <c r="F5" s="5">
        <f>F$2</f>
        <v>12.5096989</v>
      </c>
      <c r="G5" s="7">
        <f>G$2-5</f>
        <v>8</v>
      </c>
      <c r="H5">
        <f t="shared" si="0"/>
        <v>7</v>
      </c>
      <c r="I5">
        <f t="shared" si="0"/>
        <v>14</v>
      </c>
      <c r="J5">
        <v>1</v>
      </c>
      <c r="K5">
        <f t="shared" si="0"/>
        <v>2.5</v>
      </c>
      <c r="L5" s="4">
        <f t="shared" si="0"/>
        <v>7.3299999999999997E-3</v>
      </c>
      <c r="M5" s="2">
        <f t="shared" si="0"/>
        <v>0.25</v>
      </c>
      <c r="N5" s="3">
        <f t="shared" si="0"/>
        <v>0.1188833</v>
      </c>
    </row>
    <row r="6" spans="1:14" x14ac:dyDescent="0.2">
      <c r="A6" t="s">
        <v>15</v>
      </c>
      <c r="B6" t="s">
        <v>15</v>
      </c>
      <c r="C6" t="b">
        <v>0</v>
      </c>
      <c r="D6">
        <v>1</v>
      </c>
      <c r="E6" t="s">
        <v>7</v>
      </c>
      <c r="F6" s="5">
        <f>F$2</f>
        <v>12.5096989</v>
      </c>
      <c r="G6" s="7">
        <f>G$2-10</f>
        <v>3</v>
      </c>
      <c r="H6">
        <f t="shared" si="0"/>
        <v>7</v>
      </c>
      <c r="I6">
        <f t="shared" si="0"/>
        <v>14</v>
      </c>
      <c r="J6">
        <v>1</v>
      </c>
      <c r="K6">
        <f t="shared" si="0"/>
        <v>2.5</v>
      </c>
      <c r="L6" s="4">
        <f t="shared" si="0"/>
        <v>7.3299999999999997E-3</v>
      </c>
      <c r="M6" s="2">
        <f t="shared" si="0"/>
        <v>0.25</v>
      </c>
      <c r="N6" s="3">
        <f t="shared" si="0"/>
        <v>0.1188833</v>
      </c>
    </row>
    <row r="7" spans="1:14" x14ac:dyDescent="0.2">
      <c r="A7" t="s">
        <v>33</v>
      </c>
      <c r="B7" t="s">
        <v>16</v>
      </c>
      <c r="C7" t="b">
        <v>0</v>
      </c>
      <c r="D7">
        <f>D5+1</f>
        <v>2</v>
      </c>
      <c r="E7" t="s">
        <v>39</v>
      </c>
      <c r="F7" s="5">
        <f t="shared" ref="F7:F17" si="1">F$2</f>
        <v>12.5096989</v>
      </c>
      <c r="G7">
        <f t="shared" ref="G7:G19" si="2">G$2-5</f>
        <v>8</v>
      </c>
      <c r="H7">
        <f t="shared" si="0"/>
        <v>7</v>
      </c>
      <c r="I7">
        <f t="shared" si="0"/>
        <v>14</v>
      </c>
      <c r="J7">
        <v>1</v>
      </c>
      <c r="K7">
        <f t="shared" si="0"/>
        <v>2.5</v>
      </c>
      <c r="L7" s="4">
        <f t="shared" si="0"/>
        <v>7.3299999999999997E-3</v>
      </c>
      <c r="M7" s="2">
        <f t="shared" si="0"/>
        <v>0.25</v>
      </c>
      <c r="N7" s="3">
        <f t="shared" si="0"/>
        <v>0.1188833</v>
      </c>
    </row>
    <row r="8" spans="1:14" x14ac:dyDescent="0.2">
      <c r="A8" t="s">
        <v>33</v>
      </c>
      <c r="B8" t="s">
        <v>16</v>
      </c>
      <c r="C8" t="b">
        <v>0</v>
      </c>
      <c r="D8">
        <f>D7+1</f>
        <v>3</v>
      </c>
      <c r="E8" t="s">
        <v>17</v>
      </c>
      <c r="F8" s="5">
        <f t="shared" si="1"/>
        <v>12.5096989</v>
      </c>
      <c r="G8">
        <f t="shared" si="2"/>
        <v>8</v>
      </c>
      <c r="H8">
        <f t="shared" si="0"/>
        <v>7</v>
      </c>
      <c r="I8">
        <f t="shared" si="0"/>
        <v>14</v>
      </c>
      <c r="J8">
        <v>1</v>
      </c>
      <c r="K8" s="7">
        <f>K$2*0.5</f>
        <v>1.25</v>
      </c>
      <c r="L8" s="4">
        <f t="shared" si="0"/>
        <v>7.3299999999999997E-3</v>
      </c>
      <c r="M8" s="2">
        <f t="shared" si="0"/>
        <v>0.25</v>
      </c>
      <c r="N8" s="3">
        <f t="shared" si="0"/>
        <v>0.1188833</v>
      </c>
    </row>
    <row r="9" spans="1:14" x14ac:dyDescent="0.2">
      <c r="A9" t="s">
        <v>33</v>
      </c>
      <c r="B9" t="s">
        <v>16</v>
      </c>
      <c r="C9" t="b">
        <v>0</v>
      </c>
      <c r="D9">
        <f t="shared" ref="D9:D19" si="3">D8+1</f>
        <v>4</v>
      </c>
      <c r="E9" t="s">
        <v>19</v>
      </c>
      <c r="F9" s="5">
        <f t="shared" si="1"/>
        <v>12.5096989</v>
      </c>
      <c r="G9">
        <f t="shared" si="2"/>
        <v>8</v>
      </c>
      <c r="H9">
        <f t="shared" si="0"/>
        <v>7</v>
      </c>
      <c r="I9">
        <f t="shared" si="0"/>
        <v>14</v>
      </c>
      <c r="J9">
        <v>1</v>
      </c>
      <c r="K9" s="7">
        <f>K$2*1.5</f>
        <v>3.75</v>
      </c>
      <c r="L9" s="4">
        <f t="shared" si="0"/>
        <v>7.3299999999999997E-3</v>
      </c>
      <c r="M9" s="2">
        <f t="shared" si="0"/>
        <v>0.25</v>
      </c>
      <c r="N9" s="3">
        <f t="shared" si="0"/>
        <v>0.1188833</v>
      </c>
    </row>
    <row r="10" spans="1:14" x14ac:dyDescent="0.2">
      <c r="A10" t="s">
        <v>33</v>
      </c>
      <c r="B10" t="s">
        <v>16</v>
      </c>
      <c r="C10" t="b">
        <v>0</v>
      </c>
      <c r="D10">
        <f t="shared" si="3"/>
        <v>5</v>
      </c>
      <c r="E10" t="s">
        <v>20</v>
      </c>
      <c r="F10" s="5">
        <f t="shared" si="1"/>
        <v>12.5096989</v>
      </c>
      <c r="G10">
        <f t="shared" si="2"/>
        <v>8</v>
      </c>
      <c r="H10">
        <f t="shared" si="0"/>
        <v>7</v>
      </c>
      <c r="I10">
        <f t="shared" si="0"/>
        <v>14</v>
      </c>
      <c r="J10">
        <v>1</v>
      </c>
      <c r="K10">
        <f t="shared" si="0"/>
        <v>2.5</v>
      </c>
      <c r="L10" s="10">
        <f>L$2*0.5</f>
        <v>3.6649999999999999E-3</v>
      </c>
      <c r="M10" s="2">
        <f t="shared" si="0"/>
        <v>0.25</v>
      </c>
      <c r="N10" s="3">
        <f t="shared" si="0"/>
        <v>0.1188833</v>
      </c>
    </row>
    <row r="11" spans="1:14" x14ac:dyDescent="0.2">
      <c r="A11" t="s">
        <v>33</v>
      </c>
      <c r="B11" t="s">
        <v>16</v>
      </c>
      <c r="C11" t="b">
        <v>0</v>
      </c>
      <c r="D11">
        <f t="shared" si="3"/>
        <v>6</v>
      </c>
      <c r="E11" t="s">
        <v>21</v>
      </c>
      <c r="F11" s="5">
        <f t="shared" si="1"/>
        <v>12.5096989</v>
      </c>
      <c r="G11">
        <f t="shared" si="2"/>
        <v>8</v>
      </c>
      <c r="H11">
        <f t="shared" si="0"/>
        <v>7</v>
      </c>
      <c r="I11">
        <f t="shared" si="0"/>
        <v>14</v>
      </c>
      <c r="J11">
        <v>1</v>
      </c>
      <c r="K11">
        <f t="shared" si="0"/>
        <v>2.5</v>
      </c>
      <c r="L11" s="10">
        <f>L$2*1.5</f>
        <v>1.0995E-2</v>
      </c>
      <c r="M11" s="2">
        <f t="shared" si="0"/>
        <v>0.25</v>
      </c>
      <c r="N11" s="3">
        <f t="shared" si="0"/>
        <v>0.1188833</v>
      </c>
    </row>
    <row r="12" spans="1:14" x14ac:dyDescent="0.2">
      <c r="A12" t="s">
        <v>33</v>
      </c>
      <c r="B12" t="s">
        <v>24</v>
      </c>
      <c r="C12" t="b">
        <v>0</v>
      </c>
      <c r="D12">
        <f t="shared" si="3"/>
        <v>7</v>
      </c>
      <c r="E12" t="s">
        <v>25</v>
      </c>
      <c r="F12" s="5">
        <f t="shared" si="1"/>
        <v>12.5096989</v>
      </c>
      <c r="G12">
        <f t="shared" si="2"/>
        <v>8</v>
      </c>
      <c r="H12">
        <f t="shared" si="0"/>
        <v>7</v>
      </c>
      <c r="I12">
        <f t="shared" si="0"/>
        <v>14</v>
      </c>
      <c r="J12">
        <v>1</v>
      </c>
      <c r="K12">
        <f t="shared" si="0"/>
        <v>2.5</v>
      </c>
      <c r="L12" s="4">
        <f t="shared" si="0"/>
        <v>7.3299999999999997E-3</v>
      </c>
      <c r="M12" s="9">
        <f>M$2*1.5</f>
        <v>0.375</v>
      </c>
      <c r="N12" s="3">
        <f t="shared" si="0"/>
        <v>0.1188833</v>
      </c>
    </row>
    <row r="13" spans="1:14" x14ac:dyDescent="0.2">
      <c r="A13" t="s">
        <v>33</v>
      </c>
      <c r="B13" t="s">
        <v>24</v>
      </c>
      <c r="C13" t="b">
        <v>0</v>
      </c>
      <c r="D13">
        <f t="shared" si="3"/>
        <v>8</v>
      </c>
      <c r="E13" t="s">
        <v>26</v>
      </c>
      <c r="F13" s="5">
        <f t="shared" si="1"/>
        <v>12.5096989</v>
      </c>
      <c r="G13">
        <f t="shared" si="2"/>
        <v>8</v>
      </c>
      <c r="H13">
        <f t="shared" si="0"/>
        <v>7</v>
      </c>
      <c r="I13">
        <f t="shared" si="0"/>
        <v>14</v>
      </c>
      <c r="J13">
        <v>1</v>
      </c>
      <c r="K13">
        <f t="shared" si="0"/>
        <v>2.5</v>
      </c>
      <c r="L13" s="4">
        <f t="shared" si="0"/>
        <v>7.3299999999999997E-3</v>
      </c>
      <c r="M13" s="9">
        <f>M$2*0.5</f>
        <v>0.125</v>
      </c>
      <c r="N13" s="3">
        <f t="shared" si="0"/>
        <v>0.1188833</v>
      </c>
    </row>
    <row r="14" spans="1:14" x14ac:dyDescent="0.2">
      <c r="A14" t="s">
        <v>33</v>
      </c>
      <c r="B14" t="s">
        <v>34</v>
      </c>
      <c r="C14" t="b">
        <v>0</v>
      </c>
      <c r="D14">
        <f t="shared" si="3"/>
        <v>9</v>
      </c>
      <c r="E14" t="s">
        <v>35</v>
      </c>
      <c r="F14" s="5">
        <f t="shared" si="1"/>
        <v>12.5096989</v>
      </c>
      <c r="G14">
        <f t="shared" si="2"/>
        <v>8</v>
      </c>
      <c r="H14">
        <f t="shared" si="0"/>
        <v>7</v>
      </c>
      <c r="I14">
        <f t="shared" si="0"/>
        <v>14</v>
      </c>
      <c r="J14">
        <v>1</v>
      </c>
      <c r="K14">
        <f t="shared" si="0"/>
        <v>2.5</v>
      </c>
      <c r="L14" s="4">
        <f t="shared" si="0"/>
        <v>7.3299999999999997E-3</v>
      </c>
      <c r="M14" s="2">
        <f t="shared" si="0"/>
        <v>0.25</v>
      </c>
      <c r="N14" s="8">
        <f>0.9/5</f>
        <v>0.18</v>
      </c>
    </row>
    <row r="15" spans="1:14" x14ac:dyDescent="0.2">
      <c r="A15" t="s">
        <v>33</v>
      </c>
      <c r="B15" t="s">
        <v>34</v>
      </c>
      <c r="C15" t="b">
        <v>0</v>
      </c>
      <c r="D15">
        <f t="shared" si="3"/>
        <v>10</v>
      </c>
      <c r="E15" t="s">
        <v>36</v>
      </c>
      <c r="F15" s="5">
        <f t="shared" si="1"/>
        <v>12.5096989</v>
      </c>
      <c r="G15">
        <f t="shared" si="2"/>
        <v>8</v>
      </c>
      <c r="H15">
        <f t="shared" si="0"/>
        <v>7</v>
      </c>
      <c r="I15">
        <f t="shared" si="0"/>
        <v>14</v>
      </c>
      <c r="J15">
        <v>1</v>
      </c>
      <c r="K15">
        <f t="shared" si="0"/>
        <v>2.5</v>
      </c>
      <c r="L15" s="4">
        <f t="shared" si="0"/>
        <v>7.3299999999999997E-3</v>
      </c>
      <c r="M15" s="2">
        <f t="shared" si="0"/>
        <v>0.25</v>
      </c>
      <c r="N15" s="8">
        <f>0.5/5</f>
        <v>0.1</v>
      </c>
    </row>
    <row r="16" spans="1:14" x14ac:dyDescent="0.2">
      <c r="A16" t="s">
        <v>33</v>
      </c>
      <c r="B16" t="s">
        <v>34</v>
      </c>
      <c r="C16" t="b">
        <v>0</v>
      </c>
      <c r="D16">
        <f t="shared" si="3"/>
        <v>11</v>
      </c>
      <c r="E16" t="s">
        <v>30</v>
      </c>
      <c r="F16" s="5">
        <f t="shared" si="1"/>
        <v>12.5096989</v>
      </c>
      <c r="G16">
        <f t="shared" si="2"/>
        <v>8</v>
      </c>
      <c r="H16" s="7">
        <v>3</v>
      </c>
      <c r="I16">
        <f t="shared" si="0"/>
        <v>14</v>
      </c>
      <c r="J16">
        <v>1</v>
      </c>
      <c r="K16">
        <f t="shared" si="0"/>
        <v>2.5</v>
      </c>
      <c r="L16" s="4">
        <f t="shared" si="0"/>
        <v>7.3299999999999997E-3</v>
      </c>
      <c r="M16" s="2">
        <f t="shared" si="0"/>
        <v>0.25</v>
      </c>
      <c r="N16" s="3">
        <f t="shared" si="0"/>
        <v>0.1188833</v>
      </c>
    </row>
    <row r="17" spans="1:14" x14ac:dyDescent="0.2">
      <c r="A17" t="s">
        <v>33</v>
      </c>
      <c r="B17" t="s">
        <v>34</v>
      </c>
      <c r="C17" t="b">
        <v>0</v>
      </c>
      <c r="D17">
        <f t="shared" si="3"/>
        <v>12</v>
      </c>
      <c r="E17" t="s">
        <v>37</v>
      </c>
      <c r="F17" s="5">
        <f t="shared" si="1"/>
        <v>12.5096989</v>
      </c>
      <c r="G17">
        <f t="shared" si="2"/>
        <v>8</v>
      </c>
      <c r="H17" s="7">
        <v>14</v>
      </c>
      <c r="I17">
        <f t="shared" si="0"/>
        <v>14</v>
      </c>
      <c r="J17">
        <v>1</v>
      </c>
      <c r="K17">
        <f t="shared" si="0"/>
        <v>2.5</v>
      </c>
      <c r="L17" s="4">
        <f t="shared" si="0"/>
        <v>7.3299999999999997E-3</v>
      </c>
      <c r="M17" s="2">
        <f t="shared" si="0"/>
        <v>0.25</v>
      </c>
      <c r="N17" s="3">
        <f t="shared" si="0"/>
        <v>0.1188833</v>
      </c>
    </row>
    <row r="18" spans="1:14" x14ac:dyDescent="0.2">
      <c r="A18" t="s">
        <v>33</v>
      </c>
      <c r="B18" t="s">
        <v>34</v>
      </c>
      <c r="C18" t="b">
        <v>0</v>
      </c>
      <c r="D18">
        <f t="shared" si="3"/>
        <v>13</v>
      </c>
      <c r="E18" t="s">
        <v>31</v>
      </c>
      <c r="F18" s="6">
        <f>F17*0.5</f>
        <v>6.25484945</v>
      </c>
      <c r="G18">
        <f t="shared" si="2"/>
        <v>8</v>
      </c>
      <c r="H18">
        <v>7</v>
      </c>
      <c r="I18">
        <f t="shared" si="0"/>
        <v>14</v>
      </c>
      <c r="J18">
        <v>1</v>
      </c>
      <c r="K18">
        <f t="shared" si="0"/>
        <v>2.5</v>
      </c>
      <c r="L18" s="4">
        <f t="shared" si="0"/>
        <v>7.3299999999999997E-3</v>
      </c>
      <c r="M18" s="2">
        <f t="shared" si="0"/>
        <v>0.25</v>
      </c>
      <c r="N18" s="3">
        <f t="shared" si="0"/>
        <v>0.1188833</v>
      </c>
    </row>
    <row r="19" spans="1:14" x14ac:dyDescent="0.2">
      <c r="A19" t="s">
        <v>33</v>
      </c>
      <c r="B19" t="s">
        <v>34</v>
      </c>
      <c r="C19" t="b">
        <v>0</v>
      </c>
      <c r="D19">
        <f t="shared" si="3"/>
        <v>14</v>
      </c>
      <c r="E19" t="s">
        <v>32</v>
      </c>
      <c r="F19" s="6">
        <f>F17*1.5</f>
        <v>18.764548349999998</v>
      </c>
      <c r="G19">
        <f t="shared" si="2"/>
        <v>8</v>
      </c>
      <c r="H19">
        <v>7</v>
      </c>
      <c r="I19">
        <f t="shared" si="0"/>
        <v>14</v>
      </c>
      <c r="J19">
        <v>1</v>
      </c>
      <c r="K19">
        <f t="shared" si="0"/>
        <v>2.5</v>
      </c>
      <c r="L19" s="4">
        <f t="shared" si="0"/>
        <v>7.3299999999999997E-3</v>
      </c>
      <c r="M19" s="2">
        <f t="shared" si="0"/>
        <v>0.25</v>
      </c>
      <c r="N19" s="3">
        <f t="shared" si="0"/>
        <v>0.1188833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186-D7CF-8746-A7C8-0082BF7A0D1C}">
  <dimension ref="A1:G6"/>
  <sheetViews>
    <sheetView zoomScale="191" workbookViewId="0">
      <selection activeCell="A2" sqref="A2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9</v>
      </c>
      <c r="B4">
        <v>10</v>
      </c>
      <c r="C4">
        <f>C3-2</f>
        <v>11</v>
      </c>
      <c r="D4">
        <v>7</v>
      </c>
      <c r="E4">
        <v>14</v>
      </c>
      <c r="F4">
        <v>1</v>
      </c>
    </row>
    <row r="5" spans="1:7" x14ac:dyDescent="0.2">
      <c r="A5" t="s">
        <v>6</v>
      </c>
      <c r="B5">
        <v>10</v>
      </c>
      <c r="C5">
        <v>8</v>
      </c>
      <c r="D5">
        <v>7</v>
      </c>
      <c r="E5">
        <v>14</v>
      </c>
      <c r="F5">
        <v>1</v>
      </c>
    </row>
    <row r="6" spans="1:7" x14ac:dyDescent="0.2">
      <c r="A6" t="s">
        <v>7</v>
      </c>
      <c r="B6">
        <v>10</v>
      </c>
      <c r="C6">
        <v>3</v>
      </c>
      <c r="D6">
        <v>7</v>
      </c>
      <c r="E6">
        <v>14</v>
      </c>
      <c r="F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DF1-70C7-124B-9A2F-8427C9818EE3}">
  <dimension ref="A1:G9"/>
  <sheetViews>
    <sheetView zoomScale="191" workbookViewId="0">
      <selection activeCell="A15" sqref="A15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11</v>
      </c>
      <c r="B4">
        <v>10</v>
      </c>
      <c r="C4">
        <f>C2-2</f>
        <v>11</v>
      </c>
      <c r="D4">
        <v>7</v>
      </c>
      <c r="E4">
        <v>14</v>
      </c>
      <c r="F4">
        <v>0.3</v>
      </c>
    </row>
    <row r="5" spans="1:7" x14ac:dyDescent="0.2">
      <c r="A5" t="s">
        <v>9</v>
      </c>
      <c r="B5">
        <v>10</v>
      </c>
      <c r="C5">
        <f>C3-2</f>
        <v>11</v>
      </c>
      <c r="D5">
        <v>7</v>
      </c>
      <c r="E5">
        <v>14</v>
      </c>
      <c r="F5">
        <v>1</v>
      </c>
    </row>
    <row r="6" spans="1:7" x14ac:dyDescent="0.2">
      <c r="A6" t="s">
        <v>12</v>
      </c>
      <c r="B6">
        <v>10</v>
      </c>
      <c r="C6">
        <f>C3-5</f>
        <v>8</v>
      </c>
      <c r="D6">
        <v>7</v>
      </c>
      <c r="E6">
        <v>14</v>
      </c>
      <c r="F6">
        <v>0.3</v>
      </c>
    </row>
    <row r="7" spans="1:7" x14ac:dyDescent="0.2">
      <c r="A7" t="s">
        <v>6</v>
      </c>
      <c r="B7">
        <v>10</v>
      </c>
      <c r="C7">
        <v>8</v>
      </c>
      <c r="D7">
        <v>7</v>
      </c>
      <c r="E7">
        <v>14</v>
      </c>
      <c r="F7">
        <v>1</v>
      </c>
    </row>
    <row r="8" spans="1:7" x14ac:dyDescent="0.2">
      <c r="A8" t="s">
        <v>13</v>
      </c>
      <c r="B8">
        <v>10</v>
      </c>
      <c r="C8">
        <f>C3-10</f>
        <v>3</v>
      </c>
      <c r="D8">
        <v>7</v>
      </c>
      <c r="E8">
        <v>14</v>
      </c>
      <c r="F8">
        <v>0.3</v>
      </c>
    </row>
    <row r="9" spans="1:7" x14ac:dyDescent="0.2">
      <c r="A9" t="s">
        <v>7</v>
      </c>
      <c r="B9">
        <v>10</v>
      </c>
      <c r="C9">
        <v>3</v>
      </c>
      <c r="D9">
        <v>7</v>
      </c>
      <c r="E9">
        <v>14</v>
      </c>
      <c r="F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C89E-E4A5-B744-9378-57725A202560}">
  <dimension ref="A1:I18"/>
  <sheetViews>
    <sheetView workbookViewId="0">
      <selection activeCell="A2" sqref="A2:XFD2"/>
    </sheetView>
  </sheetViews>
  <sheetFormatPr baseColWidth="10" defaultRowHeight="16" x14ac:dyDescent="0.2"/>
  <cols>
    <col min="4" max="4" width="17" bestFit="1" customWidth="1"/>
  </cols>
  <sheetData>
    <row r="1" spans="1:9" x14ac:dyDescent="0.2">
      <c r="A1" s="1" t="s">
        <v>28</v>
      </c>
      <c r="B1" s="1" t="s">
        <v>14</v>
      </c>
      <c r="C1" s="1" t="s">
        <v>29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10</v>
      </c>
      <c r="I1" s="1" t="s">
        <v>27</v>
      </c>
    </row>
    <row r="2" spans="1:9" x14ac:dyDescent="0.2">
      <c r="A2" t="s">
        <v>15</v>
      </c>
      <c r="B2" t="s">
        <v>15</v>
      </c>
      <c r="C2" t="b">
        <v>1</v>
      </c>
      <c r="D2" t="s">
        <v>5</v>
      </c>
      <c r="E2">
        <f>[1]parameters!$D$22</f>
        <v>12.5096989</v>
      </c>
      <c r="F2">
        <f>[1]parameters!$D$24</f>
        <v>7</v>
      </c>
      <c r="G2">
        <f>[1]parameters!$D$25</f>
        <v>14</v>
      </c>
      <c r="H2">
        <f>[1]parameters!$D$32</f>
        <v>0.3</v>
      </c>
      <c r="I2" s="3">
        <f>[1]parameters!$D$21</f>
        <v>0.1188833</v>
      </c>
    </row>
    <row r="3" spans="1:9" x14ac:dyDescent="0.2">
      <c r="A3" t="s">
        <v>15</v>
      </c>
      <c r="B3" t="s">
        <v>15</v>
      </c>
      <c r="C3" t="b">
        <v>0</v>
      </c>
      <c r="D3" t="s">
        <v>4</v>
      </c>
      <c r="E3">
        <f>10^5</f>
        <v>100000</v>
      </c>
      <c r="F3">
        <f t="shared" ref="F3:G14" si="0">F$2</f>
        <v>7</v>
      </c>
      <c r="G3">
        <f t="shared" si="0"/>
        <v>14</v>
      </c>
      <c r="H3">
        <v>1</v>
      </c>
      <c r="I3" s="3">
        <f t="shared" ref="I3:I12" si="1">I$2</f>
        <v>0.1188833</v>
      </c>
    </row>
    <row r="4" spans="1:9" x14ac:dyDescent="0.2">
      <c r="A4" t="s">
        <v>15</v>
      </c>
      <c r="B4" t="s">
        <v>15</v>
      </c>
      <c r="C4" t="b">
        <v>0</v>
      </c>
      <c r="D4" t="s">
        <v>9</v>
      </c>
      <c r="E4">
        <f t="shared" ref="E4:E16" si="2">E$2</f>
        <v>12.5096989</v>
      </c>
      <c r="F4">
        <f t="shared" si="0"/>
        <v>7</v>
      </c>
      <c r="G4">
        <f t="shared" si="0"/>
        <v>14</v>
      </c>
      <c r="H4">
        <v>1</v>
      </c>
      <c r="I4" s="3">
        <f t="shared" si="1"/>
        <v>0.1188833</v>
      </c>
    </row>
    <row r="5" spans="1:9" x14ac:dyDescent="0.2">
      <c r="A5" t="s">
        <v>15</v>
      </c>
      <c r="B5" t="s">
        <v>15</v>
      </c>
      <c r="C5" t="b">
        <v>0</v>
      </c>
      <c r="D5" t="s">
        <v>6</v>
      </c>
      <c r="E5">
        <f t="shared" si="2"/>
        <v>12.5096989</v>
      </c>
      <c r="F5">
        <f t="shared" si="0"/>
        <v>7</v>
      </c>
      <c r="G5">
        <f t="shared" si="0"/>
        <v>14</v>
      </c>
      <c r="H5">
        <v>1</v>
      </c>
      <c r="I5" s="3">
        <f t="shared" si="1"/>
        <v>0.1188833</v>
      </c>
    </row>
    <row r="6" spans="1:9" x14ac:dyDescent="0.2">
      <c r="A6" t="s">
        <v>15</v>
      </c>
      <c r="B6" t="s">
        <v>15</v>
      </c>
      <c r="C6" t="b">
        <v>0</v>
      </c>
      <c r="D6" t="s">
        <v>7</v>
      </c>
      <c r="E6">
        <f t="shared" si="2"/>
        <v>12.5096989</v>
      </c>
      <c r="F6">
        <f t="shared" si="0"/>
        <v>7</v>
      </c>
      <c r="G6">
        <f t="shared" si="0"/>
        <v>14</v>
      </c>
      <c r="H6">
        <v>1</v>
      </c>
      <c r="I6" s="3">
        <f t="shared" si="1"/>
        <v>0.1188833</v>
      </c>
    </row>
    <row r="7" spans="1:9" x14ac:dyDescent="0.2">
      <c r="A7" t="s">
        <v>33</v>
      </c>
      <c r="B7" t="s">
        <v>16</v>
      </c>
      <c r="C7" t="b">
        <v>0</v>
      </c>
      <c r="D7" t="s">
        <v>17</v>
      </c>
      <c r="E7">
        <f t="shared" si="2"/>
        <v>12.5096989</v>
      </c>
      <c r="F7">
        <f t="shared" si="0"/>
        <v>7</v>
      </c>
      <c r="G7">
        <f t="shared" si="0"/>
        <v>14</v>
      </c>
      <c r="H7">
        <v>1</v>
      </c>
      <c r="I7" s="3">
        <f t="shared" si="1"/>
        <v>0.1188833</v>
      </c>
    </row>
    <row r="8" spans="1:9" x14ac:dyDescent="0.2">
      <c r="A8" t="s">
        <v>33</v>
      </c>
      <c r="B8" t="s">
        <v>16</v>
      </c>
      <c r="C8" t="b">
        <v>0</v>
      </c>
      <c r="D8" t="s">
        <v>19</v>
      </c>
      <c r="E8">
        <f t="shared" si="2"/>
        <v>12.5096989</v>
      </c>
      <c r="F8">
        <f t="shared" si="0"/>
        <v>7</v>
      </c>
      <c r="G8">
        <f t="shared" si="0"/>
        <v>14</v>
      </c>
      <c r="H8">
        <v>1</v>
      </c>
      <c r="I8" s="3">
        <f t="shared" si="1"/>
        <v>0.1188833</v>
      </c>
    </row>
    <row r="9" spans="1:9" x14ac:dyDescent="0.2">
      <c r="A9" t="s">
        <v>33</v>
      </c>
      <c r="B9" t="s">
        <v>16</v>
      </c>
      <c r="C9" t="b">
        <v>0</v>
      </c>
      <c r="D9" t="s">
        <v>20</v>
      </c>
      <c r="E9">
        <f t="shared" si="2"/>
        <v>12.5096989</v>
      </c>
      <c r="F9">
        <f t="shared" si="0"/>
        <v>7</v>
      </c>
      <c r="G9">
        <f t="shared" si="0"/>
        <v>14</v>
      </c>
      <c r="H9">
        <v>1</v>
      </c>
      <c r="I9" s="3">
        <f t="shared" si="1"/>
        <v>0.1188833</v>
      </c>
    </row>
    <row r="10" spans="1:9" x14ac:dyDescent="0.2">
      <c r="A10" t="s">
        <v>33</v>
      </c>
      <c r="B10" t="s">
        <v>16</v>
      </c>
      <c r="C10" t="b">
        <v>0</v>
      </c>
      <c r="D10" t="s">
        <v>21</v>
      </c>
      <c r="E10">
        <f t="shared" si="2"/>
        <v>12.5096989</v>
      </c>
      <c r="F10">
        <f t="shared" si="0"/>
        <v>7</v>
      </c>
      <c r="G10">
        <f t="shared" si="0"/>
        <v>14</v>
      </c>
      <c r="H10">
        <v>1</v>
      </c>
      <c r="I10" s="3">
        <f t="shared" si="1"/>
        <v>0.1188833</v>
      </c>
    </row>
    <row r="11" spans="1:9" x14ac:dyDescent="0.2">
      <c r="A11" t="s">
        <v>33</v>
      </c>
      <c r="B11" t="s">
        <v>24</v>
      </c>
      <c r="C11" t="b">
        <v>0</v>
      </c>
      <c r="D11" t="s">
        <v>25</v>
      </c>
      <c r="E11">
        <f t="shared" si="2"/>
        <v>12.5096989</v>
      </c>
      <c r="F11">
        <f t="shared" si="0"/>
        <v>7</v>
      </c>
      <c r="G11">
        <f t="shared" si="0"/>
        <v>14</v>
      </c>
      <c r="H11">
        <v>1</v>
      </c>
      <c r="I11" s="3">
        <f t="shared" si="1"/>
        <v>0.1188833</v>
      </c>
    </row>
    <row r="12" spans="1:9" x14ac:dyDescent="0.2">
      <c r="A12" t="s">
        <v>33</v>
      </c>
      <c r="B12" t="s">
        <v>24</v>
      </c>
      <c r="C12" t="b">
        <v>0</v>
      </c>
      <c r="D12" t="s">
        <v>26</v>
      </c>
      <c r="E12">
        <f t="shared" si="2"/>
        <v>12.5096989</v>
      </c>
      <c r="F12">
        <f t="shared" si="0"/>
        <v>7</v>
      </c>
      <c r="G12">
        <f t="shared" si="0"/>
        <v>14</v>
      </c>
      <c r="H12">
        <v>1</v>
      </c>
      <c r="I12" s="3">
        <f t="shared" si="1"/>
        <v>0.1188833</v>
      </c>
    </row>
    <row r="13" spans="1:9" x14ac:dyDescent="0.2">
      <c r="A13" t="s">
        <v>33</v>
      </c>
      <c r="B13" t="s">
        <v>24</v>
      </c>
      <c r="C13" t="b">
        <v>0</v>
      </c>
      <c r="D13" t="s">
        <v>35</v>
      </c>
      <c r="E13">
        <f t="shared" si="2"/>
        <v>12.5096989</v>
      </c>
      <c r="F13">
        <f t="shared" si="0"/>
        <v>7</v>
      </c>
      <c r="G13">
        <f t="shared" si="0"/>
        <v>14</v>
      </c>
      <c r="H13">
        <v>1</v>
      </c>
      <c r="I13" s="3">
        <f>0.9/5</f>
        <v>0.18</v>
      </c>
    </row>
    <row r="14" spans="1:9" x14ac:dyDescent="0.2">
      <c r="A14" t="s">
        <v>33</v>
      </c>
      <c r="B14" t="s">
        <v>24</v>
      </c>
      <c r="C14" t="b">
        <v>0</v>
      </c>
      <c r="D14" t="s">
        <v>36</v>
      </c>
      <c r="E14">
        <f t="shared" si="2"/>
        <v>12.5096989</v>
      </c>
      <c r="F14">
        <f t="shared" si="0"/>
        <v>7</v>
      </c>
      <c r="G14">
        <f t="shared" si="0"/>
        <v>14</v>
      </c>
      <c r="H14">
        <v>1</v>
      </c>
      <c r="I14" s="3">
        <f>0.5/5</f>
        <v>0.1</v>
      </c>
    </row>
    <row r="15" spans="1:9" x14ac:dyDescent="0.2">
      <c r="A15" t="s">
        <v>33</v>
      </c>
      <c r="B15" t="s">
        <v>34</v>
      </c>
      <c r="C15" t="b">
        <v>0</v>
      </c>
      <c r="D15" t="s">
        <v>30</v>
      </c>
      <c r="E15">
        <f t="shared" si="2"/>
        <v>12.5096989</v>
      </c>
      <c r="F15">
        <v>3</v>
      </c>
      <c r="G15">
        <f>G$2</f>
        <v>14</v>
      </c>
      <c r="H15">
        <v>1</v>
      </c>
      <c r="I15" s="3">
        <f>I$2</f>
        <v>0.1188833</v>
      </c>
    </row>
    <row r="16" spans="1:9" x14ac:dyDescent="0.2">
      <c r="A16" t="s">
        <v>33</v>
      </c>
      <c r="B16" t="s">
        <v>34</v>
      </c>
      <c r="C16" t="b">
        <v>0</v>
      </c>
      <c r="D16" t="s">
        <v>37</v>
      </c>
      <c r="E16">
        <f t="shared" si="2"/>
        <v>12.5096989</v>
      </c>
      <c r="F16">
        <v>14</v>
      </c>
      <c r="G16">
        <f>G$2</f>
        <v>14</v>
      </c>
      <c r="H16">
        <v>1</v>
      </c>
      <c r="I16" s="3">
        <f>I$2</f>
        <v>0.1188833</v>
      </c>
    </row>
    <row r="17" spans="1:9" x14ac:dyDescent="0.2">
      <c r="A17" t="s">
        <v>33</v>
      </c>
      <c r="B17" t="s">
        <v>34</v>
      </c>
      <c r="C17" t="b">
        <v>0</v>
      </c>
      <c r="D17" t="s">
        <v>31</v>
      </c>
      <c r="E17" s="5">
        <f>E16/1.5</f>
        <v>8.3397992666666667</v>
      </c>
      <c r="F17">
        <v>14</v>
      </c>
      <c r="G17">
        <f>G$2</f>
        <v>14</v>
      </c>
      <c r="H17">
        <v>1</v>
      </c>
      <c r="I17" s="3">
        <f>I$2</f>
        <v>0.1188833</v>
      </c>
    </row>
    <row r="18" spans="1:9" x14ac:dyDescent="0.2">
      <c r="A18" t="s">
        <v>33</v>
      </c>
      <c r="B18" t="s">
        <v>34</v>
      </c>
      <c r="C18" t="b">
        <v>0</v>
      </c>
      <c r="D18" t="s">
        <v>32</v>
      </c>
      <c r="E18" s="5">
        <f>E16/0.5</f>
        <v>25.0193978</v>
      </c>
      <c r="F18">
        <v>14</v>
      </c>
      <c r="G18">
        <f>G$2</f>
        <v>14</v>
      </c>
      <c r="H18">
        <v>1</v>
      </c>
      <c r="I18" s="3">
        <f>I$2</f>
        <v>0.1188833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one-way-scenarios</vt:lpstr>
      <vt:lpstr>base-case</vt:lpstr>
      <vt:lpstr>base-case-test</vt:lpstr>
      <vt:lpstr>policy_profile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 de Lima</dc:creator>
  <cp:lastModifiedBy>Pedro Nascimento de Lima</cp:lastModifiedBy>
  <dcterms:created xsi:type="dcterms:W3CDTF">2024-02-19T15:21:55Z</dcterms:created>
  <dcterms:modified xsi:type="dcterms:W3CDTF">2024-02-28T15:17:56Z</dcterms:modified>
</cp:coreProperties>
</file>