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75CCC4CB-C677-E340-BA02-2E4AD8552526}" xr6:coauthVersionLast="47" xr6:coauthVersionMax="47" xr10:uidLastSave="{00000000-0000-0000-0000-000000000000}"/>
  <bookViews>
    <workbookView xWindow="0" yWindow="760" windowWidth="34560" windowHeight="19920" activeTab="1" xr2:uid="{0C369B58-09D0-0147-9E6F-D031731E4386}"/>
  </bookViews>
  <sheets>
    <sheet name="settings" sheetId="1" r:id="rId1"/>
    <sheet name="parameters" sheetId="4" r:id="rId2"/>
    <sheet name="healthcosts" sheetId="7" r:id="rId3"/>
    <sheet name="jurisdiction" sheetId="2" r:id="rId4"/>
    <sheet name="commuting_area" sheetId="12" r:id="rId5"/>
  </sheets>
  <definedNames>
    <definedName name="_xlnm._FilterDatabase" localSheetId="1" hidden="1">parameters!$A$1:$E$35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30" i="4"/>
  <c r="G7" i="2"/>
  <c r="F7" i="2" s="1"/>
  <c r="G6" i="2"/>
  <c r="F6" i="2" s="1"/>
  <c r="G5" i="2"/>
  <c r="F5" i="2" s="1"/>
  <c r="G4" i="2"/>
  <c r="G3" i="2"/>
  <c r="G2" i="2"/>
  <c r="D35" i="4"/>
  <c r="B9" i="4"/>
  <c r="D2" i="7"/>
  <c r="D3" i="7" s="1"/>
  <c r="D4" i="4"/>
  <c r="D3" i="4"/>
  <c r="D2" i="4"/>
  <c r="F4" i="2"/>
  <c r="F3" i="2"/>
  <c r="A3" i="2"/>
  <c r="A4" i="2" s="1"/>
  <c r="B3" i="2" l="1"/>
  <c r="A5" i="2"/>
  <c r="B4" i="2"/>
  <c r="A6" i="2" l="1"/>
  <c r="B5" i="2"/>
  <c r="A7" i="2" l="1"/>
  <c r="B7" i="2" s="1"/>
  <c r="B6" i="2"/>
  <c r="F2" i="2" l="1"/>
  <c r="D36" i="4"/>
  <c r="D18" i="4"/>
  <c r="D19" i="4" s="1"/>
  <c r="B2" i="2"/>
  <c r="B6" i="7"/>
  <c r="D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tc={30563433-8C45-714B-A730-E60B70CC96AA}</author>
    <author>tc={B5FEDEE6-05A1-AA4F-907F-AB6ED4C111AD}</author>
    <author>tc={02ECA6D2-2F52-1849-B877-B94D683D822E}</author>
    <author>tc={D589F124-8EBC-C041-A7B4-6EC8817C3759}</author>
    <author>tc={8B0BC900-2421-E049-9E6B-4777CBF6BEE4}</author>
    <author>tc={5B19C8E6-302A-2C4E-AD17-FFF89DD9C276}</author>
    <author>tc={0A493894-0BE2-3646-9CA8-F6EB43E39E12}</author>
    <author>tc={E3294B68-B3C5-4A43-B614-3E4CB6542780}</author>
    <author>tc={3844B481-F1F1-B448-A37D-14DB0AD39FFD}</author>
    <author>tc={64CC0157-61C7-0C4E-9796-EB847F5CFAAE}</author>
    <author>tc={D8CCF875-0E4B-7C40-BA99-EEFE3C00154E}</author>
  </authors>
  <commentList>
    <comment ref="B1" authorId="0" shapeId="0" xr:uid="{30563433-8C45-714B-A730-E60B70CC96AA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if used in this paper</t>
      </text>
    </comment>
    <comment ref="D2" authorId="1" shapeId="0" xr:uid="{B5FEDEE6-05A1-AA4F-907F-AB6ED4C111A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1/3</t>
      </text>
    </comment>
    <comment ref="D3" authorId="2" shapeId="0" xr:uid="{02ECA6D2-2F52-1849-B877-B94D683D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1/2</t>
      </text>
    </comment>
    <comment ref="D4" authorId="3" shapeId="0" xr:uid="{D589F124-8EBC-C041-A7B4-6EC8817C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5" authorId="4" shapeId="0" xr:uid="{8B0BC900-2421-E049-9E6B-4777CBF6BE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6" authorId="5" shapeId="0" xr:uid="{5B19C8E6-302A-2C4E-AD17-FFF89DD9C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Age-adjusted = 0.733%.
Not age-adjusted = 1.28%</t>
      </text>
    </comment>
    <comment ref="E8" authorId="6" shapeId="0" xr:uid="{0A493894-0BE2-3646-9CA8-F6EB43E39E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paper clarifies the difference between Willingess to pay to avoid risk and willingness to accept new risk, and argues that WTA is more appropriate:
https://www.ncbi.nlm.nih.gov/pmc/articles/PMC7499700/</t>
      </text>
    </comment>
    <comment ref="D18" authorId="7" shapeId="0" xr:uid="{E3294B68-B3C5-4A43-B614-3E4CB654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baseline utilization * 2.38 hospital beds per 1000 people
Reply:
    This is the maximum prevalence the hospital system can possibly take.</t>
      </text>
    </comment>
    <comment ref="D19" authorId="8" shapeId="0" xr:uid="{3844B481-F1F1-B448-A37D-14DB0AD39F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prevalence at which the IFR is at the midpoint between normal and a worst-case scenario</t>
      </text>
    </comment>
    <comment ref="D21" authorId="9" shapeId="0" xr:uid="{64CC0157-61C7-0C4E-9796-EB847F5CFA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Originally, 0.15
Reply:
    Calibrated with 1.5 variant strain at 0.137
Reply:
    Calibrated automatically jointly with nelder mead approach, successfully at 0.125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  <comment ref="D22" authorId="10" shapeId="0" xr:uid="{D8CCF875-0E4B-7C40-BA99-EEFE3C00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7
Reply:
    Was 10 in prior runs
Reply:
    7.6 is calibrated.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tc={7A40F35E-5403-7440-89F4-BBC6642F205E}</author>
    <author>tc={DE6C53B5-A221-9B45-81E8-EB77EE4C59A0}</author>
  </authors>
  <commentList>
    <comment ref="H1" authorId="0" shapeId="0" xr:uid="{7A40F35E-5403-7440-89F4-BBC6642F205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computed in pre-processing</t>
      </text>
    </comment>
    <comment ref="I2" authorId="1" shapeId="0" xr:uid="{DE6C53B5-A221-9B45-81E8-EB77EE4C59A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jurisdiction is the reference jurisdiction, this number must be one. All other risk ratios are relative to this jurisdiction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tc={E40DAD91-BEC2-4E40-9333-424BE56AA156}</author>
  </authors>
  <commentList>
    <comment ref="C1" authorId="0" shapeId="0" xr:uid="{E40DAD91-BEC2-4E40-9333-424BE56AA1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each of the communities, so it is not scale-invariant</t>
      </text>
    </comment>
  </commentList>
</comments>
</file>

<file path=xl/sharedStrings.xml><?xml version="1.0" encoding="utf-8"?>
<sst xmlns="http://schemas.openxmlformats.org/spreadsheetml/2006/main" count="147" uniqueCount="115">
  <si>
    <t>setting</t>
  </si>
  <si>
    <t>value</t>
  </si>
  <si>
    <t>nr_patches</t>
  </si>
  <si>
    <t>jurisdiction.id</t>
  </si>
  <si>
    <t>jurisdiction.name</t>
  </si>
  <si>
    <t>population</t>
  </si>
  <si>
    <t>parameter</t>
  </si>
  <si>
    <t>gamma</t>
  </si>
  <si>
    <t>sigma</t>
  </si>
  <si>
    <t>baseline</t>
  </si>
  <si>
    <t>delta</t>
  </si>
  <si>
    <t>description</t>
  </si>
  <si>
    <t>tau</t>
  </si>
  <si>
    <t>c</t>
  </si>
  <si>
    <t>cost.npi</t>
  </si>
  <si>
    <t>r</t>
  </si>
  <si>
    <t>C_surv</t>
  </si>
  <si>
    <t>R0</t>
  </si>
  <si>
    <t>age-adjusted infection fatality rate</t>
  </si>
  <si>
    <t>Infection hospitalization rate</t>
  </si>
  <si>
    <t>t_mid_IFR</t>
  </si>
  <si>
    <t>Time at midpoint IFR S curve</t>
  </si>
  <si>
    <t>I_max_IFR</t>
  </si>
  <si>
    <t>I_mid_IFR</t>
  </si>
  <si>
    <t>H_overload_IFR_RR</t>
  </si>
  <si>
    <t>Prevalence at which IFR is multiplied by the H_overload_IFR_RR</t>
  </si>
  <si>
    <t>Prevalence at which IFR is multiplied by the H_overload_IFR_RR / 2</t>
  </si>
  <si>
    <t>Average risk ratio of death at hospital overload.</t>
  </si>
  <si>
    <t>time_varying_IFR</t>
  </si>
  <si>
    <t>prevalence_varying_IFR</t>
  </si>
  <si>
    <t>Does IFR vary with prevalence? 1 for true and zero otherwise.</t>
  </si>
  <si>
    <t>Percent reduction in IFR at the end of the pandemic.</t>
  </si>
  <si>
    <t>chronic</t>
  </si>
  <si>
    <t>critical</t>
  </si>
  <si>
    <t>severe</t>
  </si>
  <si>
    <t>mild</t>
  </si>
  <si>
    <t>hospital_cost</t>
  </si>
  <si>
    <t>VSLY</t>
  </si>
  <si>
    <t>disease_state_prevalence</t>
  </si>
  <si>
    <t>disease_duration</t>
  </si>
  <si>
    <t>DALY_weight</t>
  </si>
  <si>
    <t>severity</t>
  </si>
  <si>
    <t>L_max</t>
  </si>
  <si>
    <t>t_o</t>
  </si>
  <si>
    <t>L_c</t>
  </si>
  <si>
    <t>p</t>
  </si>
  <si>
    <t>case ascertainment rate: probability that a case will be detected as a case.</t>
  </si>
  <si>
    <t>a_up</t>
  </si>
  <si>
    <t>a_down</t>
  </si>
  <si>
    <t>1/time from pre-symptomatic to infected</t>
  </si>
  <si>
    <t>1/time from infected to removed</t>
  </si>
  <si>
    <t>Intervention effectiveness per intervention level (i.e., % contact reduction induced by intervention)</t>
  </si>
  <si>
    <t>cost_max_npi</t>
  </si>
  <si>
    <t>Basic Reproductive number (i.e., transmissibility)</t>
  </si>
  <si>
    <t>1 if IFR is time-varying, 0 otherwise</t>
  </si>
  <si>
    <t>Policy assumptions</t>
  </si>
  <si>
    <t>Surveillance assumptions</t>
  </si>
  <si>
    <t>Economic assumptions</t>
  </si>
  <si>
    <t>Healthcare dynamics</t>
  </si>
  <si>
    <t>Population assumptions</t>
  </si>
  <si>
    <t>Disease assumptions</t>
  </si>
  <si>
    <t>Lag to increase interventions: Number of days to adjust intervention level when intervention are increased.</t>
  </si>
  <si>
    <t>Lag to decrease interventions: Number of days to adjust intervention level when interventions are reduced.</t>
  </si>
  <si>
    <t>maximum intervention level. 0 means no intervention.</t>
  </si>
  <si>
    <t>1 if NPIs are coordinated across jurisdictions, 0 otherwise. Coordination means jurisdictions adopt maximum intervention of the ones they coordinate with.</t>
  </si>
  <si>
    <t>Cost of surveillance (per person).</t>
  </si>
  <si>
    <t>gdp_per_capita</t>
  </si>
  <si>
    <t>cost of the most-stringent NPI as a fraction of GDP. This is the median of Strong and Welburn's estimates for scenario 5</t>
  </si>
  <si>
    <t>I0</t>
  </si>
  <si>
    <t>S0</t>
  </si>
  <si>
    <t>Disease progression</t>
  </si>
  <si>
    <t>coordination_mode</t>
  </si>
  <si>
    <t>npi.coordination.block</t>
  </si>
  <si>
    <t>commuting.area.id</t>
  </si>
  <si>
    <t>commuting.area.name</t>
  </si>
  <si>
    <t>intra.commuting.rate</t>
  </si>
  <si>
    <t>inter.commuting.rate</t>
  </si>
  <si>
    <t>Mixing assumptions</t>
  </si>
  <si>
    <t>k_home</t>
  </si>
  <si>
    <t>k_other</t>
  </si>
  <si>
    <t>k_work_travel</t>
  </si>
  <si>
    <t>Prop contacts at home mixing (within jurisdiction bounds)</t>
  </si>
  <si>
    <t>Prop contacts at other modes (within jurisdiction bounds)</t>
  </si>
  <si>
    <t>Prop of contacts at work or travel, which can be across jurisdiction bounds.</t>
  </si>
  <si>
    <t>rho</t>
  </si>
  <si>
    <t>proportion of asymptomatic cases</t>
  </si>
  <si>
    <t>1/time from exposed to pre-symptomatic (latent, incubation period)</t>
  </si>
  <si>
    <t>GDP per capita, used to estimate costs of NPIs (as of 2022)</t>
  </si>
  <si>
    <t>active</t>
  </si>
  <si>
    <t>asymptomatic</t>
  </si>
  <si>
    <t>Surveillance lag (relative to time of infection). This is 1/sigma + 1/delta + testing delay (2 days) + reporting delay (1 day).</t>
  </si>
  <si>
    <t>surv_lag_after_symptom</t>
  </si>
  <si>
    <t>Surveillance delay beyond symptom development. The total surveillance lag is 1/sigma + 1/delta + surv_lag_after_symptom</t>
  </si>
  <si>
    <t>VSL</t>
  </si>
  <si>
    <t>Value of a statistical life year, applied over Years Loss with disability.</t>
  </si>
  <si>
    <t>Value of a statistical life (from HHS, in 2020 dollars), applied to deaths.</t>
  </si>
  <si>
    <t>t_r_star</t>
  </si>
  <si>
    <t>IHR_unused</t>
  </si>
  <si>
    <t>p_r_star</t>
  </si>
  <si>
    <t>Time at which IRR reaches its terminal value (r*)</t>
  </si>
  <si>
    <t>0 = no coordination, 1 = full coordination, 2 = coordination by specified block</t>
  </si>
  <si>
    <t>Disease incidence threshold per 100,000 people required to increase the intervention level by one unit.</t>
  </si>
  <si>
    <t>number of days through which NPIs will be used. 1000 means they are used throughout the simulation.</t>
  </si>
  <si>
    <t>Number of simulation patches.</t>
  </si>
  <si>
    <t>total_surv_lag</t>
  </si>
  <si>
    <t>category</t>
  </si>
  <si>
    <t>A</t>
  </si>
  <si>
    <t>B</t>
  </si>
  <si>
    <t>mixing.risk.ratio</t>
  </si>
  <si>
    <t>variant_beta_rr</t>
  </si>
  <si>
    <t>Multiplicative factor of transmissibility from new variant</t>
  </si>
  <si>
    <t>variant_min_t</t>
  </si>
  <si>
    <t>Minimum time of new variant introduction.</t>
  </si>
  <si>
    <t>variant_max_t</t>
  </si>
  <si>
    <t>Maximum time of new variant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</si>
</sst>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/>
    <xf numFmtId="10" fontId="0" fillId="0" borderId="0" xfId="0" applyNumberFormat="1"/>
    <xf numFmtId="44" fontId="0" fillId="0" borderId="0" xfId="1" applyFont="1" applyFill="1"/>
    <xf numFmtId="11" fontId="0" fillId="0" borderId="0" xfId="1" applyNumberFormat="1" applyFont="1" applyFill="1"/>
    <xf numFmtId="9" fontId="0" fillId="0" borderId="0" xfId="2" applyFont="1" applyFill="1"/>
    <xf numFmtId="10" fontId="0" fillId="0" borderId="0" xfId="2" applyNumberFormat="1" applyFont="1" applyFill="1"/>
    <xf numFmtId="9" fontId="0" fillId="0" borderId="0" xfId="0" applyNumberFormat="1"/>
    <xf numFmtId="2" fontId="0" fillId="0" borderId="0" xfId="2" applyNumberFormat="1" applyFont="1" applyFill="1"/>
    <xf numFmtId="164" fontId="0" fillId="0" borderId="0" xfId="2" applyNumberFormat="1" applyFont="1" applyFill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Nascimento de Lima" id="{3AABDFAA-7D8C-674E-BCF6-F68A3F52C914}" userId="S::plima@rand.org::bad65025-c9fe-4811-b567-480395969e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4T18:47:19.77" personId="{3AABDFAA-7D8C-674E-BCF6-F68A3F52C914}" id="{30563433-8C45-714B-A730-E60B70CC96AA}">
    <text>TRUE if used in this paper</text>
  </threadedComment>
  <threadedComment ref="D2" dT="2024-01-26T21:28:59.54" personId="{3AABDFAA-7D8C-674E-BCF6-F68A3F52C914}" id="{B5FEDEE6-05A1-AA4F-907F-AB6ED4C111AD}">
    <text>Was 1/3</text>
  </threadedComment>
  <threadedComment ref="D3" dT="2024-01-26T21:28:42.04" personId="{3AABDFAA-7D8C-674E-BCF6-F68A3F52C914}" id="{02ECA6D2-2F52-1849-B877-B94D683D822E}">
    <text>Was 1/2</text>
  </threadedComment>
  <threadedComment ref="D4" dT="2024-01-26T21:27:55.79" personId="{3AABDFAA-7D8C-674E-BCF6-F68A3F52C914}" id="{D589F124-8EBC-C041-A7B4-6EC8817C3759}">
    <text>Was 1/9</text>
  </threadedComment>
  <threadedComment ref="D5" dT="2024-01-26T21:27:55.79" personId="{3AABDFAA-7D8C-674E-BCF6-F68A3F52C914}" id="{8B0BC900-2421-E049-9E6B-4777CBF6BEE4}">
    <text>Was 1/9</text>
  </threadedComment>
  <threadedComment ref="D6" dT="2024-02-23T22:32:02.93" personId="{3AABDFAA-7D8C-674E-BCF6-F68A3F52C914}" id="{5B19C8E6-302A-2C4E-AD17-FFF89DD9C276}">
    <text>Age-adjusted = 0.733%.
Not age-adjusted = 1.28%</text>
  </threadedComment>
  <threadedComment ref="E8" dT="2023-10-12T12:09:36.52" personId="{3AABDFAA-7D8C-674E-BCF6-F68A3F52C914}" id="{0A493894-0BE2-3646-9CA8-F6EB43E39E12}">
    <text>This paper clarifies the difference between Willingess to pay to avoid risk and willingness to accept new risk, and argues that WTA is more appropriate:
https://www.ncbi.nlm.nih.gov/pmc/articles/PMC7499700/</text>
    <extLst>
      <x:ext xmlns:xltc2="http://schemas.microsoft.com/office/spreadsheetml/2020/threadedcomments2" uri="{F7C98A9C-CBB3-438F-8F68-D28B6AF4A901}">
        <xltc2:checksum>3830971097</xltc2:checksum>
        <xltc2:hyperlink startIndex="154" length="53" url="https://www.ncbi.nlm.nih.gov/pmc/articles/PMC7499700/"/>
      </x:ext>
    </extLst>
  </threadedComment>
  <threadedComment ref="D18" dT="2023-07-31T14:58:28.36" personId="{3AABDFAA-7D8C-674E-BCF6-F68A3F52C914}" id="{E3294B68-B3C5-4A43-B614-3E4CB6542780}">
    <text>60% baseline utilization * 2.38 hospital beds per 1000 people</text>
  </threadedComment>
  <threadedComment ref="D18" dT="2023-07-31T14:59:08.02" personId="{3AABDFAA-7D8C-674E-BCF6-F68A3F52C914}" id="{B1BA4410-D80C-2A4C-8884-100A8E7F584F}" parentId="{E3294B68-B3C5-4A43-B614-3E4CB6542780}">
    <text>This is the maximum prevalence the hospital system can possibly take.</text>
  </threadedComment>
  <threadedComment ref="D19" dT="2023-07-31T15:00:08.56" personId="{3AABDFAA-7D8C-674E-BCF6-F68A3F52C914}" id="{3844B481-F1F1-B448-A37D-14DB0AD39FFD}">
    <text>This is the prevalence at which the IFR is at the midpoint between normal and a worst-case scenario</text>
  </threadedComment>
  <threadedComment ref="D21" dT="2024-02-21T15:14:55.07" personId="{3AABDFAA-7D8C-674E-BCF6-F68A3F52C914}" id="{64CC0157-61C7-0C4E-9796-EB847F5CFAAE}">
    <text>Originally, 0.15</text>
  </threadedComment>
  <threadedComment ref="D21" dT="2024-02-23T22:29:25.05" personId="{3AABDFAA-7D8C-674E-BCF6-F68A3F52C914}" id="{DC124B1D-D0F3-994F-B467-F0CAA81F27EA}" parentId="{64CC0157-61C7-0C4E-9796-EB847F5CFAAE}">
    <text>Calibrated with 1.5 variant strain at 0.137</text>
  </threadedComment>
  <threadedComment ref="D21" dT="2024-02-28T14:32:23.26" personId="{3AABDFAA-7D8C-674E-BCF6-F68A3F52C914}" id="{793ED0A7-5CC8-2E46-915A-FCC5C044C5CC}" parentId="{64CC0157-61C7-0C4E-9796-EB847F5CFAAE}">
    <text>Calibrated automatically jointly with nelder mead approach, successfully at 0.125</text>
  </threadedComment>
  <threadedComment ref="D21" dT="2024-02-28T15:14:30.91" personId="{3AABDFAA-7D8C-674E-BCF6-F68A3F52C914}" id="{41533902-DF0B-2F48-873C-60DF55507B16}" parentId="{64CC0157-61C7-0C4E-9796-EB847F5CFAAE}">
    <text xml:space="preserve">Calibrated with age-adjusted IFR:
solution$par_x000D_         c        tau _x000D_12.5096989  0.1188833 </text>
  </threadedComment>
  <threadedComment ref="D21" dT="2024-02-28T22:21:47.30" personId="{3AABDFAA-7D8C-674E-BCF6-F68A3F52C914}" id="{7D931A60-9BD7-7645-AD0D-0A1A6D0128E4}" parentId="{64CC0157-61C7-0C4E-9796-EB847F5CFAAE}">
    <text>Calibrated again with deaths target of 144.45 (mean deaths per 100k people across US states) and 112 days of maximum intervention level (median computed across US states).</text>
  </threadedComment>
  <threadedComment ref="D22" dT="2024-01-26T19:42:11.64" personId="{3AABDFAA-7D8C-674E-BCF6-F68A3F52C914}" id="{D8CCF875-0E4B-7C40-BA99-EEFE3C00154E}">
    <text>Was 7</text>
  </threadedComment>
  <threadedComment ref="D22" dT="2024-02-28T14:32:59.43" personId="{3AABDFAA-7D8C-674E-BCF6-F68A3F52C914}" id="{255BDC7B-10AD-7C41-B70A-01A4988B066A}" parentId="{D8CCF875-0E4B-7C40-BA99-EEFE3C00154E}">
    <text>Was 10 in prior runs</text>
  </threadedComment>
  <threadedComment ref="D22" dT="2024-02-28T14:33:19.78" personId="{3AABDFAA-7D8C-674E-BCF6-F68A3F52C914}" id="{01030644-7500-C040-98B1-FCFECBC52455}" parentId="{D8CCF875-0E4B-7C40-BA99-EEFE3C00154E}">
    <text>7.6 is calibrated.</text>
  </threadedComment>
  <threadedComment ref="D22" dT="2024-02-28T15:15:19.98" personId="{3AABDFAA-7D8C-674E-BCF6-F68A3F52C914}" id="{69FC2B62-ABF8-0446-8D37-184F2A714F3C}" parentId="{D8CCF875-0E4B-7C40-BA99-EEFE3C00154E}">
    <text xml:space="preserve">Calibrated with age-adjusted IFR:
solution$par
         c        tau 
12.5096989  0.1188833 </text>
  </threadedComment>
  <threadedComment ref="D22" dT="2024-02-28T22:22:06.98" personId="{3AABDFAA-7D8C-674E-BCF6-F68A3F52C914}" id="{C8BEA2BE-7C4A-3046-85A9-7244E96076D1}" parentId="{D8CCF875-0E4B-7C40-BA99-EEFE3C00154E}">
    <text>Calibrated again with deaths target of 144.45 (mean deaths per 100k people across US states) and 112 days of maximum intervention level (median computed across US states).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10-12T11:46:57.75" personId="{3AABDFAA-7D8C-674E-BCF6-F68A3F52C914}" id="{7A40F35E-5403-7440-89F4-BBC6642F205E}">
    <text>To be computed in pre-processing</text>
  </threadedComment>
  <threadedComment ref="I2" dT="2024-02-16T19:09:39.14" personId="{3AABDFAA-7D8C-674E-BCF6-F68A3F52C914}" id="{DE6C53B5-A221-9B45-81E8-EB77EE4C59A0}">
    <text>First jurisdiction is the reference jurisdiction, this number must be one. All other risk ratios are relative to this jurisdiction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9T13:18:30.07" personId="{3AABDFAA-7D8C-674E-BCF6-F68A3F52C914}" id="{E40DAD91-BEC2-4E40-9333-424BE56AA156}">
    <text>This is for each of the communities, so it is not scale-invariant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AAEB-4DB6-F84A-A5FA-6A348965EB1E}">
  <dimension ref="A1:B2"/>
  <sheetViews>
    <sheetView zoomScale="18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74C7-2D37-094A-A2DB-7EC2D5ACBFA8}">
  <dimension ref="A1:E39"/>
  <sheetViews>
    <sheetView tabSelected="1" zoomScale="136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21" sqref="D21"/>
    </sheetView>
  </sheetViews>
  <sheetFormatPr baseColWidth="10" defaultRowHeight="16" x14ac:dyDescent="0.2"/>
  <cols>
    <col min="1" max="1" width="28.83203125" bestFit="1" customWidth="1"/>
    <col min="2" max="2" width="8.6640625" bestFit="1" customWidth="1"/>
    <col min="3" max="3" width="21.33203125" customWidth="1"/>
    <col min="4" max="4" width="15.5" customWidth="1"/>
    <col min="5" max="5" width="124.33203125" customWidth="1"/>
  </cols>
  <sheetData>
    <row r="1" spans="1:5" x14ac:dyDescent="0.2">
      <c r="A1" s="3" t="s">
        <v>105</v>
      </c>
      <c r="B1" s="3" t="s">
        <v>88</v>
      </c>
      <c r="C1" s="3" t="s">
        <v>6</v>
      </c>
      <c r="D1" s="3" t="s">
        <v>9</v>
      </c>
      <c r="E1" s="3" t="s">
        <v>11</v>
      </c>
    </row>
    <row r="2" spans="1:5" x14ac:dyDescent="0.2">
      <c r="A2" t="s">
        <v>70</v>
      </c>
      <c r="B2" t="b">
        <v>1</v>
      </c>
      <c r="C2" t="s">
        <v>8</v>
      </c>
      <c r="D2" s="2">
        <f>1/3.3</f>
        <v>0.30303030303030304</v>
      </c>
      <c r="E2" t="s">
        <v>86</v>
      </c>
    </row>
    <row r="3" spans="1:5" x14ac:dyDescent="0.2">
      <c r="A3" t="s">
        <v>60</v>
      </c>
      <c r="B3" t="b">
        <v>1</v>
      </c>
      <c r="C3" t="s">
        <v>10</v>
      </c>
      <c r="D3" s="2">
        <f>1/3.5</f>
        <v>0.2857142857142857</v>
      </c>
      <c r="E3" t="s">
        <v>49</v>
      </c>
    </row>
    <row r="4" spans="1:5" x14ac:dyDescent="0.2">
      <c r="A4" t="s">
        <v>60</v>
      </c>
      <c r="B4" t="b">
        <v>1</v>
      </c>
      <c r="C4" t="s">
        <v>7</v>
      </c>
      <c r="D4" s="2">
        <f>1/7</f>
        <v>0.14285714285714285</v>
      </c>
      <c r="E4" t="s">
        <v>50</v>
      </c>
    </row>
    <row r="5" spans="1:5" x14ac:dyDescent="0.2">
      <c r="A5" t="s">
        <v>60</v>
      </c>
      <c r="B5" t="b">
        <v>1</v>
      </c>
      <c r="C5" t="s">
        <v>84</v>
      </c>
      <c r="D5" s="2">
        <v>0.35</v>
      </c>
      <c r="E5" t="s">
        <v>85</v>
      </c>
    </row>
    <row r="6" spans="1:5" x14ac:dyDescent="0.2">
      <c r="A6" t="s">
        <v>60</v>
      </c>
      <c r="B6" t="b">
        <v>1</v>
      </c>
      <c r="C6" t="s">
        <v>15</v>
      </c>
      <c r="D6" s="4">
        <v>7.3299999999999997E-3</v>
      </c>
      <c r="E6" t="s">
        <v>18</v>
      </c>
    </row>
    <row r="7" spans="1:5" x14ac:dyDescent="0.2">
      <c r="A7" t="s">
        <v>60</v>
      </c>
      <c r="B7" t="b">
        <v>1</v>
      </c>
      <c r="C7" t="s">
        <v>17</v>
      </c>
      <c r="D7">
        <v>2.5</v>
      </c>
      <c r="E7" t="s">
        <v>53</v>
      </c>
    </row>
    <row r="8" spans="1:5" x14ac:dyDescent="0.2">
      <c r="A8" t="s">
        <v>57</v>
      </c>
      <c r="B8" t="b">
        <v>1</v>
      </c>
      <c r="C8" t="s">
        <v>37</v>
      </c>
      <c r="D8" s="5">
        <v>279113</v>
      </c>
      <c r="E8" t="s">
        <v>94</v>
      </c>
    </row>
    <row r="9" spans="1:5" x14ac:dyDescent="0.2">
      <c r="A9" t="s">
        <v>57</v>
      </c>
      <c r="B9" t="b">
        <f>TRUE</f>
        <v>1</v>
      </c>
      <c r="C9" t="s">
        <v>93</v>
      </c>
      <c r="D9" s="6">
        <f>10.6*10^6</f>
        <v>10600000</v>
      </c>
      <c r="E9" t="s">
        <v>95</v>
      </c>
    </row>
    <row r="10" spans="1:5" x14ac:dyDescent="0.2">
      <c r="A10" t="s">
        <v>57</v>
      </c>
      <c r="B10" t="b">
        <v>1</v>
      </c>
      <c r="C10" t="s">
        <v>52</v>
      </c>
      <c r="D10" s="7">
        <v>0.25</v>
      </c>
      <c r="E10" t="s">
        <v>67</v>
      </c>
    </row>
    <row r="11" spans="1:5" x14ac:dyDescent="0.2">
      <c r="A11" t="s">
        <v>57</v>
      </c>
      <c r="B11" t="b">
        <v>1</v>
      </c>
      <c r="C11" t="s">
        <v>66</v>
      </c>
      <c r="D11" s="5">
        <v>76000</v>
      </c>
      <c r="E11" t="s">
        <v>87</v>
      </c>
    </row>
    <row r="12" spans="1:5" x14ac:dyDescent="0.2">
      <c r="A12" t="s">
        <v>58</v>
      </c>
      <c r="B12" t="b">
        <v>1</v>
      </c>
      <c r="C12" t="s">
        <v>28</v>
      </c>
      <c r="D12" s="2">
        <v>1</v>
      </c>
      <c r="E12" t="s">
        <v>54</v>
      </c>
    </row>
    <row r="13" spans="1:5" x14ac:dyDescent="0.2">
      <c r="A13" t="s">
        <v>58</v>
      </c>
      <c r="B13" t="b">
        <v>1</v>
      </c>
      <c r="C13" t="s">
        <v>20</v>
      </c>
      <c r="D13">
        <v>100</v>
      </c>
      <c r="E13" t="s">
        <v>21</v>
      </c>
    </row>
    <row r="14" spans="1:5" x14ac:dyDescent="0.2">
      <c r="A14" t="s">
        <v>58</v>
      </c>
      <c r="B14" t="b">
        <v>1</v>
      </c>
      <c r="C14" t="s">
        <v>96</v>
      </c>
      <c r="D14">
        <v>150</v>
      </c>
      <c r="E14" t="s">
        <v>99</v>
      </c>
    </row>
    <row r="15" spans="1:5" x14ac:dyDescent="0.2">
      <c r="A15" t="s">
        <v>58</v>
      </c>
      <c r="B15" t="b">
        <v>1</v>
      </c>
      <c r="C15" t="s">
        <v>98</v>
      </c>
      <c r="D15" s="8">
        <v>0.4</v>
      </c>
      <c r="E15" t="s">
        <v>31</v>
      </c>
    </row>
    <row r="16" spans="1:5" x14ac:dyDescent="0.2">
      <c r="A16" t="s">
        <v>58</v>
      </c>
      <c r="B16" t="b">
        <v>0</v>
      </c>
      <c r="C16" t="s">
        <v>97</v>
      </c>
      <c r="D16" s="9">
        <v>0.02</v>
      </c>
      <c r="E16" t="s">
        <v>19</v>
      </c>
    </row>
    <row r="17" spans="1:5" x14ac:dyDescent="0.2">
      <c r="A17" t="s">
        <v>58</v>
      </c>
      <c r="B17" t="b">
        <v>0</v>
      </c>
      <c r="C17" t="s">
        <v>29</v>
      </c>
      <c r="D17" s="10">
        <v>0</v>
      </c>
      <c r="E17" t="s">
        <v>30</v>
      </c>
    </row>
    <row r="18" spans="1:5" x14ac:dyDescent="0.2">
      <c r="A18" t="s">
        <v>58</v>
      </c>
      <c r="B18" t="b">
        <v>0</v>
      </c>
      <c r="C18" t="s">
        <v>22</v>
      </c>
      <c r="D18" s="11">
        <f>0.7*2.38/1000/D16</f>
        <v>8.3299999999999999E-2</v>
      </c>
      <c r="E18" t="s">
        <v>25</v>
      </c>
    </row>
    <row r="19" spans="1:5" x14ac:dyDescent="0.2">
      <c r="A19" t="s">
        <v>58</v>
      </c>
      <c r="B19" t="b">
        <v>0</v>
      </c>
      <c r="C19" t="s">
        <v>23</v>
      </c>
      <c r="D19" s="11">
        <f>D18*0.9</f>
        <v>7.4969999999999995E-2</v>
      </c>
      <c r="E19" t="s">
        <v>26</v>
      </c>
    </row>
    <row r="20" spans="1:5" x14ac:dyDescent="0.2">
      <c r="A20" t="s">
        <v>58</v>
      </c>
      <c r="B20" t="b">
        <v>0</v>
      </c>
      <c r="C20" t="s">
        <v>24</v>
      </c>
      <c r="D20">
        <v>1.5</v>
      </c>
      <c r="E20" t="s">
        <v>27</v>
      </c>
    </row>
    <row r="21" spans="1:5" x14ac:dyDescent="0.2">
      <c r="A21" t="s">
        <v>55</v>
      </c>
      <c r="B21" t="b">
        <v>1</v>
      </c>
      <c r="C21" t="s">
        <v>12</v>
      </c>
      <c r="D21" s="2">
        <v>0.1422919</v>
      </c>
      <c r="E21" t="s">
        <v>51</v>
      </c>
    </row>
    <row r="22" spans="1:5" x14ac:dyDescent="0.2">
      <c r="A22" t="s">
        <v>55</v>
      </c>
      <c r="B22" t="b">
        <v>1</v>
      </c>
      <c r="C22" t="s">
        <v>13</v>
      </c>
      <c r="D22" s="12">
        <v>17.913607599999999</v>
      </c>
      <c r="E22" t="s">
        <v>101</v>
      </c>
    </row>
    <row r="23" spans="1:5" x14ac:dyDescent="0.2">
      <c r="A23" t="s">
        <v>55</v>
      </c>
      <c r="B23" t="b">
        <v>1</v>
      </c>
      <c r="C23" t="s">
        <v>43</v>
      </c>
      <c r="D23">
        <v>1000</v>
      </c>
      <c r="E23" t="s">
        <v>102</v>
      </c>
    </row>
    <row r="24" spans="1:5" x14ac:dyDescent="0.2">
      <c r="A24" t="s">
        <v>55</v>
      </c>
      <c r="B24" t="b">
        <v>1</v>
      </c>
      <c r="C24" t="s">
        <v>47</v>
      </c>
      <c r="D24">
        <v>7</v>
      </c>
      <c r="E24" t="s">
        <v>61</v>
      </c>
    </row>
    <row r="25" spans="1:5" x14ac:dyDescent="0.2">
      <c r="A25" t="s">
        <v>55</v>
      </c>
      <c r="B25" t="b">
        <v>1</v>
      </c>
      <c r="C25" t="s">
        <v>48</v>
      </c>
      <c r="D25">
        <v>14</v>
      </c>
      <c r="E25" t="s">
        <v>62</v>
      </c>
    </row>
    <row r="26" spans="1:5" x14ac:dyDescent="0.2">
      <c r="A26" t="s">
        <v>55</v>
      </c>
      <c r="B26" t="b">
        <v>1</v>
      </c>
      <c r="C26" t="s">
        <v>42</v>
      </c>
      <c r="D26">
        <v>5</v>
      </c>
      <c r="E26" t="s">
        <v>63</v>
      </c>
    </row>
    <row r="27" spans="1:5" x14ac:dyDescent="0.2">
      <c r="A27" t="s">
        <v>55</v>
      </c>
      <c r="B27" t="b">
        <v>1</v>
      </c>
      <c r="C27" t="s">
        <v>44</v>
      </c>
      <c r="D27">
        <v>0</v>
      </c>
      <c r="E27" t="s">
        <v>64</v>
      </c>
    </row>
    <row r="28" spans="1:5" x14ac:dyDescent="0.2">
      <c r="A28" t="s">
        <v>59</v>
      </c>
      <c r="B28" t="b">
        <v>1</v>
      </c>
      <c r="C28" t="s">
        <v>2</v>
      </c>
      <c r="D28">
        <f>MAX(jurisdiction!A:A)</f>
        <v>6</v>
      </c>
      <c r="E28" t="s">
        <v>103</v>
      </c>
    </row>
    <row r="29" spans="1:5" x14ac:dyDescent="0.2">
      <c r="A29" t="s">
        <v>59</v>
      </c>
      <c r="B29" t="b">
        <v>1</v>
      </c>
      <c r="C29" t="s">
        <v>91</v>
      </c>
      <c r="D29">
        <v>6</v>
      </c>
      <c r="E29" t="s">
        <v>92</v>
      </c>
    </row>
    <row r="30" spans="1:5" x14ac:dyDescent="0.2">
      <c r="A30" t="s">
        <v>56</v>
      </c>
      <c r="B30" t="b">
        <v>1</v>
      </c>
      <c r="C30" t="s">
        <v>104</v>
      </c>
      <c r="D30">
        <f>ROUND(1/D2+1/D3+D29,0)</f>
        <v>13</v>
      </c>
      <c r="E30" t="s">
        <v>90</v>
      </c>
    </row>
    <row r="31" spans="1:5" x14ac:dyDescent="0.2">
      <c r="A31" t="s">
        <v>56</v>
      </c>
      <c r="B31" t="b">
        <v>1</v>
      </c>
      <c r="C31" t="s">
        <v>16</v>
      </c>
      <c r="D31" s="5">
        <v>0</v>
      </c>
      <c r="E31" t="s">
        <v>65</v>
      </c>
    </row>
    <row r="32" spans="1:5" x14ac:dyDescent="0.2">
      <c r="A32" t="s">
        <v>56</v>
      </c>
      <c r="B32" t="b">
        <v>1</v>
      </c>
      <c r="C32" t="s">
        <v>45</v>
      </c>
      <c r="D32">
        <v>0.3</v>
      </c>
      <c r="E32" t="s">
        <v>46</v>
      </c>
    </row>
    <row r="33" spans="1:5" x14ac:dyDescent="0.2">
      <c r="A33" t="s">
        <v>55</v>
      </c>
      <c r="B33" t="b">
        <v>1</v>
      </c>
      <c r="C33" t="s">
        <v>71</v>
      </c>
      <c r="D33">
        <v>0</v>
      </c>
      <c r="E33" t="s">
        <v>100</v>
      </c>
    </row>
    <row r="34" spans="1:5" x14ac:dyDescent="0.2">
      <c r="A34" t="s">
        <v>77</v>
      </c>
      <c r="B34" t="b">
        <v>1</v>
      </c>
      <c r="C34" t="s">
        <v>78</v>
      </c>
      <c r="D34" s="2">
        <v>0.184</v>
      </c>
      <c r="E34" t="s">
        <v>81</v>
      </c>
    </row>
    <row r="35" spans="1:5" x14ac:dyDescent="0.2">
      <c r="A35" t="s">
        <v>77</v>
      </c>
      <c r="B35" t="b">
        <v>1</v>
      </c>
      <c r="C35" t="s">
        <v>80</v>
      </c>
      <c r="D35" s="2">
        <f>0.328+0.09+0.042</f>
        <v>0.46</v>
      </c>
      <c r="E35" t="s">
        <v>83</v>
      </c>
    </row>
    <row r="36" spans="1:5" x14ac:dyDescent="0.2">
      <c r="A36" t="s">
        <v>77</v>
      </c>
      <c r="B36" t="b">
        <v>1</v>
      </c>
      <c r="C36" t="s">
        <v>79</v>
      </c>
      <c r="D36" s="2">
        <f>1-SUM(D34:D35)</f>
        <v>0.35599999999999998</v>
      </c>
      <c r="E36" t="s">
        <v>82</v>
      </c>
    </row>
    <row r="37" spans="1:5" x14ac:dyDescent="0.2">
      <c r="A37" t="s">
        <v>60</v>
      </c>
      <c r="B37" t="b">
        <v>1</v>
      </c>
      <c r="C37" t="s">
        <v>109</v>
      </c>
      <c r="D37" s="2">
        <v>1</v>
      </c>
      <c r="E37" t="s">
        <v>110</v>
      </c>
    </row>
    <row r="38" spans="1:5" x14ac:dyDescent="0.2">
      <c r="A38" t="s">
        <v>60</v>
      </c>
      <c r="B38" t="b">
        <v>1</v>
      </c>
      <c r="C38" t="s">
        <v>111</v>
      </c>
      <c r="D38">
        <v>1000</v>
      </c>
      <c r="E38" t="s">
        <v>112</v>
      </c>
    </row>
    <row r="39" spans="1:5" x14ac:dyDescent="0.2">
      <c r="A39" t="s">
        <v>60</v>
      </c>
      <c r="B39" t="b">
        <v>1</v>
      </c>
      <c r="C39" t="s">
        <v>113</v>
      </c>
      <c r="D39">
        <v>1001</v>
      </c>
      <c r="E39" t="s">
        <v>114</v>
      </c>
    </row>
  </sheetData>
  <autoFilter ref="A1:E35" xr:uid="{930774C7-2D37-094A-A2DB-7EC2D5ACBFA8}">
    <sortState xmlns:xlrd2="http://schemas.microsoft.com/office/spreadsheetml/2017/richdata2" ref="A2:E35">
      <sortCondition ref="A1:A3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197-751B-D642-B32A-DB1D08A8DC07}">
  <dimension ref="A1:E6"/>
  <sheetViews>
    <sheetView zoomScale="150" workbookViewId="0">
      <selection activeCell="B8" sqref="B8"/>
    </sheetView>
  </sheetViews>
  <sheetFormatPr baseColWidth="10" defaultColWidth="8.83203125" defaultRowHeight="16" x14ac:dyDescent="0.2"/>
  <cols>
    <col min="1" max="1" width="28.1640625" customWidth="1"/>
    <col min="2" max="2" width="12" bestFit="1" customWidth="1"/>
    <col min="3" max="3" width="15.1640625" bestFit="1" customWidth="1"/>
    <col min="4" max="4" width="22.6640625" bestFit="1" customWidth="1"/>
    <col min="5" max="5" width="12" bestFit="1" customWidth="1"/>
  </cols>
  <sheetData>
    <row r="1" spans="1:5" x14ac:dyDescent="0.2">
      <c r="A1" t="s">
        <v>41</v>
      </c>
      <c r="B1" t="s">
        <v>40</v>
      </c>
      <c r="C1" t="s">
        <v>39</v>
      </c>
      <c r="D1" t="s">
        <v>38</v>
      </c>
      <c r="E1" t="s">
        <v>36</v>
      </c>
    </row>
    <row r="2" spans="1:5" x14ac:dyDescent="0.2">
      <c r="A2" t="s">
        <v>89</v>
      </c>
      <c r="B2">
        <v>0</v>
      </c>
      <c r="C2">
        <v>0</v>
      </c>
      <c r="D2" s="2">
        <f>parameters!D5</f>
        <v>0.35</v>
      </c>
      <c r="E2">
        <v>0</v>
      </c>
    </row>
    <row r="3" spans="1:5" x14ac:dyDescent="0.2">
      <c r="A3" t="s">
        <v>35</v>
      </c>
      <c r="B3">
        <v>6.0000000000000001E-3</v>
      </c>
      <c r="C3">
        <v>1.2999999999999999E-2</v>
      </c>
      <c r="D3" s="2">
        <f>0.54-D2</f>
        <v>0.19000000000000006</v>
      </c>
      <c r="E3">
        <v>0</v>
      </c>
    </row>
    <row r="4" spans="1:5" x14ac:dyDescent="0.2">
      <c r="A4" t="s">
        <v>34</v>
      </c>
      <c r="B4">
        <v>0.13300000000000001</v>
      </c>
      <c r="C4">
        <v>2.3E-2</v>
      </c>
      <c r="D4">
        <v>0.09</v>
      </c>
      <c r="E4">
        <v>11267</v>
      </c>
    </row>
    <row r="5" spans="1:5" x14ac:dyDescent="0.2">
      <c r="A5" t="s">
        <v>33</v>
      </c>
      <c r="B5">
        <v>0.65500000000000003</v>
      </c>
      <c r="C5">
        <v>3.5999999999999997E-2</v>
      </c>
      <c r="D5">
        <v>0.03</v>
      </c>
      <c r="E5">
        <v>41510</v>
      </c>
    </row>
    <row r="6" spans="1:5" x14ac:dyDescent="0.2">
      <c r="A6" t="s">
        <v>32</v>
      </c>
      <c r="B6">
        <f>0.219</f>
        <v>0.219</v>
      </c>
      <c r="C6">
        <v>1</v>
      </c>
      <c r="D6">
        <v>0.05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D30-F114-BB47-AF6C-7BCFE754F543}">
  <dimension ref="A1:I7"/>
  <sheetViews>
    <sheetView zoomScale="200" workbookViewId="0">
      <selection activeCell="E7" sqref="E7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19.33203125" bestFit="1" customWidth="1"/>
    <col min="4" max="4" width="19.33203125" customWidth="1"/>
    <col min="5" max="5" width="12.1640625" bestFit="1" customWidth="1"/>
    <col min="6" max="6" width="8.33203125" bestFit="1" customWidth="1"/>
    <col min="7" max="7" width="8.1640625" bestFit="1" customWidth="1"/>
    <col min="8" max="8" width="12.5" customWidth="1"/>
    <col min="9" max="9" width="14.33203125" bestFit="1" customWidth="1"/>
  </cols>
  <sheetData>
    <row r="1" spans="1:9" x14ac:dyDescent="0.2">
      <c r="A1" t="s">
        <v>3</v>
      </c>
      <c r="B1" t="s">
        <v>4</v>
      </c>
      <c r="C1" t="s">
        <v>72</v>
      </c>
      <c r="D1" t="s">
        <v>73</v>
      </c>
      <c r="E1" t="s">
        <v>5</v>
      </c>
      <c r="F1" t="s">
        <v>69</v>
      </c>
      <c r="G1" t="s">
        <v>68</v>
      </c>
      <c r="H1" t="s">
        <v>14</v>
      </c>
      <c r="I1" t="s">
        <v>108</v>
      </c>
    </row>
    <row r="2" spans="1:9" x14ac:dyDescent="0.2">
      <c r="A2">
        <v>1</v>
      </c>
      <c r="B2" t="str">
        <f>_xlfn.CONCAT("J",A2)</f>
        <v>J1</v>
      </c>
      <c r="C2">
        <v>1</v>
      </c>
      <c r="D2">
        <v>1</v>
      </c>
      <c r="E2">
        <v>1000000</v>
      </c>
      <c r="F2">
        <f>E2-G2</f>
        <v>999800</v>
      </c>
      <c r="G2">
        <f>E2/5000</f>
        <v>200</v>
      </c>
      <c r="H2" s="1">
        <v>0</v>
      </c>
      <c r="I2">
        <v>1</v>
      </c>
    </row>
    <row r="3" spans="1:9" x14ac:dyDescent="0.2">
      <c r="A3">
        <f>A2+1</f>
        <v>2</v>
      </c>
      <c r="B3" t="str">
        <f t="shared" ref="B3:B7" si="0">_xlfn.CONCAT("J",A3)</f>
        <v>J2</v>
      </c>
      <c r="C3">
        <v>1</v>
      </c>
      <c r="D3">
        <v>1</v>
      </c>
      <c r="E3">
        <v>1000000</v>
      </c>
      <c r="F3">
        <f t="shared" ref="F3:F7" si="1">E3-G3</f>
        <v>999800</v>
      </c>
      <c r="G3">
        <f t="shared" ref="G3:G7" si="2">E3/5000</f>
        <v>200</v>
      </c>
      <c r="H3" s="1">
        <v>0</v>
      </c>
      <c r="I3">
        <v>1</v>
      </c>
    </row>
    <row r="4" spans="1:9" x14ac:dyDescent="0.2">
      <c r="A4">
        <f t="shared" ref="A4:A7" si="3">A3+1</f>
        <v>3</v>
      </c>
      <c r="B4" t="str">
        <f t="shared" si="0"/>
        <v>J3</v>
      </c>
      <c r="C4">
        <v>1</v>
      </c>
      <c r="D4">
        <v>1</v>
      </c>
      <c r="E4">
        <v>1000000</v>
      </c>
      <c r="F4">
        <f t="shared" si="1"/>
        <v>999800</v>
      </c>
      <c r="G4">
        <f t="shared" si="2"/>
        <v>200</v>
      </c>
      <c r="H4" s="1">
        <v>0</v>
      </c>
      <c r="I4">
        <v>1</v>
      </c>
    </row>
    <row r="5" spans="1:9" x14ac:dyDescent="0.2">
      <c r="A5">
        <f t="shared" si="3"/>
        <v>4</v>
      </c>
      <c r="B5" t="str">
        <f t="shared" si="0"/>
        <v>J4</v>
      </c>
      <c r="C5">
        <v>1</v>
      </c>
      <c r="D5">
        <v>2</v>
      </c>
      <c r="E5">
        <v>1000000</v>
      </c>
      <c r="F5">
        <f t="shared" si="1"/>
        <v>999800</v>
      </c>
      <c r="G5">
        <f t="shared" si="2"/>
        <v>200</v>
      </c>
      <c r="H5" s="1">
        <v>0</v>
      </c>
      <c r="I5">
        <v>1</v>
      </c>
    </row>
    <row r="6" spans="1:9" x14ac:dyDescent="0.2">
      <c r="A6">
        <f t="shared" si="3"/>
        <v>5</v>
      </c>
      <c r="B6" t="str">
        <f t="shared" si="0"/>
        <v>J5</v>
      </c>
      <c r="C6">
        <v>1</v>
      </c>
      <c r="D6">
        <v>2</v>
      </c>
      <c r="E6">
        <v>1000000</v>
      </c>
      <c r="F6">
        <f t="shared" si="1"/>
        <v>999800</v>
      </c>
      <c r="G6">
        <f t="shared" si="2"/>
        <v>200</v>
      </c>
      <c r="H6" s="1">
        <v>0</v>
      </c>
      <c r="I6">
        <v>1</v>
      </c>
    </row>
    <row r="7" spans="1:9" x14ac:dyDescent="0.2">
      <c r="A7">
        <f t="shared" si="3"/>
        <v>6</v>
      </c>
      <c r="B7" t="str">
        <f t="shared" si="0"/>
        <v>J6</v>
      </c>
      <c r="C7">
        <v>1</v>
      </c>
      <c r="D7">
        <v>2</v>
      </c>
      <c r="E7">
        <v>1000000</v>
      </c>
      <c r="F7">
        <f t="shared" si="1"/>
        <v>999800</v>
      </c>
      <c r="G7">
        <f t="shared" si="2"/>
        <v>200</v>
      </c>
      <c r="H7" s="1">
        <v>0</v>
      </c>
      <c r="I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6BE0-0579-5948-A73B-2BEB4CC9DBF5}">
  <dimension ref="A1:D3"/>
  <sheetViews>
    <sheetView zoomScale="232" workbookViewId="0">
      <selection activeCell="C2" sqref="C2"/>
    </sheetView>
  </sheetViews>
  <sheetFormatPr baseColWidth="10" defaultRowHeight="16" x14ac:dyDescent="0.2"/>
  <cols>
    <col min="1" max="1" width="16.83203125" bestFit="1" customWidth="1"/>
    <col min="2" max="2" width="21.33203125" customWidth="1"/>
    <col min="3" max="4" width="18.83203125" bestFit="1" customWidth="1"/>
  </cols>
  <sheetData>
    <row r="1" spans="1:4" x14ac:dyDescent="0.2">
      <c r="A1" s="3" t="s">
        <v>73</v>
      </c>
      <c r="B1" s="3" t="s">
        <v>74</v>
      </c>
      <c r="C1" s="3" t="s">
        <v>75</v>
      </c>
      <c r="D1" s="3" t="s">
        <v>76</v>
      </c>
    </row>
    <row r="2" spans="1:4" x14ac:dyDescent="0.2">
      <c r="A2">
        <v>1</v>
      </c>
      <c r="B2" t="s">
        <v>106</v>
      </c>
      <c r="C2">
        <v>0.1</v>
      </c>
      <c r="D2">
        <v>7.0000000000000001E-3</v>
      </c>
    </row>
    <row r="3" spans="1:4" x14ac:dyDescent="0.2">
      <c r="A3">
        <v>2</v>
      </c>
      <c r="B3" t="s">
        <v>107</v>
      </c>
      <c r="C3">
        <v>0.1</v>
      </c>
      <c r="D3">
        <v>7.0000000000000001E-3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parameters</vt:lpstr>
      <vt:lpstr>healthcosts</vt:lpstr>
      <vt:lpstr>jurisdiction</vt:lpstr>
      <vt:lpstr>commuting_area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Nascimento de Lima</cp:lastModifiedBy>
  <dcterms:created xsi:type="dcterms:W3CDTF">2023-04-07T18:26:53Z</dcterms:created>
  <dcterms:modified xsi:type="dcterms:W3CDTF">2024-04-02T01:24:05Z</dcterms:modified>
</cp:coreProperties>
</file>