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AppData\Roaming\Microsoft\Windows\Network Shortcuts\"/>
    </mc:Choice>
  </mc:AlternateContent>
  <xr:revisionPtr revIDLastSave="0" documentId="8_{EC9A6580-2273-4C5B-B36C-D2DB9BB38DCD}" xr6:coauthVersionLast="47" xr6:coauthVersionMax="47" xr10:uidLastSave="{00000000-0000-0000-0000-000000000000}"/>
  <bookViews>
    <workbookView xWindow="-108" yWindow="-108" windowWidth="23256" windowHeight="13896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Blank'!$K$4:$Q$53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6" i="1" l="1" a="1"/>
  <c r="E116" i="1" s="1"/>
  <c r="D116" i="1"/>
  <c r="D104" i="1"/>
  <c r="E104" i="1" s="1" a="1"/>
  <c r="E104" i="1" s="1"/>
  <c r="E90" i="1"/>
  <c r="E95" i="1" s="1" a="1"/>
  <c r="E95" i="1" s="1"/>
  <c r="D90" i="1"/>
  <c r="D95" i="1" s="1" a="1"/>
  <c r="D95" i="1" s="1"/>
  <c r="D68" i="1"/>
  <c r="D53" i="1"/>
  <c r="D47" i="1"/>
  <c r="D38" i="1"/>
  <c r="D37" i="1"/>
  <c r="C31" i="1"/>
  <c r="D25" i="1"/>
  <c r="D18" i="1"/>
  <c r="D13" i="1"/>
  <c r="C8" i="1"/>
  <c r="D117" i="1"/>
  <c r="E117" i="1" s="1" a="1"/>
  <c r="E117" i="1" s="1"/>
  <c r="D118" i="1"/>
  <c r="E118" i="1" s="1" a="1"/>
  <c r="E118" i="1" s="1"/>
  <c r="D119" i="1"/>
  <c r="E119" i="1" s="1" a="1"/>
  <c r="E119" i="1" s="1"/>
  <c r="D120" i="1"/>
  <c r="E120" i="1" s="1" a="1"/>
  <c r="E120" i="1" s="1"/>
  <c r="D121" i="1"/>
  <c r="E121" i="1" s="1" a="1"/>
  <c r="E121" i="1" s="1"/>
  <c r="D122" i="1"/>
  <c r="E122" i="1" s="1" a="1"/>
  <c r="E122" i="1" s="1"/>
  <c r="D105" i="1"/>
  <c r="E105" i="1" s="1" a="1"/>
  <c r="E105" i="1" s="1"/>
  <c r="D106" i="1"/>
  <c r="E106" i="1" s="1" a="1"/>
  <c r="E106" i="1" s="1"/>
  <c r="D107" i="1"/>
  <c r="E107" i="1" s="1" a="1"/>
  <c r="E107" i="1" s="1"/>
  <c r="D108" i="1"/>
  <c r="E108" i="1" s="1" a="1"/>
  <c r="E108" i="1" s="1"/>
  <c r="D109" i="1"/>
  <c r="E109" i="1" s="1" a="1"/>
  <c r="E109" i="1" s="1"/>
  <c r="D110" i="1"/>
  <c r="E110" i="1" s="1" a="1"/>
  <c r="E110" i="1" s="1"/>
  <c r="D83" i="1" l="1"/>
  <c r="F83" i="1" s="1"/>
  <c r="D82" i="1"/>
  <c r="F82" i="1" s="1"/>
  <c r="D81" i="1"/>
  <c r="F81" i="1" s="1"/>
  <c r="D69" i="1"/>
  <c r="D70" i="1"/>
  <c r="D71" i="1"/>
  <c r="D72" i="1"/>
  <c r="D73" i="1"/>
  <c r="D74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40" i="1"/>
  <c r="C112" i="1" a="1"/>
  <c r="C112" i="1" s="1"/>
  <c r="C100" i="1" a="1"/>
  <c r="C100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 s="1"/>
  <c r="F54" i="1" l="1"/>
  <c r="F57" i="1"/>
  <c r="F56" i="1"/>
  <c r="F55" i="1"/>
  <c r="F58" i="1"/>
  <c r="F53" i="1"/>
  <c r="F59" i="1"/>
  <c r="E81" i="1"/>
  <c r="E83" i="1"/>
  <c r="E82" i="1"/>
  <c r="F61" i="1" l="1"/>
  <c r="F6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<sst xmlns="http://schemas.openxmlformats.org/spreadsheetml/2006/main" count="157" uniqueCount="90">
  <si>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</si>
  <si>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</si>
  <si>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</si>
  <si>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</si>
  <si>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</si>
  <si>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</si>
  <si>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</si>
  <si>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</si>
  <si>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</si>
  <si>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</si>
  <si>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</si>
  <si>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</si>
  <si>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</si>
  <si>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</si>
  <si>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</si>
  <si>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</si>
  <si>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</si>
  <si>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</si>
  <si>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</si>
  <si>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</si>
  <si>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</si>
  <si>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</si>
  <si>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</si>
  <si>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</si>
  <si>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</si>
  <si>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</si>
  <si>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</si>
  <si>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</si>
  <si>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</si>
  <si>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</si>
  <si>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</si>
  <si>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</si>
  <si>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</si>
  <si>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</si>
  <si>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</si>
  <si>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</si>
  <si>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</si>
  <si>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</si>
  <si>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</si>
  <si>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</si>
  <si>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</si>
  <si>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</si>
  <si>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</si>
  <si>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</si>
  <si>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</si>
  <si>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</si>
  <si>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</si>
  <si>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</si>
  <si>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</si>
  <si>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</si>
  <si>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</si>
  <si>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</si>
  <si>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</si>
  <si>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</si>
  <si>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</si>
  <si>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</si>
  <si>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</si>
  <si>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</si>
  <si>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</si>
  <si>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</si>
  <si>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</si>
  <si>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</si>
  <si>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</si>
  <si>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</si>
  <si>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</si>
  <si>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</si>
  <si>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</si>
  <si>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</si>
  <si>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</si>
  <si>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</si>
  <si>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Download the Answers Workbook</t>
  </si>
  <si>
    <t>SUMIFS(data[Downloads],data[App],C7)</t>
  </si>
  <si>
    <t>SUMIFS(data[Downloads],data[App], D12&amp;"*")</t>
  </si>
  <si>
    <t>SUMIFS(data[Uninstalls],data[Month],DATE(2021,12,1))</t>
  </si>
  <si>
    <t>SUMIFS(data[Downloads],data[Month],"&gt;="&amp;D22,data[Month],"&lt;="&amp;D23)</t>
  </si>
  <si>
    <t>COUNTIFS(data[Downloads],"&gt;8000")</t>
  </si>
  <si>
    <t>SUMIFS(data[5 star ratings],data[App],D36)</t>
  </si>
  <si>
    <t>SUMIFS(data[Total ratings],data[App],D36)</t>
  </si>
  <si>
    <t>AVERAGEIFS(data[Uninstalls],data[App],D46)</t>
  </si>
  <si>
    <t>SUMIFS(data[Uninstalls],data[Month],C53)</t>
  </si>
  <si>
    <t>MAX(F53:F59)</t>
  </si>
  <si>
    <t>XLOOKUP(F61,F53:F59,C53:C59)</t>
  </si>
  <si>
    <t>AVERAGEIFS(data[Downloads],data[Month],C68)</t>
  </si>
  <si>
    <t>MAXIFS(data[1 star ratings],data[Month],D89)</t>
  </si>
  <si>
    <t>MAXIFS(data[1 star ratings],data[Month],E89)</t>
  </si>
  <si>
    <t>FILTER(data[App], (data[Month]=D89) * (data[1 star ratings]=D90))</t>
  </si>
  <si>
    <t>MAXIFS(data[Downloads],data[App],C104)</t>
  </si>
  <si>
    <t>FILTER(data[Month],(data[App]=C104)*(data[Downloads]=D104))</t>
  </si>
  <si>
    <t>MINIFS(data[Downloads],data[Month],C116)</t>
  </si>
  <si>
    <t>FILTER(data[App], (data[Month]=C116) * (data[Downloads]=D116))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</si>
</sst>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165" fontId="0" fillId="7" borderId="5" xfId="0" applyNumberForma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7" borderId="0" xfId="2" applyFont="1" applyFill="1" applyAlignment="1">
      <alignment horizontal="left"/>
    </xf>
    <xf numFmtId="0" fontId="0" fillId="0" borderId="7" xfId="0" applyFont="1" applyBorder="1"/>
    <xf numFmtId="0" fontId="0" fillId="7" borderId="5" xfId="1" applyNumberFormat="1" applyFont="1" applyFill="1" applyBorder="1"/>
    <xf numFmtId="10" fontId="0" fillId="7" borderId="5" xfId="1" applyNumberFormat="1" applyFont="1" applyFill="1" applyBorder="1"/>
    <xf numFmtId="0" fontId="0" fillId="0" borderId="5" xfId="1" applyNumberFormat="1" applyFont="1" applyBorder="1"/>
    <xf numFmtId="0" fontId="0" fillId="10" borderId="5" xfId="0" applyFill="1" applyBorder="1" applyAlignment="1">
      <alignment horizontal="right"/>
    </xf>
    <xf numFmtId="14" fontId="6" fillId="0" borderId="5" xfId="0" applyNumberFormat="1" applyFont="1" applyBorder="1" applyAlignment="1">
      <alignment horizontal="center"/>
    </xf>
    <xf numFmtId="0" fontId="4" fillId="4" borderId="0" xfId="0" applyFont="1" applyFill="1" applyBorder="1"/>
    <xf numFmtId="0" fontId="0" fillId="0" borderId="0" xfId="1" applyNumberFormat="1" applyFont="1" applyBorder="1"/>
    <xf numFmtId="0" fontId="0" fillId="7" borderId="0" xfId="1" applyNumberFormat="1" applyFont="1" applyFill="1" applyBorder="1"/>
    <xf numFmtId="15" fontId="0" fillId="6" borderId="0" xfId="0" applyNumberFormat="1" applyFill="1" applyBorder="1"/>
    <xf numFmtId="15" fontId="0" fillId="9" borderId="0" xfId="0" applyNumberFormat="1" applyFill="1" applyBorder="1"/>
    <xf numFmtId="0" fontId="0" fillId="0" borderId="0" xfId="0" applyBorder="1"/>
    <xf numFmtId="0" fontId="0" fillId="7" borderId="0" xfId="0" applyFill="1" applyBorder="1" applyAlignment="1">
      <alignment horizontal="right"/>
    </xf>
    <xf numFmtId="0" fontId="4" fillId="6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1</xdr:colOff>
      <xdr:row>1</xdr:row>
      <xdr:rowOff>142387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49E11-8D88-47E6-89E2-927703A3D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2825" y="152482"/>
          <a:ext cx="2152650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8497</xdr:colOff>
      <xdr:row>13</xdr:row>
      <xdr:rowOff>43961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50B0-1466-4A98-8E1E-67B4312B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055076"/>
          <a:ext cx="2161146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157832</xdr:colOff>
      <xdr:row>2</xdr:row>
      <xdr:rowOff>2090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16</xdr:col>
      <xdr:colOff>58615</xdr:colOff>
      <xdr:row>0</xdr:row>
      <xdr:rowOff>124558</xdr:rowOff>
    </xdr:from>
    <xdr:to>
      <xdr:col>16</xdr:col>
      <xdr:colOff>791307</xdr:colOff>
      <xdr:row>2</xdr:row>
      <xdr:rowOff>2090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K4:Q53" totalsRowShown="0" headerRowDxfId="7" dataDxfId="6">
  <autoFilter ref="K4:Q53" xr:uid="{170E428B-6B5D-4519-BDF3-81C8F398DF14}"/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zoomScale="128" zoomScaleNormal="130" workbookViewId="0">
      <selection activeCell="H19" sqref="H19"/>
    </sheetView>
  </sheetViews>
  <sheetFormatPr defaultRowHeight="14.4" x14ac:dyDescent="0.3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8671875" customWidth="1"/>
    <col min="7" max="7" width="5" customWidth="1"/>
    <col min="8" max="8" width="32.33203125" customWidth="1"/>
  </cols>
  <sheetData>
    <row r="1" spans="1:10" s="2" customFormat="1" ht="52.5" customHeight="1" x14ac:dyDescent="0.3">
      <c r="A1" s="1"/>
      <c r="C1" s="3" t="s">
        <v>0</v>
      </c>
    </row>
    <row r="3" spans="1:10" x14ac:dyDescent="0.3">
      <c r="C3" s="16" t="s">
        <v>21</v>
      </c>
      <c r="D3" s="15"/>
      <c r="F3" s="22" t="s">
        <v>15</v>
      </c>
      <c r="H3" s="22"/>
    </row>
    <row r="4" spans="1:10" x14ac:dyDescent="0.3">
      <c r="C4" s="5">
        <v>1</v>
      </c>
      <c r="D4" s="11" t="s">
        <v>22</v>
      </c>
      <c r="E4" s="10"/>
      <c r="F4" s="18" t="s">
        <v>16</v>
      </c>
      <c r="H4" s="59"/>
    </row>
    <row r="5" spans="1:10" x14ac:dyDescent="0.3">
      <c r="C5" s="5">
        <v>2</v>
      </c>
      <c r="D5" s="14" t="s">
        <v>23</v>
      </c>
      <c r="E5" s="7"/>
      <c r="F5" s="19" t="s">
        <v>17</v>
      </c>
      <c r="H5" s="60"/>
      <c r="J5" s="4"/>
    </row>
    <row r="6" spans="1:10" x14ac:dyDescent="0.3">
      <c r="C6" s="5">
        <v>3</v>
      </c>
      <c r="D6" s="12" t="s">
        <v>26</v>
      </c>
      <c r="E6" s="7"/>
      <c r="F6" s="20" t="s">
        <v>19</v>
      </c>
      <c r="H6" s="60"/>
    </row>
    <row r="7" spans="1:10" x14ac:dyDescent="0.3">
      <c r="C7" s="5">
        <v>4</v>
      </c>
      <c r="D7" s="14" t="s">
        <v>24</v>
      </c>
      <c r="E7" s="7"/>
      <c r="F7" s="19" t="s">
        <v>20</v>
      </c>
      <c r="H7" s="60"/>
    </row>
    <row r="8" spans="1:10" x14ac:dyDescent="0.3">
      <c r="C8" s="5">
        <v>5</v>
      </c>
      <c r="D8" s="12" t="s">
        <v>25</v>
      </c>
      <c r="E8" s="7"/>
      <c r="F8" s="21" t="s">
        <v>18</v>
      </c>
      <c r="H8" s="60"/>
    </row>
    <row r="9" spans="1:10" x14ac:dyDescent="0.3">
      <c r="C9" s="5">
        <v>6</v>
      </c>
      <c r="D9" s="14" t="s">
        <v>27</v>
      </c>
      <c r="E9" s="7"/>
      <c r="F9" s="23" t="s">
        <v>59</v>
      </c>
      <c r="H9" s="60"/>
    </row>
    <row r="10" spans="1:10" x14ac:dyDescent="0.3">
      <c r="C10" s="5">
        <v>7</v>
      </c>
      <c r="D10" s="12" t="s">
        <v>28</v>
      </c>
      <c r="E10" s="7"/>
      <c r="F10" s="24" t="s">
        <v>60</v>
      </c>
      <c r="H10" s="60"/>
    </row>
    <row r="11" spans="1:10" x14ac:dyDescent="0.3">
      <c r="C11" s="5">
        <v>8</v>
      </c>
      <c r="D11" s="14" t="s">
        <v>29</v>
      </c>
      <c r="E11" s="7"/>
      <c r="F11" s="23" t="s">
        <v>61</v>
      </c>
      <c r="H11" s="60"/>
    </row>
    <row r="12" spans="1:10" x14ac:dyDescent="0.3">
      <c r="C12" s="5">
        <v>9</v>
      </c>
      <c r="D12" s="12" t="s">
        <v>30</v>
      </c>
      <c r="E12" s="7"/>
    </row>
    <row r="13" spans="1:10" x14ac:dyDescent="0.3">
      <c r="C13" s="5">
        <v>10</v>
      </c>
      <c r="D13" s="14" t="s">
        <v>47</v>
      </c>
      <c r="E13" s="7"/>
    </row>
    <row r="14" spans="1:10" x14ac:dyDescent="0.3">
      <c r="C14" s="5">
        <v>11</v>
      </c>
      <c r="D14" s="12" t="s">
        <v>31</v>
      </c>
      <c r="E14" s="7"/>
    </row>
    <row r="15" spans="1:10" x14ac:dyDescent="0.3">
      <c r="C15" s="5">
        <v>12</v>
      </c>
      <c r="D15" s="14" t="s">
        <v>53</v>
      </c>
      <c r="E15" s="7"/>
    </row>
    <row r="16" spans="1:10" x14ac:dyDescent="0.3">
      <c r="C16" s="5">
        <v>13</v>
      </c>
      <c r="D16" s="12" t="s">
        <v>32</v>
      </c>
      <c r="E16" s="7"/>
    </row>
    <row r="17" spans="3:5" x14ac:dyDescent="0.3">
      <c r="C17" s="5">
        <v>14</v>
      </c>
      <c r="D17" s="14" t="s">
        <v>33</v>
      </c>
      <c r="E17" s="7"/>
    </row>
    <row r="18" spans="3:5" x14ac:dyDescent="0.3">
      <c r="C18" s="5">
        <v>15</v>
      </c>
      <c r="D18" s="13" t="s">
        <v>34</v>
      </c>
      <c r="E18" s="7"/>
    </row>
    <row r="19" spans="3:5" x14ac:dyDescent="0.3">
      <c r="E19" s="7"/>
    </row>
    <row r="20" spans="3:5" x14ac:dyDescent="0.3">
      <c r="C20" s="57" t="s">
        <v>62</v>
      </c>
      <c r="D20" s="58"/>
      <c r="E20" s="7"/>
    </row>
    <row r="21" spans="3:5" s="52" customFormat="1" x14ac:dyDescent="0.3">
      <c r="C21" s="53" t="s">
        <v>63</v>
      </c>
      <c r="D21" s="54" t="s">
        <v>66</v>
      </c>
      <c r="E21" s="51"/>
    </row>
    <row r="22" spans="3:5" s="52" customFormat="1" ht="28.8" x14ac:dyDescent="0.3">
      <c r="C22" s="53" t="s">
        <v>64</v>
      </c>
      <c r="D22" s="55" t="s">
        <v>67</v>
      </c>
      <c r="E22" s="51"/>
    </row>
    <row r="23" spans="3:5" s="52" customFormat="1" ht="28.8" x14ac:dyDescent="0.3">
      <c r="C23" s="53" t="s">
        <v>65</v>
      </c>
      <c r="D23" s="56" t="s">
        <v>68</v>
      </c>
      <c r="E23" s="51"/>
    </row>
    <row r="24" spans="3:5" x14ac:dyDescent="0.3">
      <c r="E24" s="7"/>
    </row>
    <row r="25" spans="3:5" x14ac:dyDescent="0.3"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  <row r="49" spans="3:5" x14ac:dyDescent="0.3">
      <c r="C49" s="6"/>
      <c r="E49" s="7"/>
    </row>
    <row r="50" spans="3:5" x14ac:dyDescent="0.3">
      <c r="C50" s="6"/>
      <c r="E50" s="7"/>
    </row>
    <row r="51" spans="3:5" x14ac:dyDescent="0.3">
      <c r="C51" s="6"/>
      <c r="E51" s="7"/>
    </row>
    <row r="52" spans="3:5" x14ac:dyDescent="0.3">
      <c r="C52" s="6"/>
      <c r="E52" s="7"/>
    </row>
    <row r="53" spans="3:5" x14ac:dyDescent="0.3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Q122"/>
  <sheetViews>
    <sheetView showGridLines="0" tabSelected="1" zoomScale="99" zoomScaleNormal="99" workbookViewId="0">
      <selection activeCell="E117" sqref="E117"/>
    </sheetView>
  </sheetViews>
  <sheetFormatPr defaultRowHeight="14.4" x14ac:dyDescent="0.3"/>
  <cols>
    <col min="1" max="1" width="1.6640625" customWidth="1"/>
    <col min="2" max="2" width="4.44140625" customWidth="1"/>
    <col min="3" max="3" width="17.6640625" customWidth="1"/>
    <col min="4" max="4" width="21.6640625" customWidth="1"/>
    <col min="5" max="5" width="20.5546875" customWidth="1"/>
    <col min="6" max="8" width="13.5546875" customWidth="1"/>
    <col min="9" max="10" width="5.33203125" customWidth="1"/>
    <col min="11" max="11" width="13.6640625" bestFit="1" customWidth="1"/>
    <col min="12" max="12" width="18.5546875" bestFit="1" customWidth="1"/>
    <col min="13" max="13" width="10.88671875" bestFit="1" customWidth="1"/>
    <col min="14" max="14" width="9.88671875" bestFit="1" customWidth="1"/>
    <col min="15" max="16" width="12.44140625" bestFit="1" customWidth="1"/>
    <col min="17" max="17" width="11.88671875" bestFit="1" customWidth="1"/>
  </cols>
  <sheetData>
    <row r="1" spans="1:17" s="2" customFormat="1" ht="52.5" customHeight="1" x14ac:dyDescent="0.3">
      <c r="A1" s="17"/>
      <c r="C1" s="3" t="s">
        <v>0</v>
      </c>
    </row>
    <row r="3" spans="1:17" x14ac:dyDescent="0.3">
      <c r="B3" s="61" t="s">
        <v>70</v>
      </c>
      <c r="C3" s="61"/>
      <c r="D3" s="61"/>
    </row>
    <row r="4" spans="1:17" x14ac:dyDescent="0.3">
      <c r="K4" s="8" t="s">
        <v>9</v>
      </c>
      <c r="L4" s="9" t="s">
        <v>1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</row>
    <row r="5" spans="1:17" x14ac:dyDescent="0.3">
      <c r="B5" s="26">
        <v>1</v>
      </c>
      <c r="C5" t="str" cm="1">
        <f t="array" ref="C5">INDEX(Questions!$D$4:$D$18,B5)</f>
        <v>Total downloads for Sugar Rush</v>
      </c>
      <c r="K5" s="6">
        <v>44348</v>
      </c>
      <c r="L5" t="s">
        <v>2</v>
      </c>
      <c r="M5" s="7">
        <v>7079</v>
      </c>
      <c r="N5" s="7">
        <v>141</v>
      </c>
      <c r="O5" s="7">
        <v>89</v>
      </c>
      <c r="P5" s="7">
        <v>60</v>
      </c>
      <c r="Q5" s="7">
        <v>879</v>
      </c>
    </row>
    <row r="6" spans="1:17" x14ac:dyDescent="0.3">
      <c r="K6" s="6">
        <v>44348</v>
      </c>
      <c r="L6" t="s">
        <v>3</v>
      </c>
      <c r="M6" s="7">
        <v>7683</v>
      </c>
      <c r="N6" s="7">
        <v>153</v>
      </c>
      <c r="O6" s="7">
        <v>78</v>
      </c>
      <c r="P6" s="7">
        <v>41</v>
      </c>
      <c r="Q6" s="7">
        <v>702</v>
      </c>
    </row>
    <row r="7" spans="1:17" x14ac:dyDescent="0.3">
      <c r="C7" s="62" t="s">
        <v>6</v>
      </c>
      <c r="K7" s="6">
        <v>44348</v>
      </c>
      <c r="L7" t="s">
        <v>4</v>
      </c>
      <c r="M7" s="7">
        <v>4681</v>
      </c>
      <c r="N7" s="7">
        <v>93</v>
      </c>
      <c r="O7" s="7">
        <v>99</v>
      </c>
      <c r="P7" s="7">
        <v>53</v>
      </c>
      <c r="Q7" s="7">
        <v>897</v>
      </c>
    </row>
    <row r="8" spans="1:17" x14ac:dyDescent="0.3">
      <c r="C8" s="27">
        <f>SUMIFS(data[Downloads],data[App],C7)</f>
        <v>43718</v>
      </c>
      <c r="D8" t="s">
        <v>71</v>
      </c>
      <c r="K8" s="6">
        <v>44348</v>
      </c>
      <c r="L8" t="s">
        <v>5</v>
      </c>
      <c r="M8" s="7">
        <v>4373</v>
      </c>
      <c r="N8" s="7">
        <v>87</v>
      </c>
      <c r="O8" s="7">
        <v>86</v>
      </c>
      <c r="P8" s="7">
        <v>51</v>
      </c>
      <c r="Q8" s="7">
        <v>808</v>
      </c>
    </row>
    <row r="9" spans="1:17" x14ac:dyDescent="0.3">
      <c r="K9" s="6">
        <v>44348</v>
      </c>
      <c r="L9" t="s">
        <v>6</v>
      </c>
      <c r="M9" s="7">
        <v>3499</v>
      </c>
      <c r="N9" s="7">
        <v>69</v>
      </c>
      <c r="O9" s="7">
        <v>91</v>
      </c>
      <c r="P9" s="7">
        <v>42</v>
      </c>
      <c r="Q9" s="7">
        <v>785</v>
      </c>
    </row>
    <row r="10" spans="1:17" x14ac:dyDescent="0.3">
      <c r="B10" s="26">
        <v>2</v>
      </c>
      <c r="C10" t="str" cm="1">
        <f t="array" ref="C10">INDEX(Questions!$D$4:$D$18,B10)</f>
        <v>Total downloads for C apps</v>
      </c>
      <c r="K10" s="6">
        <v>44348</v>
      </c>
      <c r="L10" t="s">
        <v>7</v>
      </c>
      <c r="M10" s="7">
        <v>5649</v>
      </c>
      <c r="N10" s="7">
        <v>112</v>
      </c>
      <c r="O10" s="7">
        <v>78</v>
      </c>
      <c r="P10" s="7">
        <v>31</v>
      </c>
      <c r="Q10" s="7">
        <v>643</v>
      </c>
    </row>
    <row r="11" spans="1:17" x14ac:dyDescent="0.3">
      <c r="K11" s="6">
        <v>44348</v>
      </c>
      <c r="L11" t="s">
        <v>8</v>
      </c>
      <c r="M11" s="7">
        <v>1837</v>
      </c>
      <c r="N11" s="7">
        <v>36</v>
      </c>
      <c r="O11" s="7">
        <v>111</v>
      </c>
      <c r="P11" s="7">
        <v>38</v>
      </c>
      <c r="Q11" s="7">
        <v>879</v>
      </c>
    </row>
    <row r="12" spans="1:17" x14ac:dyDescent="0.3">
      <c r="C12" s="28" t="s">
        <v>35</v>
      </c>
      <c r="D12" s="29" t="s">
        <v>69</v>
      </c>
      <c r="K12" s="6">
        <v>44378</v>
      </c>
      <c r="L12" t="s">
        <v>2</v>
      </c>
      <c r="M12" s="7">
        <v>8586</v>
      </c>
      <c r="N12" s="7">
        <v>171</v>
      </c>
      <c r="O12" s="7">
        <v>81</v>
      </c>
      <c r="P12" s="7">
        <v>52</v>
      </c>
      <c r="Q12" s="7">
        <v>785</v>
      </c>
    </row>
    <row r="13" spans="1:17" x14ac:dyDescent="0.3">
      <c r="C13" s="27" t="s">
        <v>36</v>
      </c>
      <c r="D13" s="30">
        <f>SUMIFS(data[Downloads],data[App], D12&amp;"*")</f>
        <v>91536</v>
      </c>
      <c r="E13" t="s">
        <v>72</v>
      </c>
      <c r="K13" s="6">
        <v>44378</v>
      </c>
      <c r="L13" t="s">
        <v>3</v>
      </c>
      <c r="M13" s="7">
        <v>7098</v>
      </c>
      <c r="N13" s="7">
        <v>141</v>
      </c>
      <c r="O13" s="7">
        <v>96</v>
      </c>
      <c r="P13" s="7">
        <v>35</v>
      </c>
      <c r="Q13" s="7">
        <v>773</v>
      </c>
    </row>
    <row r="14" spans="1:17" x14ac:dyDescent="0.3">
      <c r="K14" s="6">
        <v>44378</v>
      </c>
      <c r="L14" t="s">
        <v>4</v>
      </c>
      <c r="M14" s="7">
        <v>7066</v>
      </c>
      <c r="N14" s="7">
        <v>141</v>
      </c>
      <c r="O14" s="7">
        <v>64</v>
      </c>
      <c r="P14" s="7">
        <v>32</v>
      </c>
      <c r="Q14" s="7">
        <v>566</v>
      </c>
    </row>
    <row r="15" spans="1:17" x14ac:dyDescent="0.3">
      <c r="B15" s="26">
        <v>3</v>
      </c>
      <c r="C15" t="str" cm="1">
        <f t="array" ref="C15">INDEX(Questions!$D$4:$D$18,B15)</f>
        <v>Uninstalls in December 2021</v>
      </c>
      <c r="K15" s="6">
        <v>44378</v>
      </c>
      <c r="L15" t="s">
        <v>5</v>
      </c>
      <c r="M15" s="7">
        <v>6806</v>
      </c>
      <c r="N15" s="7">
        <v>136</v>
      </c>
      <c r="O15" s="7">
        <v>83</v>
      </c>
      <c r="P15" s="7">
        <v>47</v>
      </c>
      <c r="Q15" s="7">
        <v>684</v>
      </c>
    </row>
    <row r="16" spans="1:17" x14ac:dyDescent="0.3">
      <c r="K16" s="6">
        <v>44378</v>
      </c>
      <c r="L16" t="s">
        <v>6</v>
      </c>
      <c r="M16" s="7">
        <v>5702</v>
      </c>
      <c r="N16" s="7">
        <v>114</v>
      </c>
      <c r="O16" s="7">
        <v>87</v>
      </c>
      <c r="P16" s="7">
        <v>46</v>
      </c>
      <c r="Q16" s="7">
        <v>785</v>
      </c>
    </row>
    <row r="17" spans="2:17" x14ac:dyDescent="0.3">
      <c r="C17" s="28" t="s">
        <v>9</v>
      </c>
      <c r="D17" s="31">
        <v>44531</v>
      </c>
      <c r="K17" s="6">
        <v>44378</v>
      </c>
      <c r="L17" t="s">
        <v>7</v>
      </c>
      <c r="M17" s="7">
        <v>4576</v>
      </c>
      <c r="N17" s="7">
        <v>91</v>
      </c>
      <c r="O17" s="7">
        <v>76</v>
      </c>
      <c r="P17" s="7">
        <v>39</v>
      </c>
      <c r="Q17" s="7">
        <v>679</v>
      </c>
    </row>
    <row r="18" spans="2:17" x14ac:dyDescent="0.3">
      <c r="C18" s="27" t="s">
        <v>11</v>
      </c>
      <c r="D18" s="27">
        <f>SUMIFS(data[Uninstalls],data[Month],DATE(2021,12,1))</f>
        <v>783</v>
      </c>
      <c r="E18" t="s">
        <v>73</v>
      </c>
      <c r="K18" s="6">
        <v>44378</v>
      </c>
      <c r="L18" t="s">
        <v>8</v>
      </c>
      <c r="M18" s="7">
        <v>5004</v>
      </c>
      <c r="N18" s="7">
        <v>100</v>
      </c>
      <c r="O18" s="7">
        <v>135</v>
      </c>
      <c r="P18" s="7">
        <v>50</v>
      </c>
      <c r="Q18" s="7">
        <v>1092</v>
      </c>
    </row>
    <row r="19" spans="2:17" x14ac:dyDescent="0.3">
      <c r="K19" s="6">
        <v>44409</v>
      </c>
      <c r="L19" t="s">
        <v>2</v>
      </c>
      <c r="M19" s="7">
        <v>4856</v>
      </c>
      <c r="N19" s="7">
        <v>97</v>
      </c>
      <c r="O19" s="7">
        <v>87</v>
      </c>
      <c r="P19" s="7">
        <v>25</v>
      </c>
      <c r="Q19" s="7">
        <v>661</v>
      </c>
    </row>
    <row r="20" spans="2:17" x14ac:dyDescent="0.3">
      <c r="B20" s="26">
        <v>4</v>
      </c>
      <c r="C20" t="str" cm="1">
        <f t="array" ref="C20">INDEX(Questions!$D$4:$D$18,B20)</f>
        <v>Downloads in Oct, Nov, Dec 2021</v>
      </c>
      <c r="K20" s="6">
        <v>44409</v>
      </c>
      <c r="L20" t="s">
        <v>3</v>
      </c>
      <c r="M20" s="7">
        <v>10028</v>
      </c>
      <c r="N20" s="7">
        <v>200</v>
      </c>
      <c r="O20" s="7">
        <v>124</v>
      </c>
      <c r="P20" s="7">
        <v>39</v>
      </c>
      <c r="Q20" s="7">
        <v>962</v>
      </c>
    </row>
    <row r="21" spans="2:17" x14ac:dyDescent="0.3">
      <c r="K21" s="6">
        <v>44409</v>
      </c>
      <c r="L21" t="s">
        <v>4</v>
      </c>
      <c r="M21" s="7">
        <v>7909</v>
      </c>
      <c r="N21" s="7">
        <v>158</v>
      </c>
      <c r="O21" s="7">
        <v>137</v>
      </c>
      <c r="P21" s="7">
        <v>32</v>
      </c>
      <c r="Q21" s="7">
        <v>997</v>
      </c>
    </row>
    <row r="22" spans="2:17" x14ac:dyDescent="0.3">
      <c r="C22" s="28" t="s">
        <v>37</v>
      </c>
      <c r="D22" s="36">
        <v>44470</v>
      </c>
      <c r="K22" s="6">
        <v>44409</v>
      </c>
      <c r="L22" t="s">
        <v>5</v>
      </c>
      <c r="M22" s="7">
        <v>5233</v>
      </c>
      <c r="N22" s="7">
        <v>104</v>
      </c>
      <c r="O22" s="7">
        <v>78</v>
      </c>
      <c r="P22" s="7">
        <v>31</v>
      </c>
      <c r="Q22" s="7">
        <v>643</v>
      </c>
    </row>
    <row r="23" spans="2:17" x14ac:dyDescent="0.3">
      <c r="C23" s="28" t="s">
        <v>38</v>
      </c>
      <c r="D23" s="36">
        <v>44561</v>
      </c>
      <c r="K23" s="6">
        <v>44409</v>
      </c>
      <c r="L23" t="s">
        <v>6</v>
      </c>
      <c r="M23" s="7">
        <v>6782</v>
      </c>
      <c r="N23" s="7">
        <v>135</v>
      </c>
      <c r="O23" s="7">
        <v>70</v>
      </c>
      <c r="P23" s="7">
        <v>45</v>
      </c>
      <c r="Q23" s="7">
        <v>679</v>
      </c>
    </row>
    <row r="24" spans="2:17" x14ac:dyDescent="0.3">
      <c r="K24" s="6">
        <v>44409</v>
      </c>
      <c r="L24" t="s">
        <v>7</v>
      </c>
      <c r="M24" s="7">
        <v>5429</v>
      </c>
      <c r="N24" s="7">
        <v>108</v>
      </c>
      <c r="O24" s="7">
        <v>81</v>
      </c>
      <c r="P24" s="7">
        <v>35</v>
      </c>
      <c r="Q24" s="7">
        <v>684</v>
      </c>
    </row>
    <row r="25" spans="2:17" x14ac:dyDescent="0.3">
      <c r="C25" s="27" t="s">
        <v>36</v>
      </c>
      <c r="D25" s="27">
        <f>SUMIFS(data[Downloads],data[Month],"&gt;="&amp;D22,data[Month],"&lt;="&amp;D23)</f>
        <v>122200</v>
      </c>
      <c r="E25" t="s">
        <v>74</v>
      </c>
      <c r="K25" s="6">
        <v>44409</v>
      </c>
      <c r="L25" t="s">
        <v>8</v>
      </c>
      <c r="M25" s="7">
        <v>6825</v>
      </c>
      <c r="N25" s="7">
        <v>136</v>
      </c>
      <c r="O25" s="7">
        <v>122</v>
      </c>
      <c r="P25" s="7">
        <v>29</v>
      </c>
      <c r="Q25" s="7">
        <v>891</v>
      </c>
    </row>
    <row r="26" spans="2:17" x14ac:dyDescent="0.3">
      <c r="K26" s="6">
        <v>44440</v>
      </c>
      <c r="L26" t="s">
        <v>2</v>
      </c>
      <c r="M26" s="7">
        <v>7258</v>
      </c>
      <c r="N26" s="7">
        <v>145</v>
      </c>
      <c r="O26" s="7">
        <v>106</v>
      </c>
      <c r="P26" s="7">
        <v>38</v>
      </c>
      <c r="Q26" s="7">
        <v>850</v>
      </c>
    </row>
    <row r="27" spans="2:17" x14ac:dyDescent="0.3">
      <c r="K27" s="6">
        <v>44440</v>
      </c>
      <c r="L27" t="s">
        <v>3</v>
      </c>
      <c r="M27" s="7">
        <v>5735</v>
      </c>
      <c r="N27" s="7">
        <v>114</v>
      </c>
      <c r="O27" s="7">
        <v>77</v>
      </c>
      <c r="P27" s="7">
        <v>36</v>
      </c>
      <c r="Q27" s="7">
        <v>667</v>
      </c>
    </row>
    <row r="28" spans="2:17" x14ac:dyDescent="0.3">
      <c r="B28" s="26">
        <v>5</v>
      </c>
      <c r="C28" t="str" cm="1">
        <f t="array" ref="C28">INDEX(Questions!$D$4:$D$18,B28)</f>
        <v>How many times we had more than 8000 downloads per app month?</v>
      </c>
      <c r="K28" s="6">
        <v>44440</v>
      </c>
      <c r="L28" t="s">
        <v>4</v>
      </c>
      <c r="M28" s="7">
        <v>7899</v>
      </c>
      <c r="N28" s="7">
        <v>157</v>
      </c>
      <c r="O28" s="7">
        <v>51</v>
      </c>
      <c r="P28" s="7">
        <v>49</v>
      </c>
      <c r="Q28" s="7">
        <v>590</v>
      </c>
    </row>
    <row r="29" spans="2:17" x14ac:dyDescent="0.3">
      <c r="K29" s="6">
        <v>44440</v>
      </c>
      <c r="L29" t="s">
        <v>5</v>
      </c>
      <c r="M29" s="7">
        <v>6430</v>
      </c>
      <c r="N29" s="7">
        <v>128</v>
      </c>
      <c r="O29" s="7">
        <v>143</v>
      </c>
      <c r="P29" s="7">
        <v>49</v>
      </c>
      <c r="Q29" s="7">
        <v>1133</v>
      </c>
    </row>
    <row r="30" spans="2:17" x14ac:dyDescent="0.3">
      <c r="C30" s="28">
        <v>8000</v>
      </c>
      <c r="K30" s="6">
        <v>44440</v>
      </c>
      <c r="L30" t="s">
        <v>6</v>
      </c>
      <c r="M30" s="7">
        <v>7333</v>
      </c>
      <c r="N30" s="7">
        <v>146</v>
      </c>
      <c r="O30" s="7">
        <v>60</v>
      </c>
      <c r="P30" s="7">
        <v>60</v>
      </c>
      <c r="Q30" s="7">
        <v>708</v>
      </c>
    </row>
    <row r="31" spans="2:17" x14ac:dyDescent="0.3">
      <c r="C31" s="27">
        <f>COUNTIFS(data[Downloads],"&gt;8000")</f>
        <v>5</v>
      </c>
      <c r="D31" t="s">
        <v>75</v>
      </c>
      <c r="K31" s="6">
        <v>44440</v>
      </c>
      <c r="L31" t="s">
        <v>7</v>
      </c>
      <c r="M31" s="7">
        <v>4879</v>
      </c>
      <c r="N31" s="7">
        <v>97</v>
      </c>
      <c r="O31" s="7">
        <v>126</v>
      </c>
      <c r="P31" s="7">
        <v>29</v>
      </c>
      <c r="Q31" s="7">
        <v>915</v>
      </c>
    </row>
    <row r="32" spans="2:17" x14ac:dyDescent="0.3">
      <c r="K32" s="6">
        <v>44440</v>
      </c>
      <c r="L32" t="s">
        <v>8</v>
      </c>
      <c r="M32" s="7">
        <v>8453</v>
      </c>
      <c r="N32" s="7">
        <v>169</v>
      </c>
      <c r="O32" s="7">
        <v>84</v>
      </c>
      <c r="P32" s="7">
        <v>36</v>
      </c>
      <c r="Q32" s="7">
        <v>708</v>
      </c>
    </row>
    <row r="33" spans="2:17" x14ac:dyDescent="0.3">
      <c r="B33" s="26">
        <v>6</v>
      </c>
      <c r="C33" t="str" cm="1">
        <f t="array" ref="C33">INDEX(Questions!$D$4:$D$18,B33)</f>
        <v>5 star rating % for Sugar Rush</v>
      </c>
      <c r="K33" s="6">
        <v>44470</v>
      </c>
      <c r="L33" t="s">
        <v>2</v>
      </c>
      <c r="M33" s="7">
        <v>8050</v>
      </c>
      <c r="N33" s="7">
        <v>161</v>
      </c>
      <c r="O33" s="7">
        <v>104</v>
      </c>
      <c r="P33" s="7">
        <v>32</v>
      </c>
      <c r="Q33" s="7">
        <v>802</v>
      </c>
    </row>
    <row r="34" spans="2:17" x14ac:dyDescent="0.3">
      <c r="K34" s="6">
        <v>44470</v>
      </c>
      <c r="L34" t="s">
        <v>3</v>
      </c>
      <c r="M34" s="7">
        <v>4693</v>
      </c>
      <c r="N34" s="7">
        <v>93</v>
      </c>
      <c r="O34" s="7">
        <v>85</v>
      </c>
      <c r="P34" s="7">
        <v>46</v>
      </c>
      <c r="Q34" s="7">
        <v>773</v>
      </c>
    </row>
    <row r="35" spans="2:17" x14ac:dyDescent="0.3">
      <c r="K35" s="6">
        <v>44470</v>
      </c>
      <c r="L35" t="s">
        <v>4</v>
      </c>
      <c r="M35" s="7">
        <v>5165</v>
      </c>
      <c r="N35" s="7">
        <v>103</v>
      </c>
      <c r="O35" s="7">
        <v>95</v>
      </c>
      <c r="P35" s="7">
        <v>40</v>
      </c>
      <c r="Q35" s="7">
        <v>797</v>
      </c>
    </row>
    <row r="36" spans="2:17" x14ac:dyDescent="0.3">
      <c r="C36" s="28" t="s">
        <v>1</v>
      </c>
      <c r="D36" s="37" t="s">
        <v>6</v>
      </c>
      <c r="K36" s="6">
        <v>44470</v>
      </c>
      <c r="L36" t="s">
        <v>5</v>
      </c>
      <c r="M36" s="7">
        <v>4906</v>
      </c>
      <c r="N36" s="7">
        <v>98</v>
      </c>
      <c r="O36" s="7">
        <v>76</v>
      </c>
      <c r="P36" s="7">
        <v>47</v>
      </c>
      <c r="Q36" s="7">
        <v>702</v>
      </c>
    </row>
    <row r="37" spans="2:17" x14ac:dyDescent="0.3">
      <c r="C37" s="25" t="s">
        <v>39</v>
      </c>
      <c r="D37" s="32">
        <f>SUMIFS(data[5 star ratings],data[App],D36)</f>
        <v>587</v>
      </c>
      <c r="E37" t="s">
        <v>76</v>
      </c>
      <c r="K37" s="6">
        <v>44470</v>
      </c>
      <c r="L37" t="s">
        <v>6</v>
      </c>
      <c r="M37" s="7">
        <v>6032</v>
      </c>
      <c r="N37" s="7">
        <v>120</v>
      </c>
      <c r="O37" s="7">
        <v>65</v>
      </c>
      <c r="P37" s="7">
        <v>47</v>
      </c>
      <c r="Q37" s="7">
        <v>661</v>
      </c>
    </row>
    <row r="38" spans="2:17" x14ac:dyDescent="0.3">
      <c r="C38" s="25" t="s">
        <v>40</v>
      </c>
      <c r="D38" s="32">
        <f>SUMIFS(data[Total ratings],data[App],D36)</f>
        <v>5353</v>
      </c>
      <c r="E38" t="s">
        <v>77</v>
      </c>
      <c r="K38" s="6">
        <v>44470</v>
      </c>
      <c r="L38" t="s">
        <v>7</v>
      </c>
      <c r="M38" s="7">
        <v>7092</v>
      </c>
      <c r="N38" s="7">
        <v>141</v>
      </c>
      <c r="O38" s="7">
        <v>68</v>
      </c>
      <c r="P38" s="7">
        <v>32</v>
      </c>
      <c r="Q38" s="7">
        <v>590</v>
      </c>
    </row>
    <row r="39" spans="2:17" x14ac:dyDescent="0.3">
      <c r="K39" s="6">
        <v>44470</v>
      </c>
      <c r="L39" t="s">
        <v>8</v>
      </c>
      <c r="M39" s="7">
        <v>4340</v>
      </c>
      <c r="N39" s="7">
        <v>86</v>
      </c>
      <c r="O39" s="7">
        <v>76</v>
      </c>
      <c r="P39" s="7">
        <v>30</v>
      </c>
      <c r="Q39" s="7">
        <v>625</v>
      </c>
    </row>
    <row r="40" spans="2:17" x14ac:dyDescent="0.3">
      <c r="C40" s="27" t="s">
        <v>41</v>
      </c>
      <c r="D40" s="64">
        <f>D37/D38</f>
        <v>0.10965813562488325</v>
      </c>
      <c r="K40" s="6">
        <v>44501</v>
      </c>
      <c r="L40" t="s">
        <v>2</v>
      </c>
      <c r="M40" s="7">
        <v>7500</v>
      </c>
      <c r="N40" s="7">
        <v>150</v>
      </c>
      <c r="O40" s="7">
        <v>81</v>
      </c>
      <c r="P40" s="7">
        <v>56</v>
      </c>
      <c r="Q40" s="7">
        <v>808</v>
      </c>
    </row>
    <row r="41" spans="2:17" x14ac:dyDescent="0.3">
      <c r="K41" s="6">
        <v>44501</v>
      </c>
      <c r="L41" t="s">
        <v>3</v>
      </c>
      <c r="M41" s="7">
        <v>5520</v>
      </c>
      <c r="N41" s="7">
        <v>110</v>
      </c>
      <c r="O41" s="7">
        <v>97</v>
      </c>
      <c r="P41" s="7">
        <v>32</v>
      </c>
      <c r="Q41" s="7">
        <v>761</v>
      </c>
    </row>
    <row r="42" spans="2:17" x14ac:dyDescent="0.3">
      <c r="K42" s="6">
        <v>44501</v>
      </c>
      <c r="L42" t="s">
        <v>4</v>
      </c>
      <c r="M42" s="7">
        <v>5651</v>
      </c>
      <c r="N42" s="7">
        <v>113</v>
      </c>
      <c r="O42" s="7">
        <v>81</v>
      </c>
      <c r="P42" s="7">
        <v>40</v>
      </c>
      <c r="Q42" s="7">
        <v>714</v>
      </c>
    </row>
    <row r="43" spans="2:17" x14ac:dyDescent="0.3">
      <c r="B43" s="26">
        <v>7</v>
      </c>
      <c r="C43" t="str" cm="1">
        <f t="array" ref="C43">INDEX(Questions!$D$4:$D$18,B43)</f>
        <v>Average uninstalls for Subway Wafers</v>
      </c>
      <c r="K43" s="6">
        <v>44501</v>
      </c>
      <c r="L43" t="s">
        <v>5</v>
      </c>
      <c r="M43" s="7">
        <v>9195</v>
      </c>
      <c r="N43" s="7">
        <v>183</v>
      </c>
      <c r="O43" s="7">
        <v>117</v>
      </c>
      <c r="P43" s="7">
        <v>41</v>
      </c>
      <c r="Q43" s="7">
        <v>932</v>
      </c>
    </row>
    <row r="44" spans="2:17" x14ac:dyDescent="0.3">
      <c r="K44" s="6">
        <v>44501</v>
      </c>
      <c r="L44" t="s">
        <v>6</v>
      </c>
      <c r="M44" s="7">
        <v>7488</v>
      </c>
      <c r="N44" s="7">
        <v>149</v>
      </c>
      <c r="O44" s="7">
        <v>82</v>
      </c>
      <c r="P44" s="7">
        <v>50</v>
      </c>
      <c r="Q44" s="7">
        <v>779</v>
      </c>
    </row>
    <row r="45" spans="2:17" x14ac:dyDescent="0.3">
      <c r="K45" s="6">
        <v>44501</v>
      </c>
      <c r="L45" t="s">
        <v>7</v>
      </c>
      <c r="M45" s="7">
        <v>2849</v>
      </c>
      <c r="N45" s="7">
        <v>56</v>
      </c>
      <c r="O45" s="7">
        <v>92</v>
      </c>
      <c r="P45" s="7">
        <v>55</v>
      </c>
      <c r="Q45" s="7">
        <v>867</v>
      </c>
    </row>
    <row r="46" spans="2:17" x14ac:dyDescent="0.3">
      <c r="C46" s="28" t="s">
        <v>1</v>
      </c>
      <c r="D46" s="28" t="s">
        <v>7</v>
      </c>
      <c r="K46" s="6">
        <v>44501</v>
      </c>
      <c r="L46" t="s">
        <v>8</v>
      </c>
      <c r="M46" s="7">
        <v>4389</v>
      </c>
      <c r="N46" s="7">
        <v>87</v>
      </c>
      <c r="O46" s="7">
        <v>80</v>
      </c>
      <c r="P46" s="7">
        <v>51</v>
      </c>
      <c r="Q46" s="7">
        <v>773</v>
      </c>
    </row>
    <row r="47" spans="2:17" x14ac:dyDescent="0.3">
      <c r="C47" s="27" t="s">
        <v>42</v>
      </c>
      <c r="D47" s="43">
        <f>AVERAGEIFS(data[Uninstalls],data[App],D46)</f>
        <v>104.71428571428571</v>
      </c>
      <c r="E47" t="s">
        <v>78</v>
      </c>
      <c r="K47" s="6">
        <v>44531</v>
      </c>
      <c r="L47" t="s">
        <v>2</v>
      </c>
      <c r="M47" s="7">
        <v>2297</v>
      </c>
      <c r="N47" s="7">
        <v>45</v>
      </c>
      <c r="O47" s="7">
        <v>76</v>
      </c>
      <c r="P47" s="7">
        <v>47</v>
      </c>
      <c r="Q47" s="7">
        <v>726</v>
      </c>
    </row>
    <row r="48" spans="2:17" x14ac:dyDescent="0.3">
      <c r="K48" s="6">
        <v>44531</v>
      </c>
      <c r="L48" t="s">
        <v>3</v>
      </c>
      <c r="M48" s="7">
        <v>5153</v>
      </c>
      <c r="N48" s="7">
        <v>103</v>
      </c>
      <c r="O48" s="7">
        <v>76</v>
      </c>
      <c r="P48" s="7">
        <v>49</v>
      </c>
      <c r="Q48" s="7">
        <v>738</v>
      </c>
    </row>
    <row r="49" spans="2:17" x14ac:dyDescent="0.3">
      <c r="K49" s="6">
        <v>44531</v>
      </c>
      <c r="L49" t="s">
        <v>4</v>
      </c>
      <c r="M49" s="7">
        <v>7752</v>
      </c>
      <c r="N49" s="7">
        <v>155</v>
      </c>
      <c r="O49" s="7">
        <v>94</v>
      </c>
      <c r="P49" s="7">
        <v>39</v>
      </c>
      <c r="Q49" s="7">
        <v>785</v>
      </c>
    </row>
    <row r="50" spans="2:17" x14ac:dyDescent="0.3">
      <c r="B50" s="26">
        <v>8</v>
      </c>
      <c r="C50" t="str" cm="1">
        <f t="array" ref="C50">INDEX(Questions!$D$4:$D$18,B50)</f>
        <v>Which month has highest uninstall ratio?</v>
      </c>
      <c r="K50" s="6">
        <v>44531</v>
      </c>
      <c r="L50" t="s">
        <v>5</v>
      </c>
      <c r="M50" s="7">
        <v>5132</v>
      </c>
      <c r="N50" s="7">
        <v>102</v>
      </c>
      <c r="O50" s="7">
        <v>75</v>
      </c>
      <c r="P50" s="7">
        <v>46</v>
      </c>
      <c r="Q50" s="7">
        <v>714</v>
      </c>
    </row>
    <row r="51" spans="2:17" x14ac:dyDescent="0.3">
      <c r="K51" s="6">
        <v>44531</v>
      </c>
      <c r="L51" t="s">
        <v>6</v>
      </c>
      <c r="M51" s="7">
        <v>6882</v>
      </c>
      <c r="N51" s="7">
        <v>137</v>
      </c>
      <c r="O51" s="7">
        <v>132</v>
      </c>
      <c r="P51" s="7">
        <v>30</v>
      </c>
      <c r="Q51" s="7">
        <v>956</v>
      </c>
    </row>
    <row r="52" spans="2:17" x14ac:dyDescent="0.3">
      <c r="C52" s="35" t="s">
        <v>9</v>
      </c>
      <c r="D52" s="35" t="s">
        <v>11</v>
      </c>
      <c r="E52" s="35" t="s">
        <v>10</v>
      </c>
      <c r="F52" s="35" t="s">
        <v>43</v>
      </c>
      <c r="G52" s="68"/>
      <c r="H52" s="68"/>
      <c r="K52" s="6">
        <v>44531</v>
      </c>
      <c r="L52" t="s">
        <v>7</v>
      </c>
      <c r="M52" s="7">
        <v>6420</v>
      </c>
      <c r="N52" s="7">
        <v>128</v>
      </c>
      <c r="O52" s="7">
        <v>77</v>
      </c>
      <c r="P52" s="7">
        <v>52</v>
      </c>
      <c r="Q52" s="7">
        <v>761</v>
      </c>
    </row>
    <row r="53" spans="2:17" x14ac:dyDescent="0.3">
      <c r="C53" s="38">
        <v>44348</v>
      </c>
      <c r="D53" s="25">
        <f>SUMIFS(data[Uninstalls],data[Month],C53)</f>
        <v>691</v>
      </c>
      <c r="E53" s="25">
        <f>SUMIFS(data[Downloads],data[Month],C53)</f>
        <v>34801</v>
      </c>
      <c r="F53" s="65">
        <f>D53/E53</f>
        <v>1.9855751271515187E-2</v>
      </c>
      <c r="G53" s="69"/>
      <c r="H53" s="69"/>
      <c r="K53" s="6">
        <v>44531</v>
      </c>
      <c r="L53" t="s">
        <v>8</v>
      </c>
      <c r="M53" s="7">
        <v>5694</v>
      </c>
      <c r="N53" s="7">
        <v>113</v>
      </c>
      <c r="O53" s="7">
        <v>56</v>
      </c>
      <c r="P53" s="7">
        <v>55</v>
      </c>
      <c r="Q53" s="7">
        <v>655</v>
      </c>
    </row>
    <row r="54" spans="2:17" x14ac:dyDescent="0.3">
      <c r="C54" s="38">
        <v>44378</v>
      </c>
      <c r="D54" s="25">
        <f>SUMIFS(data[Uninstalls],data[Month],C54)</f>
        <v>894</v>
      </c>
      <c r="E54" s="25">
        <f>SUMIFS(data[Downloads],data[Month],C54)</f>
        <v>44838</v>
      </c>
      <c r="F54" s="65">
        <f t="shared" ref="F54:F59" si="0">D54/E54</f>
        <v>1.9938445068914758E-2</v>
      </c>
      <c r="G54" s="69"/>
      <c r="H54" s="69"/>
    </row>
    <row r="55" spans="2:17" x14ac:dyDescent="0.3">
      <c r="C55" s="38">
        <v>44409</v>
      </c>
      <c r="D55" s="25">
        <f>SUMIFS(data[Uninstalls],data[Month],C55)</f>
        <v>938</v>
      </c>
      <c r="E55" s="25">
        <f>SUMIFS(data[Downloads],data[Month],C55)</f>
        <v>47062</v>
      </c>
      <c r="F55" s="65">
        <f t="shared" si="0"/>
        <v>1.9931154647061324E-2</v>
      </c>
      <c r="G55" s="69"/>
      <c r="H55" s="69"/>
    </row>
    <row r="56" spans="2:17" x14ac:dyDescent="0.3">
      <c r="C56" s="38">
        <v>44440</v>
      </c>
      <c r="D56" s="25">
        <f>SUMIFS(data[Uninstalls],data[Month],C56)</f>
        <v>956</v>
      </c>
      <c r="E56" s="25">
        <f>SUMIFS(data[Downloads],data[Month],C56)</f>
        <v>47987</v>
      </c>
      <c r="F56" s="65">
        <f t="shared" si="0"/>
        <v>1.9922062225185989E-2</v>
      </c>
      <c r="G56" s="69"/>
      <c r="H56" s="69"/>
    </row>
    <row r="57" spans="2:17" x14ac:dyDescent="0.3">
      <c r="C57" s="38">
        <v>44470</v>
      </c>
      <c r="D57" s="25">
        <f>SUMIFS(data[Uninstalls],data[Month],C57)</f>
        <v>802</v>
      </c>
      <c r="E57" s="25">
        <f>SUMIFS(data[Downloads],data[Month],C57)</f>
        <v>40278</v>
      </c>
      <c r="F57" s="65">
        <f t="shared" si="0"/>
        <v>1.9911614280748797E-2</v>
      </c>
      <c r="G57" s="69"/>
      <c r="H57" s="69"/>
    </row>
    <row r="58" spans="2:17" x14ac:dyDescent="0.3">
      <c r="C58" s="38">
        <v>44501</v>
      </c>
      <c r="D58" s="25">
        <f>SUMIFS(data[Uninstalls],data[Month],C58)</f>
        <v>848</v>
      </c>
      <c r="E58" s="25">
        <f>SUMIFS(data[Downloads],data[Month],C58)</f>
        <v>42592</v>
      </c>
      <c r="F58" s="65">
        <f t="shared" si="0"/>
        <v>1.9909842223891812E-2</v>
      </c>
      <c r="G58" s="69"/>
      <c r="H58" s="69"/>
    </row>
    <row r="59" spans="2:17" x14ac:dyDescent="0.3">
      <c r="C59" s="38">
        <v>44531</v>
      </c>
      <c r="D59" s="25">
        <f>SUMIFS(data[Uninstalls],data[Month],C59)</f>
        <v>783</v>
      </c>
      <c r="E59" s="25">
        <f>SUMIFS(data[Downloads],data[Month],C59)</f>
        <v>39330</v>
      </c>
      <c r="F59" s="65">
        <f t="shared" si="0"/>
        <v>1.9908466819221968E-2</v>
      </c>
      <c r="G59" s="69"/>
      <c r="H59" s="69"/>
    </row>
    <row r="60" spans="2:17" x14ac:dyDescent="0.3">
      <c r="D60" t="s">
        <v>79</v>
      </c>
    </row>
    <row r="61" spans="2:17" x14ac:dyDescent="0.3">
      <c r="E61" s="27" t="s">
        <v>44</v>
      </c>
      <c r="F61" s="63">
        <f>MAX(F53:F59)</f>
        <v>1.9938445068914758E-2</v>
      </c>
      <c r="G61" s="70" t="s">
        <v>80</v>
      </c>
      <c r="H61" s="70"/>
    </row>
    <row r="62" spans="2:17" x14ac:dyDescent="0.3">
      <c r="E62" s="27" t="s">
        <v>45</v>
      </c>
      <c r="F62" s="34">
        <f>_xlfn.XLOOKUP(F61,F53:F59,C53:C59)</f>
        <v>44378</v>
      </c>
      <c r="G62" s="71" t="s">
        <v>81</v>
      </c>
      <c r="H62" s="71"/>
    </row>
    <row r="65" spans="2:8" x14ac:dyDescent="0.3">
      <c r="B65" s="26">
        <v>9</v>
      </c>
      <c r="C65" t="str" cm="1">
        <f t="array" ref="C65">INDEX(Questions!$D$4:$D$18,B65)</f>
        <v>Average monthly downloads</v>
      </c>
    </row>
    <row r="67" spans="2:8" x14ac:dyDescent="0.3">
      <c r="C67" s="35" t="s">
        <v>9</v>
      </c>
      <c r="D67" s="35" t="s">
        <v>46</v>
      </c>
    </row>
    <row r="68" spans="2:8" x14ac:dyDescent="0.3">
      <c r="C68" s="39">
        <v>44348</v>
      </c>
      <c r="D68" s="44">
        <f>AVERAGEIFS(data[Downloads],data[Month],C68)</f>
        <v>4971.5714285714284</v>
      </c>
      <c r="E68" t="s">
        <v>82</v>
      </c>
    </row>
    <row r="69" spans="2:8" x14ac:dyDescent="0.3">
      <c r="C69" s="39">
        <v>44378</v>
      </c>
      <c r="D69" s="44">
        <f>AVERAGEIFS(data[Downloads],data[Month],C69)</f>
        <v>6405.4285714285716</v>
      </c>
    </row>
    <row r="70" spans="2:8" x14ac:dyDescent="0.3">
      <c r="C70" s="39">
        <v>44409</v>
      </c>
      <c r="D70" s="44">
        <f>AVERAGEIFS(data[Downloads],data[Month],C70)</f>
        <v>6723.1428571428569</v>
      </c>
    </row>
    <row r="71" spans="2:8" x14ac:dyDescent="0.3">
      <c r="C71" s="39">
        <v>44440</v>
      </c>
      <c r="D71" s="44">
        <f>AVERAGEIFS(data[Downloads],data[Month],C71)</f>
        <v>6855.2857142857147</v>
      </c>
    </row>
    <row r="72" spans="2:8" x14ac:dyDescent="0.3">
      <c r="C72" s="39">
        <v>44470</v>
      </c>
      <c r="D72" s="44">
        <f>AVERAGEIFS(data[Downloads],data[Month],C72)</f>
        <v>5754</v>
      </c>
    </row>
    <row r="73" spans="2:8" x14ac:dyDescent="0.3">
      <c r="C73" s="39">
        <v>44501</v>
      </c>
      <c r="D73" s="44">
        <f>AVERAGEIFS(data[Downloads],data[Month],C73)</f>
        <v>6084.5714285714284</v>
      </c>
    </row>
    <row r="74" spans="2:8" x14ac:dyDescent="0.3">
      <c r="C74" s="39">
        <v>44531</v>
      </c>
      <c r="D74" s="44">
        <f>AVERAGEIFS(data[Downloads],data[Month],C74)</f>
        <v>5618.5714285714284</v>
      </c>
    </row>
    <row r="77" spans="2:8" x14ac:dyDescent="0.3">
      <c r="B77" s="26">
        <v>10</v>
      </c>
      <c r="C77" t="str" cm="1">
        <f t="array" ref="C77">INDEX(Questions!$D$4:$D$18,B77)</f>
        <v>Most downloads in any month / app? 2nd and 3rd places also?</v>
      </c>
    </row>
    <row r="78" spans="2:8" x14ac:dyDescent="0.3">
      <c r="B78" s="33">
        <v>11</v>
      </c>
      <c r="C78" t="str" cm="1">
        <f t="array" ref="C78">INDEX(Questions!$D$4:$D$18,B78)</f>
        <v>Which month and app was that?</v>
      </c>
    </row>
    <row r="80" spans="2:8" x14ac:dyDescent="0.3">
      <c r="C80" s="35"/>
      <c r="D80" s="40" t="s">
        <v>10</v>
      </c>
      <c r="E80" s="35" t="s">
        <v>51</v>
      </c>
      <c r="F80" s="35" t="s">
        <v>52</v>
      </c>
      <c r="G80" s="68"/>
      <c r="H80" s="68"/>
    </row>
    <row r="81" spans="2:8" x14ac:dyDescent="0.3">
      <c r="C81" s="25" t="s">
        <v>48</v>
      </c>
      <c r="D81" s="45">
        <f>MAX(data[Downloads])</f>
        <v>10028</v>
      </c>
      <c r="E81" s="49" t="str">
        <f>_xlfn.XLOOKUP(D81,data[Downloads],data[App])</f>
        <v>Chocolate Crossing</v>
      </c>
      <c r="F81" s="50">
        <f>_xlfn.XLOOKUP(D81,data[Downloads],data[Month])</f>
        <v>44409</v>
      </c>
      <c r="G81" s="72"/>
      <c r="H81" s="72"/>
    </row>
    <row r="82" spans="2:8" x14ac:dyDescent="0.3">
      <c r="C82" s="25" t="s">
        <v>49</v>
      </c>
      <c r="D82" s="45">
        <f>LARGE(data[Downloads],2)</f>
        <v>9195</v>
      </c>
      <c r="E82" s="49" t="str">
        <f>_xlfn.XLOOKUP(D82,data[Downloads],data[App])</f>
        <v>Where is my Coco?</v>
      </c>
      <c r="F82" s="50">
        <f>_xlfn.XLOOKUP(D82,data[Downloads],data[Month])</f>
        <v>44501</v>
      </c>
      <c r="G82" s="72"/>
      <c r="H82" s="72"/>
    </row>
    <row r="83" spans="2:8" x14ac:dyDescent="0.3">
      <c r="C83" s="25" t="s">
        <v>50</v>
      </c>
      <c r="D83" s="45">
        <f>LARGE(data[Downloads],3)</f>
        <v>8586</v>
      </c>
      <c r="E83" s="49" t="str">
        <f>_xlfn.XLOOKUP(D83,data[Downloads],data[App])</f>
        <v>Crushed by Candies</v>
      </c>
      <c r="F83" s="50">
        <f>_xlfn.XLOOKUP(D83,data[Downloads],data[Month])</f>
        <v>44378</v>
      </c>
      <c r="G83" s="72"/>
      <c r="H83" s="72"/>
    </row>
    <row r="86" spans="2:8" x14ac:dyDescent="0.3">
      <c r="B86" s="26">
        <v>12</v>
      </c>
      <c r="C86" t="str" cm="1">
        <f t="array" ref="C86">INDEX(Questions!$D$4:$D$18,B86)</f>
        <v>In October 2021, which app has most 1star ratings?</v>
      </c>
    </row>
    <row r="87" spans="2:8" x14ac:dyDescent="0.3">
      <c r="B87" s="33">
        <v>13</v>
      </c>
      <c r="C87" t="str" cm="1">
        <f t="array" ref="C87">INDEX(Questions!$D$4:$D$18,B87)</f>
        <v>Does it change by December 2021?</v>
      </c>
    </row>
    <row r="89" spans="2:8" x14ac:dyDescent="0.3">
      <c r="C89" s="35" t="s">
        <v>9</v>
      </c>
      <c r="D89" s="41">
        <v>44470</v>
      </c>
      <c r="E89" s="41">
        <v>44531</v>
      </c>
    </row>
    <row r="90" spans="2:8" x14ac:dyDescent="0.3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  <c r="F90" t="s">
        <v>84</v>
      </c>
    </row>
    <row r="91" spans="2:8" x14ac:dyDescent="0.3">
      <c r="C91" s="73"/>
      <c r="D91" s="73" t="s">
        <v>83</v>
      </c>
      <c r="E91" s="73"/>
    </row>
    <row r="92" spans="2:8" x14ac:dyDescent="0.3">
      <c r="C92" s="73"/>
      <c r="D92" s="73"/>
      <c r="E92" s="73"/>
    </row>
    <row r="94" spans="2:8" x14ac:dyDescent="0.3">
      <c r="C94" s="46"/>
      <c r="D94" s="66"/>
      <c r="E94" s="66"/>
    </row>
    <row r="95" spans="2:8" x14ac:dyDescent="0.3">
      <c r="C95" s="47" t="s">
        <v>55</v>
      </c>
      <c r="D95" s="45" t="str" cm="1">
        <f t="array" ref="D95:D96">_xlfn._xlws.FILTER(data[App], (data[Month]=D89) * (data[1 star ratings]=D90))</f>
        <v>Where is my Coco?</v>
      </c>
      <c r="E95" s="48" t="str" cm="1">
        <f t="array" ref="E95">_xlfn._xlws.FILTER(data[App],(data[Month]=E89)*(data[1 star ratings]=E90))</f>
        <v>Temple Bun</v>
      </c>
    </row>
    <row r="96" spans="2:8" x14ac:dyDescent="0.3">
      <c r="D96" s="45" t="str">
        <v>Sugar Rush</v>
      </c>
    </row>
    <row r="97" spans="2:6" x14ac:dyDescent="0.3">
      <c r="D97" t="s">
        <v>85</v>
      </c>
    </row>
    <row r="99" spans="2:6" x14ac:dyDescent="0.3">
      <c r="D99" s="74"/>
    </row>
    <row r="100" spans="2:6" x14ac:dyDescent="0.3">
      <c r="B100" s="26">
        <v>14</v>
      </c>
      <c r="C100" t="str" cm="1">
        <f t="array" ref="C100">INDEX(Questions!$D$4:$D$18,B100)</f>
        <v>What are the best download figures for each app?</v>
      </c>
    </row>
    <row r="102" spans="2:6" x14ac:dyDescent="0.3">
      <c r="D102" t="s">
        <v>86</v>
      </c>
    </row>
    <row r="103" spans="2:6" x14ac:dyDescent="0.3">
      <c r="C103" s="35" t="s">
        <v>56</v>
      </c>
      <c r="D103" s="35" t="s">
        <v>57</v>
      </c>
      <c r="E103" s="42" t="s">
        <v>9</v>
      </c>
    </row>
    <row r="104" spans="2:6" x14ac:dyDescent="0.3">
      <c r="C104" s="28" t="s">
        <v>2</v>
      </c>
      <c r="D104" s="27">
        <f>_xlfn.MAXIFS(data[Downloads],data[App],C104)</f>
        <v>8586</v>
      </c>
      <c r="E104" s="67" cm="1">
        <f t="array" ref="E104">_xlfn._xlws.FILTER(data[Month],(data[App]=C104)*(data[Downloads]=D104))</f>
        <v>44378</v>
      </c>
      <c r="F104" t="s">
        <v>87</v>
      </c>
    </row>
    <row r="105" spans="2:6" x14ac:dyDescent="0.3">
      <c r="C105" s="28" t="s">
        <v>3</v>
      </c>
      <c r="D105" s="27">
        <f>_xlfn.MAXIFS(data[Downloads],data[App],C105)</f>
        <v>10028</v>
      </c>
      <c r="E105" s="67" cm="1">
        <f t="array" ref="E105">_xlfn._xlws.FILTER(data[Month],(data[App]=C105)*(data[Downloads]=D105))</f>
        <v>44409</v>
      </c>
    </row>
    <row r="106" spans="2:6" x14ac:dyDescent="0.3">
      <c r="C106" s="28" t="s">
        <v>4</v>
      </c>
      <c r="D106" s="27">
        <f>_xlfn.MAXIFS(data[Downloads],data[App],C106)</f>
        <v>7909</v>
      </c>
      <c r="E106" s="67" cm="1">
        <f t="array" ref="E106">_xlfn._xlws.FILTER(data[Month],(data[App]=C106)*(data[Downloads]=D106))</f>
        <v>44409</v>
      </c>
    </row>
    <row r="107" spans="2:6" x14ac:dyDescent="0.3">
      <c r="C107" s="28" t="s">
        <v>5</v>
      </c>
      <c r="D107" s="27">
        <f>_xlfn.MAXIFS(data[Downloads],data[App],C107)</f>
        <v>9195</v>
      </c>
      <c r="E107" s="67" cm="1">
        <f t="array" ref="E107">_xlfn._xlws.FILTER(data[Month],(data[App]=C107)*(data[Downloads]=D107))</f>
        <v>44501</v>
      </c>
    </row>
    <row r="108" spans="2:6" x14ac:dyDescent="0.3">
      <c r="C108" s="28" t="s">
        <v>6</v>
      </c>
      <c r="D108" s="27">
        <f>_xlfn.MAXIFS(data[Downloads],data[App],C108)</f>
        <v>7488</v>
      </c>
      <c r="E108" s="67" cm="1">
        <f t="array" ref="E108">_xlfn._xlws.FILTER(data[Month],(data[App]=C108)*(data[Downloads]=D108))</f>
        <v>44501</v>
      </c>
    </row>
    <row r="109" spans="2:6" x14ac:dyDescent="0.3">
      <c r="C109" s="28" t="s">
        <v>7</v>
      </c>
      <c r="D109" s="27">
        <f>_xlfn.MAXIFS(data[Downloads],data[App],C109)</f>
        <v>7092</v>
      </c>
      <c r="E109" s="67" cm="1">
        <f t="array" ref="E109">_xlfn._xlws.FILTER(data[Month],(data[App]=C109)*(data[Downloads]=D109))</f>
        <v>44470</v>
      </c>
    </row>
    <row r="110" spans="2:6" x14ac:dyDescent="0.3">
      <c r="C110" s="28" t="s">
        <v>8</v>
      </c>
      <c r="D110" s="27">
        <f>_xlfn.MAXIFS(data[Downloads],data[App],C110)</f>
        <v>8453</v>
      </c>
      <c r="E110" s="67" cm="1">
        <f t="array" ref="E110">_xlfn._xlws.FILTER(data[Month],(data[App]=C110)*(data[Downloads]=D110))</f>
        <v>44440</v>
      </c>
    </row>
    <row r="112" spans="2:6" x14ac:dyDescent="0.3">
      <c r="B112" s="26">
        <v>15</v>
      </c>
      <c r="C112" t="str" cm="1">
        <f t="array" ref="C112">INDEX(Questions!$D$4:$D$18,B112)</f>
        <v>What is the least downloaded app in each month?</v>
      </c>
    </row>
    <row r="113" spans="2:6" x14ac:dyDescent="0.3">
      <c r="B113" s="75"/>
    </row>
    <row r="114" spans="2:6" x14ac:dyDescent="0.3">
      <c r="D114" t="s">
        <v>88</v>
      </c>
    </row>
    <row r="115" spans="2:6" x14ac:dyDescent="0.3">
      <c r="C115" s="35" t="s">
        <v>9</v>
      </c>
      <c r="D115" s="40" t="s">
        <v>58</v>
      </c>
      <c r="E115" s="35" t="s">
        <v>51</v>
      </c>
    </row>
    <row r="116" spans="2:6" x14ac:dyDescent="0.3">
      <c r="C116" s="38">
        <v>44348</v>
      </c>
      <c r="D116" s="45">
        <f>_xlfn.MINIFS(data[Downloads],data[Month],C116)</f>
        <v>1837</v>
      </c>
      <c r="E116" s="27" t="str" cm="1">
        <f t="array" ref="E116">_xlfn._xlws.FILTER(data[App], (data[Month]=C116) * (data[Downloads]=D116))</f>
        <v>Temple Bun</v>
      </c>
      <c r="F116" t="s">
        <v>89</v>
      </c>
    </row>
    <row r="117" spans="2:6" x14ac:dyDescent="0.3">
      <c r="C117" s="38">
        <v>44378</v>
      </c>
      <c r="D117" s="45">
        <f>_xlfn.MINIFS(data[Downloads],data[Month],C117)</f>
        <v>4576</v>
      </c>
      <c r="E117" s="27" t="str" cm="1">
        <f t="array" ref="E117">_xlfn._xlws.FILTER(data[App], (data[Month]=C117) * (data[Downloads]=D117))</f>
        <v>Subway Wafers</v>
      </c>
    </row>
    <row r="118" spans="2:6" x14ac:dyDescent="0.3">
      <c r="C118" s="38">
        <v>44409</v>
      </c>
      <c r="D118" s="45">
        <f>_xlfn.MINIFS(data[Downloads],data[Month],C118)</f>
        <v>4856</v>
      </c>
      <c r="E118" s="27" t="str" cm="1">
        <f t="array" ref="E118">_xlfn._xlws.FILTER(data[App], (data[Month]=C118) * (data[Downloads]=D118))</f>
        <v>Crushed by Candies</v>
      </c>
    </row>
    <row r="119" spans="2:6" x14ac:dyDescent="0.3">
      <c r="C119" s="38">
        <v>44440</v>
      </c>
      <c r="D119" s="45">
        <f>_xlfn.MINIFS(data[Downloads],data[Month],C119)</f>
        <v>4879</v>
      </c>
      <c r="E119" s="27" t="str" cm="1">
        <f t="array" ref="E119">_xlfn._xlws.FILTER(data[App], (data[Month]=C119) * (data[Downloads]=D119))</f>
        <v>Subway Wafers</v>
      </c>
    </row>
    <row r="120" spans="2:6" x14ac:dyDescent="0.3">
      <c r="C120" s="38">
        <v>44470</v>
      </c>
      <c r="D120" s="45">
        <f>_xlfn.MINIFS(data[Downloads],data[Month],C120)</f>
        <v>4340</v>
      </c>
      <c r="E120" s="27" t="str" cm="1">
        <f t="array" ref="E120">_xlfn._xlws.FILTER(data[App], (data[Month]=C120) * (data[Downloads]=D120))</f>
        <v>Temple Bun</v>
      </c>
    </row>
    <row r="121" spans="2:6" x14ac:dyDescent="0.3">
      <c r="C121" s="38">
        <v>44501</v>
      </c>
      <c r="D121" s="45">
        <f>_xlfn.MINIFS(data[Downloads],data[Month],C121)</f>
        <v>2849</v>
      </c>
      <c r="E121" s="27" t="str" cm="1">
        <f t="array" ref="E121">_xlfn._xlws.FILTER(data[App], (data[Month]=C121) * (data[Downloads]=D121))</f>
        <v>Subway Wafers</v>
      </c>
    </row>
    <row r="122" spans="2:6" x14ac:dyDescent="0.3">
      <c r="C122" s="38">
        <v>44531</v>
      </c>
      <c r="D122" s="45">
        <f>_xlfn.MINIFS(data[Downloads],data[Month],C122)</f>
        <v>2297</v>
      </c>
      <c r="E122" s="27" t="str" cm="1">
        <f t="array" ref="E122">_xlfn._xlws.FILTER(data[App], (data[Month]=C122) * (data[Downloads]=D122))</f>
        <v>Crushed by Candies</v>
      </c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Ravi Kumar</cp:lastModifiedBy>
  <dcterms:created xsi:type="dcterms:W3CDTF">2021-03-14T20:21:32Z</dcterms:created>
  <dcterms:modified xsi:type="dcterms:W3CDTF">2025-09-11T08:37:14Z</dcterms:modified>
</cp:coreProperties>
</file>