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F400A79-A5D1-402D-9758-36110821A705}" xr6:coauthVersionLast="36" xr6:coauthVersionMax="36" xr10:uidLastSave="{00000000-0000-0000-0000-000000000000}"/>
  <bookViews>
    <workbookView xWindow="0" yWindow="0" windowWidth="23040" windowHeight="8940" xr2:uid="{8675954F-4DC4-4BEB-B202-49CD39E64C76}"/>
  </bookViews>
  <sheets>
    <sheet name="Analysis Sheet" sheetId="2" r:id="rId1"/>
    <sheet name="Entry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28" i="2" l="1"/>
  <c r="D25" i="2"/>
  <c r="D21" i="2"/>
  <c r="D22" i="2"/>
  <c r="D23" i="2"/>
  <c r="D24" i="2"/>
  <c r="D20" i="2"/>
  <c r="D9" i="2"/>
  <c r="D26" i="2" s="1"/>
  <c r="D8" i="2"/>
  <c r="D12" i="2" l="1"/>
  <c r="C15" i="2" s="1"/>
  <c r="D11" i="2"/>
  <c r="D14" i="2"/>
  <c r="C16" i="2" s="1"/>
  <c r="D27" i="2"/>
  <c r="E21" i="2" s="1"/>
  <c r="D16" i="2"/>
  <c r="D15" i="2" l="1"/>
  <c r="D17" i="2" s="1"/>
  <c r="E20" i="2"/>
  <c r="E27" i="2"/>
  <c r="E22" i="2"/>
  <c r="E28" i="2"/>
  <c r="E26" i="2"/>
  <c r="E23" i="2"/>
  <c r="E25" i="2"/>
  <c r="E24" i="2"/>
</calcChain>
</file>

<file path=xl/sharedStrings.xml><?xml version="1.0" encoding="utf-8"?>
<sst xmlns="http://schemas.openxmlformats.org/spreadsheetml/2006/main" count="40" uniqueCount="26">
  <si>
    <t>Particular</t>
  </si>
  <si>
    <t>Amount</t>
  </si>
  <si>
    <t>Seeds</t>
  </si>
  <si>
    <t>As per your mentioned data, your salary should be</t>
  </si>
  <si>
    <t>Interest Charges</t>
  </si>
  <si>
    <t>Cost of Production</t>
  </si>
  <si>
    <t>Land Rent Charges</t>
  </si>
  <si>
    <t>Total Cost of Production</t>
  </si>
  <si>
    <t>Mention Interest Percent</t>
  </si>
  <si>
    <t>Land Rent Charges / If you own the land, give the estimation of Land rent</t>
  </si>
  <si>
    <t>Your Expected Salary per Month</t>
  </si>
  <si>
    <t>Start Date</t>
  </si>
  <si>
    <t>Category</t>
  </si>
  <si>
    <t>Manual Labour</t>
  </si>
  <si>
    <t>Farm Machinery Rent</t>
  </si>
  <si>
    <t>Diesel Charges</t>
  </si>
  <si>
    <t>Other Charges</t>
  </si>
  <si>
    <t>Fertilizer &amp; Other Chemical</t>
  </si>
  <si>
    <t>Analysis</t>
  </si>
  <si>
    <t>Mentioned Selling Amount</t>
  </si>
  <si>
    <t>Profit or Loss</t>
  </si>
  <si>
    <t>Salary</t>
  </si>
  <si>
    <t>AGARWAL FARMS</t>
  </si>
  <si>
    <t>Please ensure you enter every single entry in Entry Sheet, Your last entry should be on date Selling of goods &amp; mentioned a "Diesel Charges" or in "Other Goods" [as you pay diesel Charges to bring your crops to market]</t>
  </si>
  <si>
    <t>Earning per Month</t>
  </si>
  <si>
    <t>Total Month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</si>
</sst>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\ #,##0.00"/>
    <numFmt numFmtId="167" formatCode="[$₹-459]\ #,##0.00"/>
    <numFmt numFmtId="169" formatCode="[$₹-439]#,##0.00"/>
    <numFmt numFmtId="170" formatCode="[$₹-820]#,##0.00"/>
    <numFmt numFmtId="171" formatCode="[$₹-4009]\ #,##0.00"/>
    <numFmt numFmtId="172" formatCode="[$₹-44D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  <xf numFmtId="0" fontId="4" fillId="0" borderId="2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12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2" fillId="4" borderId="6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2" fillId="4" borderId="6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9" fontId="4" fillId="0" borderId="0" xfId="2" applyFont="1" applyFill="1" applyBorder="1" applyAlignment="1">
      <alignment horizontal="left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8" xfId="0" applyFont="1" applyBorder="1"/>
    <xf numFmtId="0" fontId="2" fillId="0" borderId="8" xfId="0" applyFont="1" applyFill="1" applyBorder="1"/>
    <xf numFmtId="9" fontId="2" fillId="0" borderId="12" xfId="2" applyFont="1" applyBorder="1"/>
    <xf numFmtId="0" fontId="2" fillId="0" borderId="13" xfId="0" applyFont="1" applyFill="1" applyBorder="1"/>
    <xf numFmtId="9" fontId="2" fillId="0" borderId="15" xfId="2" applyFont="1" applyBorder="1"/>
    <xf numFmtId="0" fontId="2" fillId="0" borderId="16" xfId="0" applyFont="1" applyBorder="1"/>
    <xf numFmtId="9" fontId="2" fillId="0" borderId="18" xfId="2" applyFont="1" applyBorder="1"/>
    <xf numFmtId="16" fontId="0" fillId="0" borderId="6" xfId="0" applyNumberFormat="1" applyBorder="1"/>
    <xf numFmtId="164" fontId="0" fillId="0" borderId="7" xfId="0" applyNumberFormat="1" applyBorder="1"/>
    <xf numFmtId="16" fontId="0" fillId="0" borderId="9" xfId="0" applyNumberFormat="1" applyBorder="1"/>
    <xf numFmtId="164" fontId="0" fillId="0" borderId="11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67" fontId="0" fillId="0" borderId="0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/>
    </xf>
    <xf numFmtId="169" fontId="5" fillId="2" borderId="0" xfId="0" applyNumberFormat="1" applyFont="1" applyFill="1" applyBorder="1" applyAlignment="1">
      <alignment horizontal="left"/>
    </xf>
    <xf numFmtId="169" fontId="5" fillId="3" borderId="0" xfId="0" applyNumberFormat="1" applyFont="1" applyFill="1" applyBorder="1" applyAlignment="1">
      <alignment horizontal="left"/>
    </xf>
    <xf numFmtId="170" fontId="4" fillId="0" borderId="2" xfId="0" applyNumberFormat="1" applyFont="1" applyFill="1" applyBorder="1" applyAlignment="1">
      <alignment horizontal="left"/>
    </xf>
    <xf numFmtId="171" fontId="0" fillId="0" borderId="17" xfId="1" applyNumberFormat="1" applyFont="1" applyBorder="1"/>
    <xf numFmtId="171" fontId="0" fillId="0" borderId="1" xfId="1" applyNumberFormat="1" applyFont="1" applyBorder="1"/>
    <xf numFmtId="171" fontId="0" fillId="0" borderId="1" xfId="0" applyNumberFormat="1" applyBorder="1"/>
    <xf numFmtId="171" fontId="0" fillId="0" borderId="14" xfId="0" applyNumberFormat="1" applyBorder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2" fontId="4" fillId="0" borderId="0" xfId="2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73467432950193"/>
          <c:y val="0.12202380952380952"/>
          <c:w val="0.44707854406130271"/>
          <c:h val="0.877976190476190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EC-4813-A468-27BDE6043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4EC-4813-A468-27BDE6043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EC-4813-A468-27BDE60432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EC-4813-A468-27BDE60432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EC-4813-A468-27BDE60432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EC-4813-A468-27BDE60432FC}"/>
              </c:ext>
            </c:extLst>
          </c:dPt>
          <c:dPt>
            <c:idx val="6"/>
            <c:bubble3D val="0"/>
            <c:explosion val="42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4EC-4813-A468-27BDE60432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EC-4813-A468-27BDE60432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4EC-4813-A468-27BDE60432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4EC-4813-A468-27BDE60432FC}"/>
                </c:ext>
              </c:extLst>
            </c:dLbl>
            <c:dLbl>
              <c:idx val="1"/>
              <c:layout>
                <c:manualLayout>
                  <c:x val="4.1666776027996504E-2"/>
                  <c:y val="-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22222222222216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4EC-4813-A468-27BDE60432FC}"/>
                </c:ext>
              </c:extLst>
            </c:dLbl>
            <c:dLbl>
              <c:idx val="2"/>
              <c:layout>
                <c:manualLayout>
                  <c:x val="5.2777777777777778E-2"/>
                  <c:y val="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EC09E6-8C39-4AF0-85B3-322DF221CA02}" type="CATEGORYNAME">
                      <a:rPr lang="en-US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29155730533685"/>
                      <c:h val="0.126898148148148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EC-4813-A468-27BDE60432FC}"/>
                </c:ext>
              </c:extLst>
            </c:dLbl>
            <c:dLbl>
              <c:idx val="3"/>
              <c:layout>
                <c:manualLayout>
                  <c:x val="1.9444553805774277E-2"/>
                  <c:y val="2.77777777777777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80555555555553"/>
                      <c:h val="0.10006962671332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4EC-4813-A468-27BDE60432FC}"/>
                </c:ext>
              </c:extLst>
            </c:dLbl>
            <c:dLbl>
              <c:idx val="4"/>
              <c:layout>
                <c:manualLayout>
                  <c:x val="4.7222222222222117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EC-4813-A468-27BDE60432FC}"/>
                </c:ext>
              </c:extLst>
            </c:dLbl>
            <c:dLbl>
              <c:idx val="5"/>
              <c:layout>
                <c:manualLayout>
                  <c:x val="3.0555555555555555E-2"/>
                  <c:y val="7.87037037037036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EC-4813-A468-27BDE60432FC}"/>
                </c:ext>
              </c:extLst>
            </c:dLbl>
            <c:dLbl>
              <c:idx val="6"/>
              <c:layout>
                <c:manualLayout>
                  <c:x val="-0.20555555555555555"/>
                  <c:y val="-0.314814814814814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16666666666667"/>
                      <c:h val="0.1074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4EC-4813-A468-27BDE60432FC}"/>
                </c:ext>
              </c:extLst>
            </c:dLbl>
            <c:dLbl>
              <c:idx val="7"/>
              <c:layout>
                <c:manualLayout>
                  <c:x val="-2.0833114610673664E-2"/>
                  <c:y val="0.1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87510936132985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EC-4813-A468-27BDE60432FC}"/>
                </c:ext>
              </c:extLst>
            </c:dLbl>
            <c:dLbl>
              <c:idx val="8"/>
              <c:layout>
                <c:manualLayout>
                  <c:x val="4.5689960629921263E-2"/>
                  <c:y val="5.7870370370370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74A098-040A-4068-9FFE-681213BB1F56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69444444444439"/>
                      <c:h val="0.1222685185185185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EC-4813-A468-27BDE60432F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Sheet'!$C$20:$C$28</c:f>
              <c:strCache>
                <c:ptCount val="9"/>
                <c:pt idx="0">
                  <c:v>Seeds</c:v>
                </c:pt>
                <c:pt idx="1">
                  <c:v>Manual Labour</c:v>
                </c:pt>
                <c:pt idx="2">
                  <c:v>Fertilizer &amp; Other Chemical</c:v>
                </c:pt>
                <c:pt idx="3">
                  <c:v>Farm Machinery Rent</c:v>
                </c:pt>
                <c:pt idx="4">
                  <c:v>Diesel Charges</c:v>
                </c:pt>
                <c:pt idx="5">
                  <c:v>Other Charges</c:v>
                </c:pt>
                <c:pt idx="6">
                  <c:v>Salary</c:v>
                </c:pt>
                <c:pt idx="7">
                  <c:v>Interest Charges</c:v>
                </c:pt>
                <c:pt idx="8">
                  <c:v>Land Rent Charges</c:v>
                </c:pt>
              </c:strCache>
            </c:strRef>
          </c:cat>
          <c:val>
            <c:numRef>
              <c:f>'Analysis Sheet'!$D$20:$D$28</c:f>
              <c:numCache>
                <c:formatCode>[$₹-4009]\ #,##0.00</c:formatCode>
                <c:ptCount val="9"/>
                <c:pt idx="0">
                  <c:v>5000</c:v>
                </c:pt>
                <c:pt idx="1">
                  <c:v>2000</c:v>
                </c:pt>
                <c:pt idx="2">
                  <c:v>2000</c:v>
                </c:pt>
                <c:pt idx="3">
                  <c:v>6100</c:v>
                </c:pt>
                <c:pt idx="4">
                  <c:v>1120</c:v>
                </c:pt>
                <c:pt idx="5">
                  <c:v>1340</c:v>
                </c:pt>
                <c:pt idx="6">
                  <c:v>30000</c:v>
                </c:pt>
                <c:pt idx="7">
                  <c:v>2634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813-A468-27BDE60432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3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9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29</xdr:row>
      <xdr:rowOff>15240</xdr:rowOff>
    </xdr:from>
    <xdr:to>
      <xdr:col>6</xdr:col>
      <xdr:colOff>7620</xdr:colOff>
      <xdr:row>41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48D8B-65BB-4762-A3BB-4AC8EE34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15240</xdr:rowOff>
    </xdr:from>
    <xdr:to>
      <xdr:col>3</xdr:col>
      <xdr:colOff>647700</xdr:colOff>
      <xdr:row>14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F404CA6-1DEF-4999-9B75-752CAD35C844}"/>
            </a:ext>
          </a:extLst>
        </xdr:cNvPr>
        <xdr:cNvSpPr/>
      </xdr:nvSpPr>
      <xdr:spPr>
        <a:xfrm>
          <a:off x="3406140" y="3124200"/>
          <a:ext cx="647700" cy="266700"/>
        </a:xfrm>
        <a:prstGeom prst="ellipse">
          <a:avLst/>
        </a:prstGeom>
        <a:noFill/>
        <a:ln w="2857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579119</xdr:colOff>
      <xdr:row>1</xdr:row>
      <xdr:rowOff>15240</xdr:rowOff>
    </xdr:from>
    <xdr:to>
      <xdr:col>6</xdr:col>
      <xdr:colOff>7620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1D02EA-551E-49A5-9B14-E3050C8EA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5259" y="144780"/>
          <a:ext cx="1501141" cy="998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15959</xdr:colOff>
      <xdr:row>1</xdr:row>
      <xdr:rowOff>15240</xdr:rowOff>
    </xdr:from>
    <xdr:to>
      <xdr:col>2</xdr:col>
      <xdr:colOff>175260</xdr:colOff>
      <xdr:row>3</xdr:row>
      <xdr:rowOff>182880</xdr:rowOff>
    </xdr:to>
    <xdr:pic>
      <xdr:nvPicPr>
        <xdr:cNvPr id="6" name="Picture 5" descr="Free Farm Logo Vector – Agriculture Logo Template – GraphicsFamily">
          <a:extLst>
            <a:ext uri="{FF2B5EF4-FFF2-40B4-BE49-F238E27FC236}">
              <a16:creationId xmlns:a16="http://schemas.microsoft.com/office/drawing/2014/main" id="{444CB97A-6700-4C71-9898-4DC37F1F6C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74" t="17363" r="23521" b="14470"/>
        <a:stretch/>
      </xdr:blipFill>
      <xdr:spPr bwMode="auto">
        <a:xfrm>
          <a:off x="450299" y="205740"/>
          <a:ext cx="867961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B6BE-EE86-4E73-AF87-83ED8127D00C}">
  <dimension ref="B1:F43"/>
  <sheetViews>
    <sheetView tabSelected="1" view="pageLayout" zoomScaleNormal="100" workbookViewId="0">
      <selection activeCell="G15" sqref="G15"/>
    </sheetView>
  </sheetViews>
  <sheetFormatPr defaultRowHeight="14.4" x14ac:dyDescent="0.3"/>
  <cols>
    <col min="1" max="1" width="3" customWidth="1"/>
    <col min="2" max="2" width="3.33203125" customWidth="1"/>
    <col min="3" max="3" width="43.33203125" customWidth="1"/>
    <col min="4" max="4" width="16.21875" bestFit="1" customWidth="1"/>
    <col min="5" max="5" width="10.88671875" customWidth="1"/>
    <col min="6" max="6" width="3.109375" customWidth="1"/>
    <col min="7" max="7" width="4.21875" customWidth="1"/>
    <col min="8" max="8" width="3.21875" customWidth="1"/>
  </cols>
  <sheetData>
    <row r="1" spans="2:6" ht="10.199999999999999" customHeight="1" thickBot="1" x14ac:dyDescent="0.35"/>
    <row r="2" spans="2:6" ht="14.4" customHeight="1" x14ac:dyDescent="0.3">
      <c r="C2" s="33" t="s">
        <v>22</v>
      </c>
      <c r="D2" s="34"/>
      <c r="E2" s="34"/>
      <c r="F2" s="35"/>
    </row>
    <row r="3" spans="2:6" ht="6" customHeight="1" x14ac:dyDescent="0.3">
      <c r="B3" s="2"/>
      <c r="C3" s="36"/>
      <c r="D3" s="37"/>
      <c r="E3" s="37"/>
      <c r="F3" s="38"/>
    </row>
    <row r="4" spans="2:6" ht="1.8" customHeight="1" x14ac:dyDescent="0.3">
      <c r="B4" s="2"/>
      <c r="C4" s="36"/>
      <c r="D4" s="37"/>
      <c r="E4" s="37"/>
      <c r="F4" s="38"/>
    </row>
    <row r="5" spans="2:6" x14ac:dyDescent="0.3">
      <c r="B5" s="1"/>
      <c r="C5" s="5" t="s">
        <v>25</v>
      </c>
      <c r="D5" s="6">
        <f>IF((MONTH(MAX('Entry Sheet'!B6:B1048576)))-(MONTH(MIN('Entry Sheet'!B6:B1048576)))&lt;0,((MONTH(MAX('Entry Sheet'!B6:B1048576)))-(MONTH(MIN('Entry Sheet'!B6:B1048576))))+12,(MONTH(MAX('Entry Sheet'!B6:B1048576)))-(MONTH(MIN('Entry Sheet'!B6:B1048576))))</f>
        <v>6</v>
      </c>
      <c r="E5" s="7"/>
      <c r="F5" s="8"/>
    </row>
    <row r="6" spans="2:6" x14ac:dyDescent="0.3">
      <c r="B6" s="1"/>
      <c r="C6" s="5" t="s">
        <v>10</v>
      </c>
      <c r="D6" s="10"/>
      <c r="E6" s="7"/>
      <c r="F6" s="8"/>
    </row>
    <row r="7" spans="2:6" ht="28.8" x14ac:dyDescent="0.3">
      <c r="B7" s="1"/>
      <c r="C7" s="11" t="s">
        <v>9</v>
      </c>
      <c r="D7" s="42">
        <v>10000</v>
      </c>
      <c r="E7" s="7"/>
      <c r="F7" s="8"/>
    </row>
    <row r="8" spans="2:6" x14ac:dyDescent="0.3">
      <c r="B8" s="1"/>
      <c r="C8" s="5" t="s">
        <v>5</v>
      </c>
      <c r="D8" s="43">
        <f>SUM('Entry Sheet'!E6:E1048576)</f>
        <v>17560</v>
      </c>
      <c r="E8" s="7"/>
      <c r="F8" s="8"/>
    </row>
    <row r="9" spans="2:6" x14ac:dyDescent="0.3">
      <c r="B9" s="1"/>
      <c r="C9" s="5" t="s">
        <v>3</v>
      </c>
      <c r="D9" s="43">
        <f>IF(D6="",D5*5000,D5*D6)</f>
        <v>30000</v>
      </c>
      <c r="E9" s="7"/>
      <c r="F9" s="8"/>
    </row>
    <row r="10" spans="2:6" x14ac:dyDescent="0.3">
      <c r="B10" s="1"/>
      <c r="C10" s="9" t="s">
        <v>8</v>
      </c>
      <c r="D10" s="6">
        <v>30</v>
      </c>
      <c r="E10" s="7"/>
      <c r="F10" s="8"/>
    </row>
    <row r="11" spans="2:6" x14ac:dyDescent="0.3">
      <c r="C11" s="5" t="s">
        <v>4</v>
      </c>
      <c r="D11" s="10">
        <f>IF(D10="",(D8*10*D5)/1200,(D8*D10*D5)/1200)</f>
        <v>2634</v>
      </c>
      <c r="E11" s="7"/>
      <c r="F11" s="8"/>
    </row>
    <row r="12" spans="2:6" ht="21" x14ac:dyDescent="0.4">
      <c r="C12" s="12" t="s">
        <v>7</v>
      </c>
      <c r="D12" s="44">
        <f>D8+D11+D6+D7</f>
        <v>30194</v>
      </c>
      <c r="E12" s="7"/>
      <c r="F12" s="8"/>
    </row>
    <row r="13" spans="2:6" ht="21.6" thickBot="1" x14ac:dyDescent="0.45">
      <c r="C13" s="13" t="s">
        <v>19</v>
      </c>
      <c r="D13" s="45">
        <v>15000</v>
      </c>
      <c r="E13" s="7"/>
      <c r="F13" s="8"/>
    </row>
    <row r="14" spans="2:6" ht="21.6" thickBot="1" x14ac:dyDescent="0.45">
      <c r="C14" s="12" t="s">
        <v>20</v>
      </c>
      <c r="D14" s="4" t="str">
        <f>IF(D13&gt;D12,"Profit","Loss")</f>
        <v>Loss</v>
      </c>
      <c r="E14" s="7"/>
      <c r="F14" s="8"/>
    </row>
    <row r="15" spans="2:6" ht="21.6" thickBot="1" x14ac:dyDescent="0.45">
      <c r="C15" s="12" t="str">
        <f>IF(D13&gt;D12,"Profit","Loss")</f>
        <v>Loss</v>
      </c>
      <c r="D15" s="46">
        <f>(D13-D12)</f>
        <v>-15194</v>
      </c>
      <c r="E15" s="7"/>
      <c r="F15" s="8"/>
    </row>
    <row r="16" spans="2:6" ht="21" x14ac:dyDescent="0.4">
      <c r="C16" s="12" t="str">
        <f>D14&amp;" Percentage"</f>
        <v>Loss Percentage</v>
      </c>
      <c r="D16" s="14">
        <f>(ABS(D13-D12))/D12</f>
        <v>0.50321255878651383</v>
      </c>
      <c r="E16" s="7"/>
      <c r="F16" s="8"/>
    </row>
    <row r="17" spans="3:6" ht="21" x14ac:dyDescent="0.4">
      <c r="C17" s="12" t="s">
        <v>24</v>
      </c>
      <c r="D17" s="53">
        <f>D15/D5</f>
        <v>-2532.3333333333335</v>
      </c>
      <c r="E17" s="7"/>
      <c r="F17" s="8"/>
    </row>
    <row r="18" spans="3:6" ht="8.4" customHeight="1" thickBot="1" x14ac:dyDescent="0.35">
      <c r="C18" s="15"/>
      <c r="D18" s="7"/>
      <c r="E18" s="7"/>
      <c r="F18" s="8"/>
    </row>
    <row r="19" spans="3:6" ht="16.2" thickBot="1" x14ac:dyDescent="0.35">
      <c r="C19" s="39" t="s">
        <v>18</v>
      </c>
      <c r="D19" s="40"/>
      <c r="E19" s="41"/>
      <c r="F19" s="8"/>
    </row>
    <row r="20" spans="3:6" x14ac:dyDescent="0.3">
      <c r="C20" s="24" t="s">
        <v>2</v>
      </c>
      <c r="D20" s="47">
        <f>SUMIF('Entry Sheet'!C$6:C$1048576,'Analysis Sheet'!C20,'Entry Sheet'!E$6:E$1048576)</f>
        <v>5000</v>
      </c>
      <c r="E20" s="25">
        <f>D20/SUM(D$20:D$28)</f>
        <v>8.3064757284779217E-2</v>
      </c>
      <c r="F20" s="8"/>
    </row>
    <row r="21" spans="3:6" x14ac:dyDescent="0.3">
      <c r="C21" s="19" t="s">
        <v>13</v>
      </c>
      <c r="D21" s="48">
        <f>SUMIF('Entry Sheet'!C$6:C$1048576,'Analysis Sheet'!C21,'Entry Sheet'!E$6:E$1048576)</f>
        <v>2000</v>
      </c>
      <c r="E21" s="21">
        <f t="shared" ref="E21:E28" si="0">D21/SUM(D$20:D$28)</f>
        <v>3.3225902913911684E-2</v>
      </c>
      <c r="F21" s="8"/>
    </row>
    <row r="22" spans="3:6" x14ac:dyDescent="0.3">
      <c r="C22" s="19" t="s">
        <v>17</v>
      </c>
      <c r="D22" s="48">
        <f>SUMIF('Entry Sheet'!C$6:C$1048576,'Analysis Sheet'!C22,'Entry Sheet'!E$6:E$1048576)</f>
        <v>2000</v>
      </c>
      <c r="E22" s="21">
        <f t="shared" si="0"/>
        <v>3.3225902913911684E-2</v>
      </c>
      <c r="F22" s="8"/>
    </row>
    <row r="23" spans="3:6" x14ac:dyDescent="0.3">
      <c r="C23" s="19" t="s">
        <v>14</v>
      </c>
      <c r="D23" s="48">
        <f>SUMIF('Entry Sheet'!C$6:C$1048576,'Analysis Sheet'!C23,'Entry Sheet'!E$6:E$1048576)</f>
        <v>6100</v>
      </c>
      <c r="E23" s="21">
        <f t="shared" si="0"/>
        <v>0.10133900388743064</v>
      </c>
      <c r="F23" s="8"/>
    </row>
    <row r="24" spans="3:6" x14ac:dyDescent="0.3">
      <c r="C24" s="19" t="s">
        <v>15</v>
      </c>
      <c r="D24" s="48">
        <f>SUMIF('Entry Sheet'!C$6:C$1048576,'Analysis Sheet'!C24,'Entry Sheet'!E$6:E$1048576)</f>
        <v>1120</v>
      </c>
      <c r="E24" s="21">
        <f t="shared" si="0"/>
        <v>1.8606505631790542E-2</v>
      </c>
      <c r="F24" s="8"/>
    </row>
    <row r="25" spans="3:6" x14ac:dyDescent="0.3">
      <c r="C25" s="19" t="s">
        <v>16</v>
      </c>
      <c r="D25" s="48">
        <f>SUMIF('Entry Sheet'!C$6:C$1048576,'Analysis Sheet'!C25,'Entry Sheet'!E$6:E$1048576)</f>
        <v>1340</v>
      </c>
      <c r="E25" s="21">
        <f t="shared" si="0"/>
        <v>2.226135495232083E-2</v>
      </c>
      <c r="F25" s="8"/>
    </row>
    <row r="26" spans="3:6" x14ac:dyDescent="0.3">
      <c r="C26" s="20" t="s">
        <v>21</v>
      </c>
      <c r="D26" s="49">
        <f>D9*1</f>
        <v>30000</v>
      </c>
      <c r="E26" s="21">
        <f t="shared" si="0"/>
        <v>0.4983885437086753</v>
      </c>
      <c r="F26" s="8"/>
    </row>
    <row r="27" spans="3:6" x14ac:dyDescent="0.3">
      <c r="C27" s="20" t="s">
        <v>4</v>
      </c>
      <c r="D27" s="49">
        <f>D11</f>
        <v>2634</v>
      </c>
      <c r="E27" s="21">
        <f t="shared" si="0"/>
        <v>4.375851413762169E-2</v>
      </c>
      <c r="F27" s="8"/>
    </row>
    <row r="28" spans="3:6" ht="15" thickBot="1" x14ac:dyDescent="0.35">
      <c r="C28" s="22" t="s">
        <v>6</v>
      </c>
      <c r="D28" s="50">
        <f>D7</f>
        <v>10000</v>
      </c>
      <c r="E28" s="23">
        <f t="shared" si="0"/>
        <v>0.16612951456955843</v>
      </c>
      <c r="F28" s="8"/>
    </row>
    <row r="29" spans="3:6" ht="7.8" customHeight="1" x14ac:dyDescent="0.3">
      <c r="C29" s="15"/>
      <c r="D29" s="7"/>
      <c r="E29" s="7"/>
      <c r="F29" s="8"/>
    </row>
    <row r="30" spans="3:6" x14ac:dyDescent="0.3">
      <c r="C30" s="15"/>
      <c r="D30" s="7"/>
      <c r="E30" s="7"/>
      <c r="F30" s="8"/>
    </row>
    <row r="31" spans="3:6" x14ac:dyDescent="0.3">
      <c r="C31" s="15"/>
      <c r="D31" s="7"/>
      <c r="E31" s="7"/>
      <c r="F31" s="8"/>
    </row>
    <row r="32" spans="3:6" x14ac:dyDescent="0.3">
      <c r="C32" s="15"/>
      <c r="D32" s="7"/>
      <c r="E32" s="7"/>
      <c r="F32" s="8"/>
    </row>
    <row r="33" spans="3:6" x14ac:dyDescent="0.3">
      <c r="C33" s="15"/>
      <c r="D33" s="7"/>
      <c r="E33" s="7"/>
      <c r="F33" s="8"/>
    </row>
    <row r="34" spans="3:6" x14ac:dyDescent="0.3">
      <c r="C34" s="15"/>
      <c r="D34" s="7"/>
      <c r="E34" s="7"/>
      <c r="F34" s="8"/>
    </row>
    <row r="35" spans="3:6" x14ac:dyDescent="0.3">
      <c r="C35" s="15"/>
      <c r="D35" s="7"/>
      <c r="E35" s="7"/>
      <c r="F35" s="8"/>
    </row>
    <row r="36" spans="3:6" x14ac:dyDescent="0.3">
      <c r="C36" s="15"/>
      <c r="D36" s="7"/>
      <c r="E36" s="7"/>
      <c r="F36" s="8"/>
    </row>
    <row r="37" spans="3:6" x14ac:dyDescent="0.3">
      <c r="C37" s="15"/>
      <c r="D37" s="7"/>
      <c r="E37" s="7"/>
      <c r="F37" s="8"/>
    </row>
    <row r="38" spans="3:6" x14ac:dyDescent="0.3">
      <c r="C38" s="15"/>
      <c r="D38" s="7"/>
      <c r="E38" s="7"/>
      <c r="F38" s="8"/>
    </row>
    <row r="39" spans="3:6" x14ac:dyDescent="0.3">
      <c r="C39" s="15"/>
      <c r="D39" s="7"/>
      <c r="E39" s="7"/>
      <c r="F39" s="8"/>
    </row>
    <row r="40" spans="3:6" x14ac:dyDescent="0.3">
      <c r="C40" s="15"/>
      <c r="D40" s="7"/>
      <c r="E40" s="7"/>
      <c r="F40" s="8"/>
    </row>
    <row r="41" spans="3:6" ht="15" thickBot="1" x14ac:dyDescent="0.35">
      <c r="C41" s="16"/>
      <c r="D41" s="17"/>
      <c r="E41" s="17"/>
      <c r="F41" s="18"/>
    </row>
    <row r="42" spans="3:6" ht="11.4" customHeight="1" x14ac:dyDescent="0.3"/>
    <row r="43" spans="3:6" ht="42.6" customHeight="1" x14ac:dyDescent="0.3">
      <c r="C43" s="52" t="s">
        <v>23</v>
      </c>
      <c r="D43" s="51"/>
      <c r="E43" s="51"/>
      <c r="F43" s="51"/>
    </row>
  </sheetData>
  <mergeCells count="3">
    <mergeCell ref="C2:F4"/>
    <mergeCell ref="C19:E19"/>
    <mergeCell ref="C43:F43"/>
  </mergeCells>
  <conditionalFormatting sqref="D14">
    <cfRule type="containsText" dxfId="4" priority="7" operator="containsText" text="Profit">
      <formula>NOT(ISERROR(SEARCH("Profit",D14)))</formula>
    </cfRule>
    <cfRule type="containsText" dxfId="3" priority="8" operator="containsText" text="Loss">
      <formula>NOT(ISERROR(SEARCH("Loss",D14)))</formula>
    </cfRule>
  </conditionalFormatting>
  <conditionalFormatting sqref="D15"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D20:D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{B4717398-2397-4426-A04E-04410B9E6F30}</x14:id>
        </ext>
      </extLst>
    </cfRule>
  </conditionalFormatting>
  <conditionalFormatting sqref="E20:E28">
    <cfRule type="aboveAverage" dxfId="0" priority="2"/>
  </conditionalFormatting>
  <dataValidations disablePrompts="1" count="1">
    <dataValidation type="decimal" allowBlank="1" showInputMessage="1" showErrorMessage="1" sqref="D10" xr:uid="{ABCD9CB3-D90E-4508-9911-CA41A8639A14}">
      <formula1>6</formula1>
      <formula2>40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17398-2397-4426-A04E-04410B9E6F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D20:D28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48EC-3269-4972-9D5A-5186DB6C208F}">
  <dimension ref="B1:E23"/>
  <sheetViews>
    <sheetView workbookViewId="0">
      <selection activeCell="B22" sqref="B22"/>
    </sheetView>
  </sheetViews>
  <sheetFormatPr defaultRowHeight="14.4" x14ac:dyDescent="0.3"/>
  <cols>
    <col min="2" max="2" width="10.33203125" bestFit="1" customWidth="1"/>
    <col min="3" max="3" width="23.109375" bestFit="1" customWidth="1"/>
    <col min="4" max="4" width="31.44140625" customWidth="1"/>
    <col min="5" max="5" width="9.88671875" customWidth="1"/>
  </cols>
  <sheetData>
    <row r="1" spans="2:5" ht="15" thickBot="1" x14ac:dyDescent="0.35"/>
    <row r="2" spans="2:5" x14ac:dyDescent="0.3">
      <c r="B2" s="33" t="s">
        <v>22</v>
      </c>
      <c r="C2" s="34"/>
      <c r="D2" s="34"/>
      <c r="E2" s="35"/>
    </row>
    <row r="3" spans="2:5" x14ac:dyDescent="0.3">
      <c r="B3" s="36"/>
      <c r="C3" s="37"/>
      <c r="D3" s="37"/>
      <c r="E3" s="38"/>
    </row>
    <row r="4" spans="2:5" ht="15" thickBot="1" x14ac:dyDescent="0.35">
      <c r="B4" s="36"/>
      <c r="C4" s="37"/>
      <c r="D4" s="37"/>
      <c r="E4" s="38"/>
    </row>
    <row r="5" spans="2:5" ht="14.4" customHeight="1" thickBot="1" x14ac:dyDescent="0.35">
      <c r="B5" s="30" t="s">
        <v>11</v>
      </c>
      <c r="C5" s="31" t="s">
        <v>12</v>
      </c>
      <c r="D5" s="31" t="s">
        <v>0</v>
      </c>
      <c r="E5" s="32" t="s">
        <v>1</v>
      </c>
    </row>
    <row r="6" spans="2:5" x14ac:dyDescent="0.3">
      <c r="B6" s="26">
        <v>45433</v>
      </c>
      <c r="C6" s="7" t="s">
        <v>14</v>
      </c>
      <c r="D6" s="7"/>
      <c r="E6" s="27">
        <v>5000</v>
      </c>
    </row>
    <row r="7" spans="2:5" x14ac:dyDescent="0.3">
      <c r="B7" s="26">
        <v>45434</v>
      </c>
      <c r="C7" s="7" t="s">
        <v>2</v>
      </c>
      <c r="D7" s="7"/>
      <c r="E7" s="27">
        <v>5000</v>
      </c>
    </row>
    <row r="8" spans="2:5" x14ac:dyDescent="0.3">
      <c r="B8" s="26">
        <v>45435</v>
      </c>
      <c r="C8" s="7" t="s">
        <v>13</v>
      </c>
      <c r="D8" s="7"/>
      <c r="E8" s="27">
        <v>2000</v>
      </c>
    </row>
    <row r="9" spans="2:5" x14ac:dyDescent="0.3">
      <c r="B9" s="26">
        <v>45469</v>
      </c>
      <c r="C9" s="7" t="s">
        <v>14</v>
      </c>
      <c r="D9" s="7"/>
      <c r="E9" s="27">
        <v>1000</v>
      </c>
    </row>
    <row r="10" spans="2:5" x14ac:dyDescent="0.3">
      <c r="B10" s="26">
        <v>45470</v>
      </c>
      <c r="C10" s="7" t="s">
        <v>17</v>
      </c>
      <c r="D10" s="7"/>
      <c r="E10" s="27">
        <v>1500</v>
      </c>
    </row>
    <row r="11" spans="2:5" x14ac:dyDescent="0.3">
      <c r="B11" s="26">
        <v>45471</v>
      </c>
      <c r="C11" s="7" t="s">
        <v>17</v>
      </c>
      <c r="D11" s="7"/>
      <c r="E11" s="27">
        <v>500</v>
      </c>
    </row>
    <row r="12" spans="2:5" x14ac:dyDescent="0.3">
      <c r="B12" s="26">
        <v>45473</v>
      </c>
      <c r="C12" s="7" t="s">
        <v>14</v>
      </c>
      <c r="D12" s="7"/>
      <c r="E12" s="27">
        <v>75</v>
      </c>
    </row>
    <row r="13" spans="2:5" x14ac:dyDescent="0.3">
      <c r="B13" s="26">
        <v>45596</v>
      </c>
      <c r="C13" s="7" t="s">
        <v>14</v>
      </c>
      <c r="D13" s="7"/>
      <c r="E13" s="27">
        <v>25</v>
      </c>
    </row>
    <row r="14" spans="2:5" x14ac:dyDescent="0.3">
      <c r="B14" s="26">
        <v>45597</v>
      </c>
      <c r="C14" s="7" t="s">
        <v>15</v>
      </c>
      <c r="D14" s="7"/>
      <c r="E14" s="27">
        <v>1000</v>
      </c>
    </row>
    <row r="15" spans="2:5" x14ac:dyDescent="0.3">
      <c r="B15" s="26">
        <v>45601</v>
      </c>
      <c r="C15" s="7" t="s">
        <v>16</v>
      </c>
      <c r="D15" s="7"/>
      <c r="E15" s="27">
        <v>40</v>
      </c>
    </row>
    <row r="16" spans="2:5" x14ac:dyDescent="0.3">
      <c r="B16" s="26">
        <v>45602</v>
      </c>
      <c r="C16" s="7" t="s">
        <v>15</v>
      </c>
      <c r="D16" s="7"/>
      <c r="E16" s="27">
        <v>120</v>
      </c>
    </row>
    <row r="17" spans="2:5" ht="15" thickBot="1" x14ac:dyDescent="0.35">
      <c r="B17" s="28">
        <v>45603</v>
      </c>
      <c r="C17" s="17" t="s">
        <v>16</v>
      </c>
      <c r="D17" s="17"/>
      <c r="E17" s="29">
        <v>1300</v>
      </c>
    </row>
    <row r="18" spans="2:5" x14ac:dyDescent="0.3">
      <c r="B18" s="3"/>
    </row>
    <row r="19" spans="2:5" x14ac:dyDescent="0.3">
      <c r="B19" s="3"/>
    </row>
    <row r="20" spans="2:5" x14ac:dyDescent="0.3">
      <c r="B20" s="3"/>
    </row>
    <row r="21" spans="2:5" x14ac:dyDescent="0.3">
      <c r="B21" s="3"/>
    </row>
    <row r="22" spans="2:5" x14ac:dyDescent="0.3">
      <c r="B22" s="3"/>
    </row>
    <row r="23" spans="2:5" x14ac:dyDescent="0.3">
      <c r="B23" s="3"/>
    </row>
  </sheetData>
  <mergeCells count="1">
    <mergeCell ref="B2:E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365861-AB9E-4AC9-AC77-37D398B5B8EA}">
          <x14:formula1>
            <xm:f>'Analysis Sheet'!$C$20:$C$25</xm:f>
          </x14:formula1>
          <xm:sqref>C6:C1048576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Sheet</vt:lpstr>
      <vt:lpstr>Entry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2024-02-14T09:04:41Z</cp:lastPrinted>
  <dcterms:created xsi:type="dcterms:W3CDTF">2024-02-13T16:09:53Z</dcterms:created>
  <dcterms:modified xsi:type="dcterms:W3CDTF">2024-02-14T09:04:53Z</dcterms:modified>
</cp:coreProperties>
</file>