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25" windowWidth="20730" windowHeight="9855" activeTab="5"/>
  </bookViews>
  <sheets>
    <sheet name="Dados Originais" sheetId="5" r:id="rId1"/>
    <sheet name="Dados ajustados" sheetId="1" r:id="rId2"/>
    <sheet name="Descrição" sheetId="2" r:id="rId3"/>
    <sheet name="Teste para dados ausentes" sheetId="3" r:id="rId4"/>
    <sheet name="Correlação" sheetId="4" r:id="rId5"/>
    <sheet name="Resultados" sheetId="6" r:id="rId6"/>
    <sheet name="Descritiva" sheetId="7" r:id="rId7"/>
    <sheet name="Plan5" sheetId="8" r:id="rId8"/>
    <sheet name="Plan1" sheetId="9" r:id="rId9"/>
  </sheets>
  <definedNames>
    <definedName name="_xlnm._FilterDatabase" localSheetId="1" hidden="1">'Dados ajustados'!$A$1:$BD$375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'Teste para dados ausentes'!$H$54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4562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2" i="1"/>
  <c r="BR12" i="6" l="1"/>
  <c r="BS11" i="6"/>
  <c r="BR11" i="6"/>
  <c r="I383" i="1"/>
  <c r="I382" i="1"/>
  <c r="BI365" i="1"/>
  <c r="BJ365" i="1" s="1"/>
  <c r="BJ366" i="1" s="1"/>
  <c r="A21" i="3" l="1"/>
  <c r="BB56" i="6" l="1"/>
  <c r="BA48" i="6"/>
  <c r="BB36" i="6" l="1"/>
  <c r="BC36" i="6"/>
  <c r="BB32" i="6"/>
  <c r="BC32" i="6"/>
  <c r="BC20" i="6"/>
  <c r="BB4" i="6"/>
  <c r="BC6" i="6"/>
  <c r="BB20" i="6"/>
  <c r="BD36" i="6"/>
  <c r="BD34" i="6"/>
  <c r="BD4" i="6"/>
  <c r="AZ36" i="6"/>
  <c r="BD32" i="6"/>
  <c r="AZ22" i="6"/>
  <c r="BA6" i="6"/>
  <c r="BE36" i="6"/>
  <c r="BA36" i="6"/>
  <c r="BE34" i="6"/>
  <c r="BE20" i="6"/>
  <c r="BA20" i="6"/>
  <c r="BE4" i="6"/>
  <c r="AZ32" i="6"/>
  <c r="BD20" i="6"/>
  <c r="AZ20" i="6"/>
  <c r="BA32" i="6"/>
  <c r="BE32" i="6"/>
  <c r="BC22" i="6"/>
  <c r="BD56" i="6"/>
  <c r="BI4" i="6"/>
  <c r="BI32" i="6"/>
  <c r="BI20" i="6"/>
  <c r="BI34" i="6"/>
  <c r="BI36" i="6"/>
  <c r="BA50" i="6"/>
  <c r="N40" i="8" l="1"/>
  <c r="N41" i="8"/>
  <c r="N42" i="8"/>
  <c r="N43" i="8"/>
  <c r="N44" i="8"/>
  <c r="N45" i="8"/>
  <c r="N46" i="8"/>
  <c r="N47" i="8"/>
  <c r="N39" i="8"/>
  <c r="P10" i="8" l="1"/>
  <c r="O10" i="8"/>
  <c r="N10" i="8"/>
  <c r="M10" i="8"/>
  <c r="L10" i="8"/>
  <c r="K10" i="8"/>
  <c r="J10" i="8"/>
  <c r="I10" i="8"/>
  <c r="H10" i="8"/>
  <c r="P6" i="8"/>
  <c r="O6" i="8"/>
  <c r="N6" i="8"/>
  <c r="M6" i="8"/>
  <c r="L6" i="8"/>
  <c r="K6" i="8"/>
  <c r="J6" i="8"/>
  <c r="I6" i="8"/>
  <c r="H6" i="8"/>
  <c r="P18" i="8"/>
  <c r="O18" i="8"/>
  <c r="N18" i="8"/>
  <c r="M18" i="8"/>
  <c r="L18" i="8"/>
  <c r="K18" i="8"/>
  <c r="J18" i="8"/>
  <c r="I18" i="8"/>
  <c r="H18" i="8"/>
  <c r="P33" i="8"/>
  <c r="O33" i="8"/>
  <c r="N33" i="8"/>
  <c r="M33" i="8"/>
  <c r="L33" i="8"/>
  <c r="K33" i="8"/>
  <c r="J33" i="8"/>
  <c r="I33" i="8"/>
  <c r="H33" i="8"/>
  <c r="P22" i="8"/>
  <c r="O22" i="8"/>
  <c r="N22" i="8"/>
  <c r="M22" i="8"/>
  <c r="L22" i="8"/>
  <c r="K22" i="8"/>
  <c r="J22" i="8"/>
  <c r="I22" i="8"/>
  <c r="H22" i="8"/>
  <c r="P37" i="8"/>
  <c r="O37" i="8"/>
  <c r="N37" i="8"/>
  <c r="M37" i="8"/>
  <c r="L37" i="8"/>
  <c r="K37" i="8"/>
  <c r="J37" i="8"/>
  <c r="I37" i="8"/>
  <c r="H37" i="8"/>
  <c r="N15" i="7"/>
  <c r="N14" i="7"/>
  <c r="N13" i="7"/>
  <c r="N12" i="7"/>
  <c r="N11" i="7"/>
  <c r="N10" i="7"/>
  <c r="N9" i="7"/>
  <c r="N8" i="7"/>
  <c r="N7" i="7"/>
  <c r="N6" i="7"/>
  <c r="N5" i="7"/>
  <c r="N32" i="7"/>
  <c r="N31" i="7"/>
  <c r="N30" i="7"/>
  <c r="N29" i="7"/>
  <c r="N28" i="7"/>
  <c r="N27" i="7"/>
  <c r="N26" i="7"/>
  <c r="N25" i="7"/>
  <c r="N24" i="7"/>
  <c r="N23" i="7"/>
  <c r="N22" i="7"/>
  <c r="D32" i="7"/>
  <c r="D31" i="7"/>
  <c r="D30" i="7"/>
  <c r="D29" i="7"/>
  <c r="D28" i="7"/>
  <c r="D27" i="7"/>
  <c r="D26" i="7"/>
  <c r="D25" i="7"/>
  <c r="D24" i="7"/>
  <c r="D23" i="7"/>
  <c r="D22" i="7"/>
  <c r="I32" i="7"/>
  <c r="I31" i="7"/>
  <c r="I30" i="7"/>
  <c r="I29" i="7"/>
  <c r="I28" i="7"/>
  <c r="I27" i="7"/>
  <c r="I26" i="7"/>
  <c r="I25" i="7"/>
  <c r="I24" i="7"/>
  <c r="I23" i="7"/>
  <c r="I22" i="7"/>
  <c r="I15" i="7"/>
  <c r="I14" i="7"/>
  <c r="I13" i="7"/>
  <c r="I12" i="7"/>
  <c r="I11" i="7"/>
  <c r="I10" i="7"/>
  <c r="I9" i="7"/>
  <c r="I8" i="7"/>
  <c r="I7" i="7"/>
  <c r="I6" i="7"/>
  <c r="I5" i="7"/>
  <c r="D6" i="7"/>
  <c r="D7" i="7"/>
  <c r="D8" i="7"/>
  <c r="D9" i="7"/>
  <c r="D10" i="7"/>
  <c r="D11" i="7"/>
  <c r="D12" i="7"/>
  <c r="D13" i="7"/>
  <c r="D14" i="7"/>
  <c r="D15" i="7"/>
  <c r="D5" i="7"/>
  <c r="AV62" i="1" l="1"/>
  <c r="AW62" i="1" s="1"/>
  <c r="AX62" i="1" s="1"/>
  <c r="AV154" i="1"/>
  <c r="AW154" i="1" s="1"/>
  <c r="AX154" i="1" s="1"/>
  <c r="AV271" i="1"/>
  <c r="AW271" i="1" s="1"/>
  <c r="AX271" i="1" s="1"/>
  <c r="AV144" i="1"/>
  <c r="AW144" i="1" s="1"/>
  <c r="AX144" i="1" s="1"/>
  <c r="AV53" i="1"/>
  <c r="AW53" i="1" s="1"/>
  <c r="AX53" i="1" s="1"/>
  <c r="AV107" i="1"/>
  <c r="AW107" i="1" s="1"/>
  <c r="AX107" i="1" s="1"/>
  <c r="AV306" i="1"/>
  <c r="AW306" i="1" s="1"/>
  <c r="AX306" i="1" s="1"/>
  <c r="AV52" i="1"/>
  <c r="AW52" i="1" s="1"/>
  <c r="AX52" i="1" s="1"/>
  <c r="AV206" i="1"/>
  <c r="AW206" i="1" s="1"/>
  <c r="AX206" i="1" s="1"/>
  <c r="AV192" i="1"/>
  <c r="AW192" i="1" s="1"/>
  <c r="AX192" i="1" s="1"/>
  <c r="AV51" i="1"/>
  <c r="AW51" i="1" s="1"/>
  <c r="AX51" i="1" s="1"/>
  <c r="AV99" i="1"/>
  <c r="AW99" i="1" s="1"/>
  <c r="AX99" i="1" s="1"/>
  <c r="AV98" i="1"/>
  <c r="AW98" i="1" s="1"/>
  <c r="AX98" i="1" s="1"/>
  <c r="AV367" i="1"/>
  <c r="AW367" i="1" s="1"/>
  <c r="AX367" i="1" s="1"/>
  <c r="AV8" i="1"/>
  <c r="AW8" i="1" s="1"/>
  <c r="AX8" i="1" s="1"/>
  <c r="AV63" i="1"/>
  <c r="AW63" i="1" s="1"/>
  <c r="AX63" i="1" s="1"/>
  <c r="AV130" i="1"/>
  <c r="AW130" i="1" s="1"/>
  <c r="AX130" i="1" s="1"/>
  <c r="AV55" i="1"/>
  <c r="AW55" i="1" s="1"/>
  <c r="AX55" i="1" s="1"/>
  <c r="AV234" i="1"/>
  <c r="AW234" i="1" s="1"/>
  <c r="AX234" i="1" s="1"/>
  <c r="AV294" i="1"/>
  <c r="AW294" i="1" s="1"/>
  <c r="AX294" i="1" s="1"/>
  <c r="AV44" i="1"/>
  <c r="AW44" i="1" s="1"/>
  <c r="AX44" i="1" s="1"/>
  <c r="AV34" i="1"/>
  <c r="AW34" i="1" s="1"/>
  <c r="AX34" i="1" s="1"/>
  <c r="AV17" i="1"/>
  <c r="AW17" i="1" s="1"/>
  <c r="AX17" i="1" s="1"/>
  <c r="AV33" i="1"/>
  <c r="AW33" i="1" s="1"/>
  <c r="AX33" i="1" s="1"/>
  <c r="AV251" i="1"/>
  <c r="AW251" i="1" s="1"/>
  <c r="AX251" i="1" s="1"/>
  <c r="AV200" i="1"/>
  <c r="AW200" i="1" s="1"/>
  <c r="AX200" i="1" s="1"/>
  <c r="AV270" i="1"/>
  <c r="AW270" i="1" s="1"/>
  <c r="AX270" i="1" s="1"/>
  <c r="AV114" i="1"/>
  <c r="AW114" i="1" s="1"/>
  <c r="AX114" i="1" s="1"/>
  <c r="AV97" i="1"/>
  <c r="AW97" i="1" s="1"/>
  <c r="AX97" i="1" s="1"/>
  <c r="AV68" i="1"/>
  <c r="AW68" i="1" s="1"/>
  <c r="AX68" i="1" s="1"/>
  <c r="AV7" i="1"/>
  <c r="AW7" i="1" s="1"/>
  <c r="AX7" i="1" s="1"/>
  <c r="AV25" i="1"/>
  <c r="AW25" i="1" s="1"/>
  <c r="AX25" i="1" s="1"/>
  <c r="AV24" i="1"/>
  <c r="AW24" i="1" s="1"/>
  <c r="AX24" i="1" s="1"/>
  <c r="AV6" i="1"/>
  <c r="AW6" i="1" s="1"/>
  <c r="AX6" i="1" s="1"/>
  <c r="AV10" i="1"/>
  <c r="AW10" i="1" s="1"/>
  <c r="AX10" i="1" s="1"/>
  <c r="AV5" i="1"/>
  <c r="AW5" i="1" s="1"/>
  <c r="AX5" i="1" s="1"/>
  <c r="AV148" i="1"/>
  <c r="AW148" i="1" s="1"/>
  <c r="AX148" i="1" s="1"/>
  <c r="AV28" i="1"/>
  <c r="AW28" i="1" s="1"/>
  <c r="AX28" i="1" s="1"/>
  <c r="AV16" i="1"/>
  <c r="AW16" i="1" s="1"/>
  <c r="AX16" i="1" s="1"/>
  <c r="AV39" i="1"/>
  <c r="AW39" i="1" s="1"/>
  <c r="AX39" i="1" s="1"/>
  <c r="AV307" i="1"/>
  <c r="AW307" i="1" s="1"/>
  <c r="AX307" i="1" s="1"/>
  <c r="AV11" i="1"/>
  <c r="AW11" i="1" s="1"/>
  <c r="AX11" i="1" s="1"/>
  <c r="AV94" i="1"/>
  <c r="AW94" i="1" s="1"/>
  <c r="AX94" i="1" s="1"/>
  <c r="AV128" i="1"/>
  <c r="AW128" i="1" s="1"/>
  <c r="AX128" i="1" s="1"/>
  <c r="AV209" i="1"/>
  <c r="AW209" i="1" s="1"/>
  <c r="AX209" i="1" s="1"/>
  <c r="AV61" i="1"/>
  <c r="AW61" i="1" s="1"/>
  <c r="AX61" i="1" s="1"/>
  <c r="AV127" i="1"/>
  <c r="AW127" i="1" s="1"/>
  <c r="AX127" i="1" s="1"/>
  <c r="AV60" i="1"/>
  <c r="AW60" i="1" s="1"/>
  <c r="AX60" i="1" s="1"/>
  <c r="AV161" i="1"/>
  <c r="AW161" i="1" s="1"/>
  <c r="AX161" i="1" s="1"/>
  <c r="AV93" i="1"/>
  <c r="AW93" i="1" s="1"/>
  <c r="AX93" i="1" s="1"/>
  <c r="AV159" i="1"/>
  <c r="AW159" i="1" s="1"/>
  <c r="AX159" i="1" s="1"/>
  <c r="AV41" i="1"/>
  <c r="AW41" i="1" s="1"/>
  <c r="AX41" i="1" s="1"/>
  <c r="AV187" i="1"/>
  <c r="AW187" i="1" s="1"/>
  <c r="AX187" i="1" s="1"/>
  <c r="AV318" i="1"/>
  <c r="AW318" i="1" s="1"/>
  <c r="AX318" i="1" s="1"/>
  <c r="AV126" i="1"/>
  <c r="AW126" i="1" s="1"/>
  <c r="AX126" i="1" s="1"/>
  <c r="AV110" i="1"/>
  <c r="AW110" i="1" s="1"/>
  <c r="AX110" i="1" s="1"/>
  <c r="AV59" i="1"/>
  <c r="AW59" i="1" s="1"/>
  <c r="AX59" i="1" s="1"/>
  <c r="AV4" i="1"/>
  <c r="AW4" i="1" s="1"/>
  <c r="AX4" i="1" s="1"/>
  <c r="AV186" i="1"/>
  <c r="AW186" i="1" s="1"/>
  <c r="AX186" i="1" s="1"/>
  <c r="AV92" i="1"/>
  <c r="AW92" i="1" s="1"/>
  <c r="AX92" i="1" s="1"/>
  <c r="AV23" i="1"/>
  <c r="AW23" i="1" s="1"/>
  <c r="AX23" i="1" s="1"/>
  <c r="AV2" i="1"/>
  <c r="AW2" i="1" s="1"/>
  <c r="AX2" i="1" s="1"/>
  <c r="AV95" i="1"/>
  <c r="AW95" i="1" s="1"/>
  <c r="AX95" i="1" s="1"/>
  <c r="AV141" i="1"/>
  <c r="AW141" i="1" s="1"/>
  <c r="AX141" i="1" s="1"/>
  <c r="AV160" i="1"/>
  <c r="AW160" i="1" s="1"/>
  <c r="AX160" i="1" s="1"/>
  <c r="AV236" i="1"/>
  <c r="AW236" i="1" s="1"/>
  <c r="AX236" i="1" s="1"/>
  <c r="AV147" i="1"/>
  <c r="AW147" i="1" s="1"/>
  <c r="AX147" i="1" s="1"/>
  <c r="AV65" i="1"/>
  <c r="AW65" i="1" s="1"/>
  <c r="AX65" i="1" s="1"/>
  <c r="AV300" i="1"/>
  <c r="AW300" i="1" s="1"/>
  <c r="AX300" i="1" s="1"/>
  <c r="AV243" i="1"/>
  <c r="AW243" i="1" s="1"/>
  <c r="AX243" i="1" s="1"/>
  <c r="AV375" i="1"/>
  <c r="AW375" i="1" s="1"/>
  <c r="AX375" i="1" s="1"/>
  <c r="AV76" i="1"/>
  <c r="AW76" i="1" s="1"/>
  <c r="AX76" i="1" s="1"/>
  <c r="AV111" i="1"/>
  <c r="AW111" i="1" s="1"/>
  <c r="AX111" i="1" s="1"/>
  <c r="AV314" i="1"/>
  <c r="AW314" i="1" s="1"/>
  <c r="AX314" i="1" s="1"/>
  <c r="AV231" i="1"/>
  <c r="AW231" i="1" s="1"/>
  <c r="AX231" i="1" s="1"/>
  <c r="AV103" i="1"/>
  <c r="AW103" i="1" s="1"/>
  <c r="AX103" i="1" s="1"/>
  <c r="AV230" i="1"/>
  <c r="AW230" i="1" s="1"/>
  <c r="AX230" i="1" s="1"/>
  <c r="AV138" i="1"/>
  <c r="AW138" i="1" s="1"/>
  <c r="AX138" i="1" s="1"/>
  <c r="AV82" i="1"/>
  <c r="AW82" i="1" s="1"/>
  <c r="AX82" i="1" s="1"/>
  <c r="AV36" i="1"/>
  <c r="AW36" i="1" s="1"/>
  <c r="AX36" i="1" s="1"/>
  <c r="AV73" i="1"/>
  <c r="AW73" i="1" s="1"/>
  <c r="AX73" i="1" s="1"/>
  <c r="AV109" i="1"/>
  <c r="AW109" i="1" s="1"/>
  <c r="AX109" i="1" s="1"/>
  <c r="AV15" i="1"/>
  <c r="AW15" i="1" s="1"/>
  <c r="AX15" i="1" s="1"/>
  <c r="AV195" i="1"/>
  <c r="AW195" i="1" s="1"/>
  <c r="AX195" i="1" s="1"/>
  <c r="AV313" i="1"/>
  <c r="AW313" i="1" s="1"/>
  <c r="AX313" i="1" s="1"/>
  <c r="AV276" i="1"/>
  <c r="AW276" i="1" s="1"/>
  <c r="AX276" i="1" s="1"/>
  <c r="AV72" i="1"/>
  <c r="AW72" i="1" s="1"/>
  <c r="AX72" i="1" s="1"/>
  <c r="AV293" i="1"/>
  <c r="AW293" i="1" s="1"/>
  <c r="AX293" i="1" s="1"/>
  <c r="AV85" i="1"/>
  <c r="AW85" i="1" s="1"/>
  <c r="AX85" i="1" s="1"/>
  <c r="AV374" i="1"/>
  <c r="AW374" i="1" s="1"/>
  <c r="AX374" i="1" s="1"/>
  <c r="AV292" i="1"/>
  <c r="AW292" i="1" s="1"/>
  <c r="AX292" i="1" s="1"/>
  <c r="AV176" i="1"/>
  <c r="AW176" i="1" s="1"/>
  <c r="AX176" i="1" s="1"/>
  <c r="AV238" i="1"/>
  <c r="AW238" i="1" s="1"/>
  <c r="AX238" i="1" s="1"/>
  <c r="AV202" i="1"/>
  <c r="AW202" i="1" s="1"/>
  <c r="AX202" i="1" s="1"/>
  <c r="AV325" i="1"/>
  <c r="AW325" i="1" s="1"/>
  <c r="AX325" i="1" s="1"/>
  <c r="AV168" i="1"/>
  <c r="AW168" i="1" s="1"/>
  <c r="AX168" i="1" s="1"/>
  <c r="AV211" i="1"/>
  <c r="AW211" i="1" s="1"/>
  <c r="AX211" i="1" s="1"/>
  <c r="AV335" i="1"/>
  <c r="AW335" i="1" s="1"/>
  <c r="AX335" i="1" s="1"/>
  <c r="AV353" i="1"/>
  <c r="AW353" i="1" s="1"/>
  <c r="AX353" i="1" s="1"/>
  <c r="AV250" i="1"/>
  <c r="AW250" i="1" s="1"/>
  <c r="AX250" i="1" s="1"/>
  <c r="AV373" i="1"/>
  <c r="AW373" i="1" s="1"/>
  <c r="AX373" i="1" s="1"/>
  <c r="AV312" i="1"/>
  <c r="AW312" i="1" s="1"/>
  <c r="AX312" i="1" s="1"/>
  <c r="AV240" i="1"/>
  <c r="AW240" i="1" s="1"/>
  <c r="AX240" i="1" s="1"/>
  <c r="AV366" i="1"/>
  <c r="AW366" i="1" s="1"/>
  <c r="AX366" i="1" s="1"/>
  <c r="AV102" i="1"/>
  <c r="AW102" i="1" s="1"/>
  <c r="AX102" i="1" s="1"/>
  <c r="AV86" i="1"/>
  <c r="AW86" i="1" s="1"/>
  <c r="AX86" i="1" s="1"/>
  <c r="AV205" i="1"/>
  <c r="AW205" i="1" s="1"/>
  <c r="AX205" i="1" s="1"/>
  <c r="AV327" i="1"/>
  <c r="AW327" i="1" s="1"/>
  <c r="AX327" i="1" s="1"/>
  <c r="AV32" i="1"/>
  <c r="AW32" i="1" s="1"/>
  <c r="AX32" i="1" s="1"/>
  <c r="AV244" i="1"/>
  <c r="AW244" i="1" s="1"/>
  <c r="AX244" i="1" s="1"/>
  <c r="AV185" i="1"/>
  <c r="AW185" i="1" s="1"/>
  <c r="AX185" i="1" s="1"/>
  <c r="AV184" i="1"/>
  <c r="AW184" i="1" s="1"/>
  <c r="AX184" i="1" s="1"/>
  <c r="AV280" i="1"/>
  <c r="AW280" i="1" s="1"/>
  <c r="AX280" i="1" s="1"/>
  <c r="AV225" i="1"/>
  <c r="AW225" i="1" s="1"/>
  <c r="AX225" i="1" s="1"/>
  <c r="AV281" i="1"/>
  <c r="AW281" i="1" s="1"/>
  <c r="AX281" i="1" s="1"/>
  <c r="AV58" i="1"/>
  <c r="AW58" i="1" s="1"/>
  <c r="AX58" i="1" s="1"/>
  <c r="AV22" i="1"/>
  <c r="AW22" i="1" s="1"/>
  <c r="AX22" i="1" s="1"/>
  <c r="AV9" i="1"/>
  <c r="AW9" i="1" s="1"/>
  <c r="AX9" i="1" s="1"/>
  <c r="AV183" i="1"/>
  <c r="AW183" i="1" s="1"/>
  <c r="AX183" i="1" s="1"/>
  <c r="AV74" i="1"/>
  <c r="AW74" i="1" s="1"/>
  <c r="AX74" i="1" s="1"/>
  <c r="AV242" i="1"/>
  <c r="AW242" i="1" s="1"/>
  <c r="AX242" i="1" s="1"/>
  <c r="AV259" i="1"/>
  <c r="AW259" i="1" s="1"/>
  <c r="AX259" i="1" s="1"/>
  <c r="AV21" i="1"/>
  <c r="AW21" i="1" s="1"/>
  <c r="AX21" i="1" s="1"/>
  <c r="AV241" i="1"/>
  <c r="AW241" i="1" s="1"/>
  <c r="AX241" i="1" s="1"/>
  <c r="AV57" i="1"/>
  <c r="AW57" i="1" s="1"/>
  <c r="AX57" i="1" s="1"/>
  <c r="AV91" i="1"/>
  <c r="AW91" i="1" s="1"/>
  <c r="AX91" i="1" s="1"/>
  <c r="AV3" i="1"/>
  <c r="AW3" i="1" s="1"/>
  <c r="AX3" i="1" s="1"/>
  <c r="AV125" i="1"/>
  <c r="AW125" i="1" s="1"/>
  <c r="AX125" i="1" s="1"/>
  <c r="AV20" i="1"/>
  <c r="AW20" i="1" s="1"/>
  <c r="AX20" i="1" s="1"/>
  <c r="AV40" i="1"/>
  <c r="AW40" i="1" s="1"/>
  <c r="AX40" i="1" s="1"/>
  <c r="AV320" i="1"/>
  <c r="AW320" i="1" s="1"/>
  <c r="AX320" i="1" s="1"/>
  <c r="AV208" i="1"/>
  <c r="AW208" i="1" s="1"/>
  <c r="AX208" i="1" s="1"/>
  <c r="AV56" i="1"/>
  <c r="AW56" i="1" s="1"/>
  <c r="AX56" i="1" s="1"/>
  <c r="AV19" i="1"/>
  <c r="AW19" i="1" s="1"/>
  <c r="AX19" i="1" s="1"/>
  <c r="AV191" i="1"/>
  <c r="AW191" i="1" s="1"/>
  <c r="AX191" i="1" s="1"/>
  <c r="AV190" i="1"/>
  <c r="AW190" i="1" s="1"/>
  <c r="AX190" i="1" s="1"/>
  <c r="AV283" i="1"/>
  <c r="AW283" i="1" s="1"/>
  <c r="AX283" i="1" s="1"/>
  <c r="AV75" i="1"/>
  <c r="AW75" i="1" s="1"/>
  <c r="AX75" i="1" s="1"/>
  <c r="AV212" i="1"/>
  <c r="AW212" i="1" s="1"/>
  <c r="AX212" i="1" s="1"/>
  <c r="AV143" i="1"/>
  <c r="AW143" i="1" s="1"/>
  <c r="AX143" i="1" s="1"/>
  <c r="AV142" i="1"/>
  <c r="AW142" i="1" s="1"/>
  <c r="AX142" i="1" s="1"/>
  <c r="AV260" i="1"/>
  <c r="AW260" i="1" s="1"/>
  <c r="AX260" i="1" s="1"/>
  <c r="AV210" i="1"/>
  <c r="AW210" i="1" s="1"/>
  <c r="AX210" i="1" s="1"/>
  <c r="AV189" i="1"/>
  <c r="AW189" i="1" s="1"/>
  <c r="AX189" i="1" s="1"/>
  <c r="AV129" i="1"/>
  <c r="AW129" i="1" s="1"/>
  <c r="AX129" i="1" s="1"/>
  <c r="AV188" i="1"/>
  <c r="AW188" i="1" s="1"/>
  <c r="AX188" i="1" s="1"/>
  <c r="AV282" i="1"/>
  <c r="AW282" i="1" s="1"/>
  <c r="AX282" i="1" s="1"/>
  <c r="AV258" i="1"/>
  <c r="AW258" i="1" s="1"/>
  <c r="AX258" i="1" s="1"/>
  <c r="AV269" i="1"/>
  <c r="AW269" i="1" s="1"/>
  <c r="AX269" i="1" s="1"/>
  <c r="AV27" i="1"/>
  <c r="AW27" i="1" s="1"/>
  <c r="AX27" i="1" s="1"/>
  <c r="AV319" i="1"/>
  <c r="AW319" i="1" s="1"/>
  <c r="AX319" i="1" s="1"/>
  <c r="AV153" i="1"/>
  <c r="AW153" i="1" s="1"/>
  <c r="AX153" i="1" s="1"/>
  <c r="AV365" i="1"/>
  <c r="AW365" i="1" s="1"/>
  <c r="AX365" i="1" s="1"/>
  <c r="AV47" i="1"/>
  <c r="AW47" i="1" s="1"/>
  <c r="AX47" i="1" s="1"/>
  <c r="AV124" i="1"/>
  <c r="AW124" i="1" s="1"/>
  <c r="AX124" i="1" s="1"/>
  <c r="AV113" i="1"/>
  <c r="AW113" i="1" s="1"/>
  <c r="AX113" i="1" s="1"/>
  <c r="AV332" i="1"/>
  <c r="AW332" i="1" s="1"/>
  <c r="AX332" i="1" s="1"/>
  <c r="AV87" i="1"/>
  <c r="AW87" i="1" s="1"/>
  <c r="AX87" i="1" s="1"/>
  <c r="AV199" i="1"/>
  <c r="AW199" i="1" s="1"/>
  <c r="AX199" i="1" s="1"/>
  <c r="AV96" i="1"/>
  <c r="AW96" i="1" s="1"/>
  <c r="AX96" i="1" s="1"/>
  <c r="AV284" i="1"/>
  <c r="AW284" i="1" s="1"/>
  <c r="AX284" i="1" s="1"/>
  <c r="AV193" i="1"/>
  <c r="AW193" i="1" s="1"/>
  <c r="AX193" i="1" s="1"/>
  <c r="AV181" i="1"/>
  <c r="AW181" i="1" s="1"/>
  <c r="AX181" i="1" s="1"/>
  <c r="AV257" i="1"/>
  <c r="AW257" i="1" s="1"/>
  <c r="AX257" i="1" s="1"/>
  <c r="AV38" i="1"/>
  <c r="AW38" i="1" s="1"/>
  <c r="AX38" i="1" s="1"/>
  <c r="AV299" i="1"/>
  <c r="AW299" i="1" s="1"/>
  <c r="AX299" i="1" s="1"/>
  <c r="AV119" i="1"/>
  <c r="AW119" i="1" s="1"/>
  <c r="AX119" i="1" s="1"/>
  <c r="AV249" i="1"/>
  <c r="AW249" i="1" s="1"/>
  <c r="AX249" i="1" s="1"/>
  <c r="AV89" i="1"/>
  <c r="AW89" i="1" s="1"/>
  <c r="AX89" i="1" s="1"/>
  <c r="AV50" i="1"/>
  <c r="AW50" i="1" s="1"/>
  <c r="AX50" i="1" s="1"/>
  <c r="AV14" i="1"/>
  <c r="AW14" i="1" s="1"/>
  <c r="AX14" i="1" s="1"/>
  <c r="AV324" i="1"/>
  <c r="AW324" i="1" s="1"/>
  <c r="AX324" i="1" s="1"/>
  <c r="AV275" i="1"/>
  <c r="AW275" i="1" s="1"/>
  <c r="AX275" i="1" s="1"/>
  <c r="AV256" i="1"/>
  <c r="AW256" i="1" s="1"/>
  <c r="AX256" i="1" s="1"/>
  <c r="AV106" i="1"/>
  <c r="AW106" i="1" s="1"/>
  <c r="AX106" i="1" s="1"/>
  <c r="AV248" i="1"/>
  <c r="AW248" i="1" s="1"/>
  <c r="AX248" i="1" s="1"/>
  <c r="AV351" i="1"/>
  <c r="AW351" i="1" s="1"/>
  <c r="AX351" i="1" s="1"/>
  <c r="AV81" i="1"/>
  <c r="AW81" i="1" s="1"/>
  <c r="AX81" i="1" s="1"/>
  <c r="AV66" i="1"/>
  <c r="AW66" i="1" s="1"/>
  <c r="AX66" i="1" s="1"/>
  <c r="AV229" i="1"/>
  <c r="AW229" i="1" s="1"/>
  <c r="AX229" i="1" s="1"/>
  <c r="AV285" i="1"/>
  <c r="AW285" i="1" s="1"/>
  <c r="AX285" i="1" s="1"/>
  <c r="AV364" i="1"/>
  <c r="AW364" i="1" s="1"/>
  <c r="AX364" i="1" s="1"/>
  <c r="AV337" i="1"/>
  <c r="AW337" i="1" s="1"/>
  <c r="AX337" i="1" s="1"/>
  <c r="AV178" i="1"/>
  <c r="AW178" i="1" s="1"/>
  <c r="AX178" i="1" s="1"/>
  <c r="AV105" i="1"/>
  <c r="AW105" i="1" s="1"/>
  <c r="AX105" i="1" s="1"/>
  <c r="AV31" i="1"/>
  <c r="AW31" i="1" s="1"/>
  <c r="AX31" i="1" s="1"/>
  <c r="AV311" i="1"/>
  <c r="AW311" i="1" s="1"/>
  <c r="AX311" i="1" s="1"/>
  <c r="AV152" i="1"/>
  <c r="AW152" i="1" s="1"/>
  <c r="AX152" i="1" s="1"/>
  <c r="AV357" i="1"/>
  <c r="AW357" i="1" s="1"/>
  <c r="AX357" i="1" s="1"/>
  <c r="AV326" i="1"/>
  <c r="AW326" i="1" s="1"/>
  <c r="AX326" i="1" s="1"/>
  <c r="AV224" i="1"/>
  <c r="AW224" i="1" s="1"/>
  <c r="AX224" i="1" s="1"/>
  <c r="AV228" i="1"/>
  <c r="AW228" i="1" s="1"/>
  <c r="AX228" i="1" s="1"/>
  <c r="AV221" i="1"/>
  <c r="AW221" i="1" s="1"/>
  <c r="AX221" i="1" s="1"/>
  <c r="AV287" i="1"/>
  <c r="AW287" i="1" s="1"/>
  <c r="AX287" i="1" s="1"/>
  <c r="AV134" i="1"/>
  <c r="AW134" i="1" s="1"/>
  <c r="AX134" i="1" s="1"/>
  <c r="AV123" i="1"/>
  <c r="AW123" i="1" s="1"/>
  <c r="AX123" i="1" s="1"/>
  <c r="AV343" i="1"/>
  <c r="AW343" i="1" s="1"/>
  <c r="AX343" i="1" s="1"/>
  <c r="AV342" i="1"/>
  <c r="AW342" i="1" s="1"/>
  <c r="AX342" i="1" s="1"/>
  <c r="AV334" i="1"/>
  <c r="AW334" i="1" s="1"/>
  <c r="AX334" i="1" s="1"/>
  <c r="AV175" i="1"/>
  <c r="AW175" i="1" s="1"/>
  <c r="AX175" i="1" s="1"/>
  <c r="AV274" i="1"/>
  <c r="AW274" i="1" s="1"/>
  <c r="AX274" i="1" s="1"/>
  <c r="AV227" i="1"/>
  <c r="AW227" i="1" s="1"/>
  <c r="AX227" i="1" s="1"/>
  <c r="AV122" i="1"/>
  <c r="AW122" i="1" s="1"/>
  <c r="AX122" i="1" s="1"/>
  <c r="AV305" i="1"/>
  <c r="AW305" i="1" s="1"/>
  <c r="AX305" i="1" s="1"/>
  <c r="AV233" i="1"/>
  <c r="AW233" i="1" s="1"/>
  <c r="AX233" i="1" s="1"/>
  <c r="AV323" i="1"/>
  <c r="AW323" i="1" s="1"/>
  <c r="AX323" i="1" s="1"/>
  <c r="AV363" i="1"/>
  <c r="AW363" i="1" s="1"/>
  <c r="AX363" i="1" s="1"/>
  <c r="AV80" i="1"/>
  <c r="AW80" i="1" s="1"/>
  <c r="AX80" i="1" s="1"/>
  <c r="AV268" i="1"/>
  <c r="AW268" i="1" s="1"/>
  <c r="AX268" i="1" s="1"/>
  <c r="AV220" i="1"/>
  <c r="AW220" i="1" s="1"/>
  <c r="AX220" i="1" s="1"/>
  <c r="AV84" i="1"/>
  <c r="AW84" i="1" s="1"/>
  <c r="AX84" i="1" s="1"/>
  <c r="AV180" i="1"/>
  <c r="AW180" i="1" s="1"/>
  <c r="AX180" i="1" s="1"/>
  <c r="AV303" i="1"/>
  <c r="AW303" i="1" s="1"/>
  <c r="AX303" i="1" s="1"/>
  <c r="AV298" i="1"/>
  <c r="AW298" i="1" s="1"/>
  <c r="AX298" i="1" s="1"/>
  <c r="AV322" i="1"/>
  <c r="AW322" i="1" s="1"/>
  <c r="AX322" i="1" s="1"/>
  <c r="AV198" i="1"/>
  <c r="AW198" i="1" s="1"/>
  <c r="AX198" i="1" s="1"/>
  <c r="AV112" i="1"/>
  <c r="AW112" i="1" s="1"/>
  <c r="AX112" i="1" s="1"/>
  <c r="AV146" i="1"/>
  <c r="AW146" i="1" s="1"/>
  <c r="AX146" i="1" s="1"/>
  <c r="AV18" i="1"/>
  <c r="AW18" i="1" s="1"/>
  <c r="AX18" i="1" s="1"/>
  <c r="AV317" i="1"/>
  <c r="AW317" i="1" s="1"/>
  <c r="AX317" i="1" s="1"/>
  <c r="AV67" i="1"/>
  <c r="AW67" i="1" s="1"/>
  <c r="AX67" i="1" s="1"/>
  <c r="AV295" i="1"/>
  <c r="AW295" i="1" s="1"/>
  <c r="AX295" i="1" s="1"/>
  <c r="AV315" i="1"/>
  <c r="AW315" i="1" s="1"/>
  <c r="AX315" i="1" s="1"/>
  <c r="AV252" i="1"/>
  <c r="AW252" i="1" s="1"/>
  <c r="AX252" i="1" s="1"/>
  <c r="AV273" i="1"/>
  <c r="AW273" i="1" s="1"/>
  <c r="AX273" i="1" s="1"/>
  <c r="AV350" i="1"/>
  <c r="AW350" i="1" s="1"/>
  <c r="AX350" i="1" s="1"/>
  <c r="AV121" i="1"/>
  <c r="AW121" i="1" s="1"/>
  <c r="AX121" i="1" s="1"/>
  <c r="AV88" i="1"/>
  <c r="AW88" i="1" s="1"/>
  <c r="AX88" i="1" s="1"/>
  <c r="AV145" i="1"/>
  <c r="AW145" i="1" s="1"/>
  <c r="AX145" i="1" s="1"/>
  <c r="AV237" i="1"/>
  <c r="AW237" i="1" s="1"/>
  <c r="AX237" i="1" s="1"/>
  <c r="AV37" i="1"/>
  <c r="AW37" i="1" s="1"/>
  <c r="AX37" i="1" s="1"/>
  <c r="AV267" i="1"/>
  <c r="AW267" i="1" s="1"/>
  <c r="AX267" i="1" s="1"/>
  <c r="AV49" i="1"/>
  <c r="AW49" i="1" s="1"/>
  <c r="AX49" i="1" s="1"/>
  <c r="AV331" i="1"/>
  <c r="AW331" i="1" s="1"/>
  <c r="AX331" i="1" s="1"/>
  <c r="AV13" i="1"/>
  <c r="AW13" i="1" s="1"/>
  <c r="AX13" i="1" s="1"/>
  <c r="AV358" i="1"/>
  <c r="AW358" i="1" s="1"/>
  <c r="AX358" i="1" s="1"/>
  <c r="AV291" i="1"/>
  <c r="AW291" i="1" s="1"/>
  <c r="AX291" i="1" s="1"/>
  <c r="AV333" i="1"/>
  <c r="AW333" i="1" s="1"/>
  <c r="AX333" i="1" s="1"/>
  <c r="AV118" i="1"/>
  <c r="AW118" i="1" s="1"/>
  <c r="AX118" i="1" s="1"/>
  <c r="AV341" i="1"/>
  <c r="AW341" i="1" s="1"/>
  <c r="AX341" i="1" s="1"/>
  <c r="AV289" i="1"/>
  <c r="AW289" i="1" s="1"/>
  <c r="AX289" i="1" s="1"/>
  <c r="AV368" i="1"/>
  <c r="AW368" i="1" s="1"/>
  <c r="AX368" i="1" s="1"/>
  <c r="AV79" i="1"/>
  <c r="AW79" i="1" s="1"/>
  <c r="AX79" i="1" s="1"/>
  <c r="AV100" i="1"/>
  <c r="AW100" i="1" s="1"/>
  <c r="AX100" i="1" s="1"/>
  <c r="AV316" i="1"/>
  <c r="AW316" i="1" s="1"/>
  <c r="AX316" i="1" s="1"/>
  <c r="AV139" i="1"/>
  <c r="AW139" i="1" s="1"/>
  <c r="AX139" i="1" s="1"/>
  <c r="AV120" i="1"/>
  <c r="AW120" i="1" s="1"/>
  <c r="AX120" i="1" s="1"/>
  <c r="AV336" i="1"/>
  <c r="AW336" i="1" s="1"/>
  <c r="AX336" i="1" s="1"/>
  <c r="AV182" i="1"/>
  <c r="AW182" i="1" s="1"/>
  <c r="AX182" i="1" s="1"/>
  <c r="AV12" i="1"/>
  <c r="AW12" i="1" s="1"/>
  <c r="AX12" i="1" s="1"/>
  <c r="AV30" i="1"/>
  <c r="AW30" i="1" s="1"/>
  <c r="AX30" i="1" s="1"/>
  <c r="AV361" i="1"/>
  <c r="AW361" i="1" s="1"/>
  <c r="AX361" i="1" s="1"/>
  <c r="AV163" i="1"/>
  <c r="AW163" i="1" s="1"/>
  <c r="AX163" i="1" s="1"/>
  <c r="AV349" i="1"/>
  <c r="AW349" i="1" s="1"/>
  <c r="AX349" i="1" s="1"/>
  <c r="AV43" i="1"/>
  <c r="AW43" i="1" s="1"/>
  <c r="AX43" i="1" s="1"/>
  <c r="AV297" i="1"/>
  <c r="AW297" i="1" s="1"/>
  <c r="AX297" i="1" s="1"/>
  <c r="AV140" i="1"/>
  <c r="AW140" i="1" s="1"/>
  <c r="AX140" i="1" s="1"/>
  <c r="AV247" i="1"/>
  <c r="AW247" i="1" s="1"/>
  <c r="AX247" i="1" s="1"/>
  <c r="AV131" i="1"/>
  <c r="AW131" i="1" s="1"/>
  <c r="AX131" i="1" s="1"/>
  <c r="AV151" i="1"/>
  <c r="AW151" i="1" s="1"/>
  <c r="AX151" i="1" s="1"/>
  <c r="AV46" i="1"/>
  <c r="AW46" i="1" s="1"/>
  <c r="AX46" i="1" s="1"/>
  <c r="AV310" i="1"/>
  <c r="AW310" i="1" s="1"/>
  <c r="AX310" i="1" s="1"/>
  <c r="AV340" i="1"/>
  <c r="AW340" i="1" s="1"/>
  <c r="AX340" i="1" s="1"/>
  <c r="AV330" i="1"/>
  <c r="AW330" i="1" s="1"/>
  <c r="AX330" i="1" s="1"/>
  <c r="AV204" i="1"/>
  <c r="AW204" i="1" s="1"/>
  <c r="AX204" i="1" s="1"/>
  <c r="AV266" i="1"/>
  <c r="AW266" i="1" s="1"/>
  <c r="AX266" i="1" s="1"/>
  <c r="AV362" i="1"/>
  <c r="AW362" i="1" s="1"/>
  <c r="AX362" i="1" s="1"/>
  <c r="AV64" i="1"/>
  <c r="AW64" i="1" s="1"/>
  <c r="AX64" i="1" s="1"/>
  <c r="AV201" i="1"/>
  <c r="AW201" i="1" s="1"/>
  <c r="AX201" i="1" s="1"/>
  <c r="AV309" i="1"/>
  <c r="AW309" i="1" s="1"/>
  <c r="AX309" i="1" s="1"/>
  <c r="AV173" i="1"/>
  <c r="AW173" i="1" s="1"/>
  <c r="AX173" i="1" s="1"/>
  <c r="AV172" i="1"/>
  <c r="AW172" i="1" s="1"/>
  <c r="AX172" i="1" s="1"/>
  <c r="AV356" i="1"/>
  <c r="AW356" i="1" s="1"/>
  <c r="AX356" i="1" s="1"/>
  <c r="AV157" i="1"/>
  <c r="AW157" i="1" s="1"/>
  <c r="AX157" i="1" s="1"/>
  <c r="AV133" i="1"/>
  <c r="AW133" i="1" s="1"/>
  <c r="AX133" i="1" s="1"/>
  <c r="AV104" i="1"/>
  <c r="AW104" i="1" s="1"/>
  <c r="AX104" i="1" s="1"/>
  <c r="AV223" i="1"/>
  <c r="AW223" i="1" s="1"/>
  <c r="AX223" i="1" s="1"/>
  <c r="AV296" i="1"/>
  <c r="AW296" i="1" s="1"/>
  <c r="AX296" i="1" s="1"/>
  <c r="AV348" i="1"/>
  <c r="AW348" i="1" s="1"/>
  <c r="AX348" i="1" s="1"/>
  <c r="AV150" i="1"/>
  <c r="AW150" i="1" s="1"/>
  <c r="AX150" i="1" s="1"/>
  <c r="AV197" i="1"/>
  <c r="AW197" i="1" s="1"/>
  <c r="AX197" i="1" s="1"/>
  <c r="AV45" i="1"/>
  <c r="AW45" i="1" s="1"/>
  <c r="AX45" i="1" s="1"/>
  <c r="AV302" i="1"/>
  <c r="AW302" i="1" s="1"/>
  <c r="AX302" i="1" s="1"/>
  <c r="AV355" i="1"/>
  <c r="AW355" i="1" s="1"/>
  <c r="AX355" i="1" s="1"/>
  <c r="AV26" i="1"/>
  <c r="AW26" i="1" s="1"/>
  <c r="AX26" i="1" s="1"/>
  <c r="AV108" i="1"/>
  <c r="AW108" i="1" s="1"/>
  <c r="AX108" i="1" s="1"/>
  <c r="AV265" i="1"/>
  <c r="AW265" i="1" s="1"/>
  <c r="AX265" i="1" s="1"/>
  <c r="AV116" i="1"/>
  <c r="AW116" i="1" s="1"/>
  <c r="AX116" i="1" s="1"/>
  <c r="AV156" i="1"/>
  <c r="AW156" i="1" s="1"/>
  <c r="AX156" i="1" s="1"/>
  <c r="AV347" i="1"/>
  <c r="AW347" i="1" s="1"/>
  <c r="AX347" i="1" s="1"/>
  <c r="AV372" i="1"/>
  <c r="AW372" i="1" s="1"/>
  <c r="AX372" i="1" s="1"/>
  <c r="AV264" i="1"/>
  <c r="AW264" i="1" s="1"/>
  <c r="AX264" i="1" s="1"/>
  <c r="AV218" i="1"/>
  <c r="AW218" i="1" s="1"/>
  <c r="AX218" i="1" s="1"/>
  <c r="AV352" i="1"/>
  <c r="AW352" i="1" s="1"/>
  <c r="AX352" i="1" s="1"/>
  <c r="AV171" i="1"/>
  <c r="AW171" i="1" s="1"/>
  <c r="AX171" i="1" s="1"/>
  <c r="AV359" i="1"/>
  <c r="AW359" i="1" s="1"/>
  <c r="AX359" i="1" s="1"/>
  <c r="AV232" i="1"/>
  <c r="AW232" i="1" s="1"/>
  <c r="AX232" i="1" s="1"/>
  <c r="AV217" i="1"/>
  <c r="AW217" i="1" s="1"/>
  <c r="AX217" i="1" s="1"/>
  <c r="AV70" i="1"/>
  <c r="AW70" i="1" s="1"/>
  <c r="AX70" i="1" s="1"/>
  <c r="AV29" i="1"/>
  <c r="AW29" i="1" s="1"/>
  <c r="AX29" i="1" s="1"/>
  <c r="AV158" i="1"/>
  <c r="AW158" i="1" s="1"/>
  <c r="AX158" i="1" s="1"/>
  <c r="AV346" i="1"/>
  <c r="AW346" i="1" s="1"/>
  <c r="AX346" i="1" s="1"/>
  <c r="AV71" i="1"/>
  <c r="AW71" i="1" s="1"/>
  <c r="AX71" i="1" s="1"/>
  <c r="AV216" i="1"/>
  <c r="AW216" i="1" s="1"/>
  <c r="AX216" i="1" s="1"/>
  <c r="AV254" i="1"/>
  <c r="AW254" i="1" s="1"/>
  <c r="AX254" i="1" s="1"/>
  <c r="AV136" i="1"/>
  <c r="AW136" i="1" s="1"/>
  <c r="AX136" i="1" s="1"/>
  <c r="AV329" i="1"/>
  <c r="AW329" i="1" s="1"/>
  <c r="AX329" i="1" s="1"/>
  <c r="AV272" i="1"/>
  <c r="AW272" i="1" s="1"/>
  <c r="AX272" i="1" s="1"/>
  <c r="AV78" i="1"/>
  <c r="AW78" i="1" s="1"/>
  <c r="AX78" i="1" s="1"/>
  <c r="AV354" i="1"/>
  <c r="AW354" i="1" s="1"/>
  <c r="AX354" i="1" s="1"/>
  <c r="AV246" i="1"/>
  <c r="AW246" i="1" s="1"/>
  <c r="AX246" i="1" s="1"/>
  <c r="AV278" i="1"/>
  <c r="AW278" i="1" s="1"/>
  <c r="AX278" i="1" s="1"/>
  <c r="AV69" i="1"/>
  <c r="AW69" i="1" s="1"/>
  <c r="AX69" i="1" s="1"/>
  <c r="AV174" i="1"/>
  <c r="AW174" i="1" s="1"/>
  <c r="AX174" i="1" s="1"/>
  <c r="AV207" i="1"/>
  <c r="AW207" i="1" s="1"/>
  <c r="AX207" i="1" s="1"/>
  <c r="AV222" i="1"/>
  <c r="AW222" i="1" s="1"/>
  <c r="AX222" i="1" s="1"/>
  <c r="AV162" i="1"/>
  <c r="AW162" i="1" s="1"/>
  <c r="AX162" i="1" s="1"/>
  <c r="AV345" i="1"/>
  <c r="AW345" i="1" s="1"/>
  <c r="AX345" i="1" s="1"/>
  <c r="AV135" i="1"/>
  <c r="AW135" i="1" s="1"/>
  <c r="AX135" i="1" s="1"/>
  <c r="AV286" i="1"/>
  <c r="AW286" i="1" s="1"/>
  <c r="AX286" i="1" s="1"/>
  <c r="AV77" i="1"/>
  <c r="AW77" i="1" s="1"/>
  <c r="AX77" i="1" s="1"/>
  <c r="AV203" i="1"/>
  <c r="AW203" i="1" s="1"/>
  <c r="AX203" i="1" s="1"/>
  <c r="AV261" i="1"/>
  <c r="AW261" i="1" s="1"/>
  <c r="AX261" i="1" s="1"/>
  <c r="AV263" i="1"/>
  <c r="AW263" i="1" s="1"/>
  <c r="AX263" i="1" s="1"/>
  <c r="AV48" i="1"/>
  <c r="AW48" i="1" s="1"/>
  <c r="AX48" i="1" s="1"/>
  <c r="AV83" i="1"/>
  <c r="AW83" i="1" s="1"/>
  <c r="AX83" i="1" s="1"/>
  <c r="AV328" i="1"/>
  <c r="AW328" i="1" s="1"/>
  <c r="AX328" i="1" s="1"/>
  <c r="AV219" i="1"/>
  <c r="AW219" i="1" s="1"/>
  <c r="AX219" i="1" s="1"/>
  <c r="AV235" i="1"/>
  <c r="AW235" i="1" s="1"/>
  <c r="AX235" i="1" s="1"/>
  <c r="AV101" i="1"/>
  <c r="AW101" i="1" s="1"/>
  <c r="AX101" i="1" s="1"/>
  <c r="AV239" i="1"/>
  <c r="AW239" i="1" s="1"/>
  <c r="AX239" i="1" s="1"/>
  <c r="AV177" i="1"/>
  <c r="AW177" i="1" s="1"/>
  <c r="AX177" i="1" s="1"/>
  <c r="AV253" i="1"/>
  <c r="AW253" i="1" s="1"/>
  <c r="AX253" i="1" s="1"/>
  <c r="AV196" i="1"/>
  <c r="AW196" i="1" s="1"/>
  <c r="AX196" i="1" s="1"/>
  <c r="AV35" i="1"/>
  <c r="AW35" i="1" s="1"/>
  <c r="AX35" i="1" s="1"/>
  <c r="AV245" i="1"/>
  <c r="AW245" i="1" s="1"/>
  <c r="AX245" i="1" s="1"/>
  <c r="AV344" i="1"/>
  <c r="AW344" i="1" s="1"/>
  <c r="AX344" i="1" s="1"/>
  <c r="AV179" i="1"/>
  <c r="AW179" i="1" s="1"/>
  <c r="AX179" i="1" s="1"/>
  <c r="AV255" i="1"/>
  <c r="AW255" i="1" s="1"/>
  <c r="AX255" i="1" s="1"/>
  <c r="AV279" i="1"/>
  <c r="AW279" i="1" s="1"/>
  <c r="AX279" i="1" s="1"/>
  <c r="AV321" i="1"/>
  <c r="AW321" i="1" s="1"/>
  <c r="AX321" i="1" s="1"/>
  <c r="AV137" i="1"/>
  <c r="AW137" i="1" s="1"/>
  <c r="AX137" i="1" s="1"/>
  <c r="AV277" i="1"/>
  <c r="AW277" i="1" s="1"/>
  <c r="AX277" i="1" s="1"/>
  <c r="AV54" i="1"/>
  <c r="AW54" i="1" s="1"/>
  <c r="AX54" i="1" s="1"/>
  <c r="AV42" i="1"/>
  <c r="AW42" i="1" s="1"/>
  <c r="AX42" i="1" s="1"/>
  <c r="AV288" i="1"/>
  <c r="AW288" i="1" s="1"/>
  <c r="AX288" i="1" s="1"/>
  <c r="AV262" i="1"/>
  <c r="AW262" i="1" s="1"/>
  <c r="AX262" i="1" s="1"/>
  <c r="AV132" i="1"/>
  <c r="AW132" i="1" s="1"/>
  <c r="AX132" i="1" s="1"/>
  <c r="AV371" i="1"/>
  <c r="AW371" i="1" s="1"/>
  <c r="AX371" i="1" s="1"/>
  <c r="AV308" i="1"/>
  <c r="AW308" i="1" s="1"/>
  <c r="AX308" i="1" s="1"/>
  <c r="AV290" i="1"/>
  <c r="AW290" i="1" s="1"/>
  <c r="AX290" i="1" s="1"/>
  <c r="AV301" i="1"/>
  <c r="AW301" i="1" s="1"/>
  <c r="AX301" i="1" s="1"/>
  <c r="AV155" i="1"/>
  <c r="AW155" i="1" s="1"/>
  <c r="AX155" i="1" s="1"/>
  <c r="AV226" i="1"/>
  <c r="AW226" i="1" s="1"/>
  <c r="AX226" i="1" s="1"/>
  <c r="AV90" i="1"/>
  <c r="AW90" i="1" s="1"/>
  <c r="AX90" i="1" s="1"/>
  <c r="AV170" i="1"/>
  <c r="AW170" i="1" s="1"/>
  <c r="AX170" i="1" s="1"/>
  <c r="AV167" i="1"/>
  <c r="AW167" i="1" s="1"/>
  <c r="AX167" i="1" s="1"/>
  <c r="AV166" i="1"/>
  <c r="AW166" i="1" s="1"/>
  <c r="AX166" i="1" s="1"/>
  <c r="AV117" i="1"/>
  <c r="AW117" i="1" s="1"/>
  <c r="AX117" i="1" s="1"/>
  <c r="AV339" i="1"/>
  <c r="AW339" i="1" s="1"/>
  <c r="AX339" i="1" s="1"/>
  <c r="AV115" i="1"/>
  <c r="AW115" i="1" s="1"/>
  <c r="AX115" i="1" s="1"/>
  <c r="AV370" i="1"/>
  <c r="AW370" i="1" s="1"/>
  <c r="AX370" i="1" s="1"/>
  <c r="AV214" i="1"/>
  <c r="AW214" i="1" s="1"/>
  <c r="AX214" i="1" s="1"/>
  <c r="AV165" i="1"/>
  <c r="AW165" i="1" s="1"/>
  <c r="AX165" i="1" s="1"/>
  <c r="AV304" i="1"/>
  <c r="AW304" i="1" s="1"/>
  <c r="AX304" i="1" s="1"/>
  <c r="AV194" i="1"/>
  <c r="AW194" i="1" s="1"/>
  <c r="AX194" i="1" s="1"/>
  <c r="AV360" i="1"/>
  <c r="AW360" i="1" s="1"/>
  <c r="AX360" i="1" s="1"/>
  <c r="AV338" i="1"/>
  <c r="AW338" i="1" s="1"/>
  <c r="AX338" i="1" s="1"/>
  <c r="AV369" i="1"/>
  <c r="AW369" i="1" s="1"/>
  <c r="AX369" i="1" s="1"/>
  <c r="AV149" i="1"/>
  <c r="AW149" i="1" s="1"/>
  <c r="AX149" i="1" s="1"/>
  <c r="AV215" i="1"/>
  <c r="AW215" i="1" s="1"/>
  <c r="AX215" i="1" s="1"/>
  <c r="AV213" i="1"/>
  <c r="AW213" i="1" s="1"/>
  <c r="AX213" i="1" s="1"/>
  <c r="AV169" i="1"/>
  <c r="AW169" i="1" s="1"/>
  <c r="AX169" i="1" s="1"/>
  <c r="AV164" i="1"/>
  <c r="AW164" i="1" s="1"/>
  <c r="AX164" i="1" s="1"/>
  <c r="AS62" i="1"/>
  <c r="AT62" i="1" s="1"/>
  <c r="AU62" i="1" s="1"/>
  <c r="BB314" i="1"/>
  <c r="BC314" i="1" s="1"/>
  <c r="BD314" i="1" s="1"/>
  <c r="BB11" i="1"/>
  <c r="BC11" i="1" s="1"/>
  <c r="BD11" i="1" s="1"/>
  <c r="BB269" i="1"/>
  <c r="BC269" i="1" s="1"/>
  <c r="BD269" i="1" s="1"/>
  <c r="BB27" i="1"/>
  <c r="BC27" i="1" s="1"/>
  <c r="BD27" i="1" s="1"/>
  <c r="BB185" i="1"/>
  <c r="BC185" i="1" s="1"/>
  <c r="BD185" i="1" s="1"/>
  <c r="BB319" i="1"/>
  <c r="BC319" i="1" s="1"/>
  <c r="BD319" i="1" s="1"/>
  <c r="BB335" i="1"/>
  <c r="BC335" i="1" s="1"/>
  <c r="BD335" i="1" s="1"/>
  <c r="BB153" i="1"/>
  <c r="BC153" i="1" s="1"/>
  <c r="BD153" i="1" s="1"/>
  <c r="BB365" i="1"/>
  <c r="BC365" i="1" s="1"/>
  <c r="BD365" i="1" s="1"/>
  <c r="BB47" i="1"/>
  <c r="BC47" i="1" s="1"/>
  <c r="BD47" i="1" s="1"/>
  <c r="BB191" i="1"/>
  <c r="BC191" i="1" s="1"/>
  <c r="BD191" i="1" s="1"/>
  <c r="BB167" i="1"/>
  <c r="BC167" i="1" s="1"/>
  <c r="BD167" i="1" s="1"/>
  <c r="BB94" i="1"/>
  <c r="BC94" i="1" s="1"/>
  <c r="BD94" i="1" s="1"/>
  <c r="BB353" i="1"/>
  <c r="BC353" i="1" s="1"/>
  <c r="BD353" i="1" s="1"/>
  <c r="BB124" i="1"/>
  <c r="BC124" i="1" s="1"/>
  <c r="BD124" i="1" s="1"/>
  <c r="BB184" i="1"/>
  <c r="BC184" i="1" s="1"/>
  <c r="BD184" i="1" s="1"/>
  <c r="BB113" i="1"/>
  <c r="BC113" i="1" s="1"/>
  <c r="BD113" i="1" s="1"/>
  <c r="BB231" i="1"/>
  <c r="BC231" i="1" s="1"/>
  <c r="BD231" i="1" s="1"/>
  <c r="BB61" i="1"/>
  <c r="BC61" i="1" s="1"/>
  <c r="BD61" i="1" s="1"/>
  <c r="BB25" i="1"/>
  <c r="BC25" i="1" s="1"/>
  <c r="BD25" i="1" s="1"/>
  <c r="BB332" i="1"/>
  <c r="BC332" i="1" s="1"/>
  <c r="BD332" i="1" s="1"/>
  <c r="BB166" i="1"/>
  <c r="BC166" i="1" s="1"/>
  <c r="BD166" i="1" s="1"/>
  <c r="BB87" i="1"/>
  <c r="BC87" i="1" s="1"/>
  <c r="BD87" i="1" s="1"/>
  <c r="BB103" i="1"/>
  <c r="BC103" i="1" s="1"/>
  <c r="BD103" i="1" s="1"/>
  <c r="BB250" i="1"/>
  <c r="BC250" i="1" s="1"/>
  <c r="BD250" i="1" s="1"/>
  <c r="BB199" i="1"/>
  <c r="BC199" i="1" s="1"/>
  <c r="BD199" i="1" s="1"/>
  <c r="BB96" i="1"/>
  <c r="BC96" i="1" s="1"/>
  <c r="BD96" i="1" s="1"/>
  <c r="BB144" i="1"/>
  <c r="BC144" i="1" s="1"/>
  <c r="BD144" i="1" s="1"/>
  <c r="BB53" i="1"/>
  <c r="BC53" i="1" s="1"/>
  <c r="BD53" i="1" s="1"/>
  <c r="BB373" i="1"/>
  <c r="BC373" i="1" s="1"/>
  <c r="BD373" i="1" s="1"/>
  <c r="BB284" i="1"/>
  <c r="BC284" i="1" s="1"/>
  <c r="BD284" i="1" s="1"/>
  <c r="BB193" i="1"/>
  <c r="BC193" i="1" s="1"/>
  <c r="BD193" i="1" s="1"/>
  <c r="BB128" i="1"/>
  <c r="BC128" i="1" s="1"/>
  <c r="BD128" i="1" s="1"/>
  <c r="BB181" i="1"/>
  <c r="BC181" i="1" s="1"/>
  <c r="BD181" i="1" s="1"/>
  <c r="BB257" i="1"/>
  <c r="BC257" i="1" s="1"/>
  <c r="BD257" i="1" s="1"/>
  <c r="BB312" i="1"/>
  <c r="BC312" i="1" s="1"/>
  <c r="BD312" i="1" s="1"/>
  <c r="BB38" i="1"/>
  <c r="BC38" i="1" s="1"/>
  <c r="BD38" i="1" s="1"/>
  <c r="BB148" i="1"/>
  <c r="BC148" i="1" s="1"/>
  <c r="BD148" i="1" s="1"/>
  <c r="BB299" i="1"/>
  <c r="BC299" i="1" s="1"/>
  <c r="BD299" i="1" s="1"/>
  <c r="BB119" i="1"/>
  <c r="BC119" i="1" s="1"/>
  <c r="BD119" i="1" s="1"/>
  <c r="BB240" i="1"/>
  <c r="BC240" i="1" s="1"/>
  <c r="BD240" i="1" s="1"/>
  <c r="BB107" i="1"/>
  <c r="BC107" i="1" s="1"/>
  <c r="BD107" i="1" s="1"/>
  <c r="BB293" i="1"/>
  <c r="BC293" i="1" s="1"/>
  <c r="BD293" i="1" s="1"/>
  <c r="BB307" i="1"/>
  <c r="BC307" i="1" s="1"/>
  <c r="BD307" i="1" s="1"/>
  <c r="BB230" i="1"/>
  <c r="BC230" i="1" s="1"/>
  <c r="BD230" i="1" s="1"/>
  <c r="BB249" i="1"/>
  <c r="BC249" i="1" s="1"/>
  <c r="BD249" i="1" s="1"/>
  <c r="BB366" i="1"/>
  <c r="BC366" i="1" s="1"/>
  <c r="BD366" i="1" s="1"/>
  <c r="BB89" i="1"/>
  <c r="BC89" i="1" s="1"/>
  <c r="BD89" i="1" s="1"/>
  <c r="BB76" i="1"/>
  <c r="BC76" i="1" s="1"/>
  <c r="BD76" i="1" s="1"/>
  <c r="BB50" i="1"/>
  <c r="BC50" i="1" s="1"/>
  <c r="BD50" i="1" s="1"/>
  <c r="BB14" i="1"/>
  <c r="BC14" i="1" s="1"/>
  <c r="BD14" i="1" s="1"/>
  <c r="BB324" i="1"/>
  <c r="BC324" i="1" s="1"/>
  <c r="BD324" i="1" s="1"/>
  <c r="BB126" i="1"/>
  <c r="BC126" i="1" s="1"/>
  <c r="BD126" i="1" s="1"/>
  <c r="BB275" i="1"/>
  <c r="BC275" i="1" s="1"/>
  <c r="BD275" i="1" s="1"/>
  <c r="BB127" i="1"/>
  <c r="BC127" i="1" s="1"/>
  <c r="BD127" i="1" s="1"/>
  <c r="BB256" i="1"/>
  <c r="BC256" i="1" s="1"/>
  <c r="BD256" i="1" s="1"/>
  <c r="BB117" i="1"/>
  <c r="BC117" i="1" s="1"/>
  <c r="BD117" i="1" s="1"/>
  <c r="BB102" i="1"/>
  <c r="BC102" i="1" s="1"/>
  <c r="BD102" i="1" s="1"/>
  <c r="BB106" i="1"/>
  <c r="BC106" i="1" s="1"/>
  <c r="BD106" i="1" s="1"/>
  <c r="BB248" i="1"/>
  <c r="BC248" i="1" s="1"/>
  <c r="BD248" i="1" s="1"/>
  <c r="BB190" i="1"/>
  <c r="BC190" i="1" s="1"/>
  <c r="BD190" i="1" s="1"/>
  <c r="BB351" i="1"/>
  <c r="BC351" i="1" s="1"/>
  <c r="BD351" i="1" s="1"/>
  <c r="BB81" i="1"/>
  <c r="BC81" i="1" s="1"/>
  <c r="BD81" i="1" s="1"/>
  <c r="BB110" i="1"/>
  <c r="BC110" i="1" s="1"/>
  <c r="BD110" i="1" s="1"/>
  <c r="BB66" i="1"/>
  <c r="BC66" i="1" s="1"/>
  <c r="BD66" i="1" s="1"/>
  <c r="BB229" i="1"/>
  <c r="BC229" i="1" s="1"/>
  <c r="BD229" i="1" s="1"/>
  <c r="BB285" i="1"/>
  <c r="BC285" i="1" s="1"/>
  <c r="BD285" i="1" s="1"/>
  <c r="BB364" i="1"/>
  <c r="BC364" i="1" s="1"/>
  <c r="BD364" i="1" s="1"/>
  <c r="BB280" i="1"/>
  <c r="BC280" i="1" s="1"/>
  <c r="BD280" i="1" s="1"/>
  <c r="BB55" i="1"/>
  <c r="BC55" i="1" s="1"/>
  <c r="BD55" i="1" s="1"/>
  <c r="BB59" i="1"/>
  <c r="BC59" i="1" s="1"/>
  <c r="BD59" i="1" s="1"/>
  <c r="BB337" i="1"/>
  <c r="BC337" i="1" s="1"/>
  <c r="BD337" i="1" s="1"/>
  <c r="BB178" i="1"/>
  <c r="BC178" i="1" s="1"/>
  <c r="BD178" i="1" s="1"/>
  <c r="BB105" i="1"/>
  <c r="BC105" i="1" s="1"/>
  <c r="BD105" i="1" s="1"/>
  <c r="BB31" i="1"/>
  <c r="BC31" i="1" s="1"/>
  <c r="BD31" i="1" s="1"/>
  <c r="BB311" i="1"/>
  <c r="BC311" i="1" s="1"/>
  <c r="BD311" i="1" s="1"/>
  <c r="BB152" i="1"/>
  <c r="BC152" i="1" s="1"/>
  <c r="BD152" i="1" s="1"/>
  <c r="BB357" i="1"/>
  <c r="BC357" i="1" s="1"/>
  <c r="BD357" i="1" s="1"/>
  <c r="BB318" i="1"/>
  <c r="BC318" i="1" s="1"/>
  <c r="BD318" i="1" s="1"/>
  <c r="BB326" i="1"/>
  <c r="BC326" i="1" s="1"/>
  <c r="BD326" i="1" s="1"/>
  <c r="BB224" i="1"/>
  <c r="BC224" i="1" s="1"/>
  <c r="BD224" i="1" s="1"/>
  <c r="BB228" i="1"/>
  <c r="BC228" i="1" s="1"/>
  <c r="BD228" i="1" s="1"/>
  <c r="BB221" i="1"/>
  <c r="BC221" i="1" s="1"/>
  <c r="BD221" i="1" s="1"/>
  <c r="BB60" i="1"/>
  <c r="BC60" i="1" s="1"/>
  <c r="BD60" i="1" s="1"/>
  <c r="BB287" i="1"/>
  <c r="BC287" i="1" s="1"/>
  <c r="BD287" i="1" s="1"/>
  <c r="BB65" i="1"/>
  <c r="BC65" i="1" s="1"/>
  <c r="BD65" i="1" s="1"/>
  <c r="BB306" i="1"/>
  <c r="BC306" i="1" s="1"/>
  <c r="BD306" i="1" s="1"/>
  <c r="BB68" i="1"/>
  <c r="BC68" i="1" s="1"/>
  <c r="BD68" i="1" s="1"/>
  <c r="BB134" i="1"/>
  <c r="BC134" i="1" s="1"/>
  <c r="BD134" i="1" s="1"/>
  <c r="BB123" i="1"/>
  <c r="BC123" i="1" s="1"/>
  <c r="BD123" i="1" s="1"/>
  <c r="BB343" i="1"/>
  <c r="BC343" i="1" s="1"/>
  <c r="BD343" i="1" s="1"/>
  <c r="BB342" i="1"/>
  <c r="BC342" i="1" s="1"/>
  <c r="BD342" i="1" s="1"/>
  <c r="BB283" i="1"/>
  <c r="BC283" i="1" s="1"/>
  <c r="BD283" i="1" s="1"/>
  <c r="BB86" i="1"/>
  <c r="BC86" i="1" s="1"/>
  <c r="BD86" i="1" s="1"/>
  <c r="BB339" i="1"/>
  <c r="BC339" i="1" s="1"/>
  <c r="BD339" i="1" s="1"/>
  <c r="BB161" i="1"/>
  <c r="BC161" i="1" s="1"/>
  <c r="BD161" i="1" s="1"/>
  <c r="BB225" i="1"/>
  <c r="BC225" i="1" s="1"/>
  <c r="BD225" i="1" s="1"/>
  <c r="BB334" i="1"/>
  <c r="BC334" i="1" s="1"/>
  <c r="BD334" i="1" s="1"/>
  <c r="BB175" i="1"/>
  <c r="BC175" i="1" s="1"/>
  <c r="BD175" i="1" s="1"/>
  <c r="BB85" i="1"/>
  <c r="BC85" i="1" s="1"/>
  <c r="BD85" i="1" s="1"/>
  <c r="BB274" i="1"/>
  <c r="BC274" i="1" s="1"/>
  <c r="BD274" i="1" s="1"/>
  <c r="BB374" i="1"/>
  <c r="BC374" i="1" s="1"/>
  <c r="BD374" i="1" s="1"/>
  <c r="BB227" i="1"/>
  <c r="BC227" i="1" s="1"/>
  <c r="BD227" i="1" s="1"/>
  <c r="BB115" i="1"/>
  <c r="BC115" i="1" s="1"/>
  <c r="BD115" i="1" s="1"/>
  <c r="BB122" i="1"/>
  <c r="BC122" i="1" s="1"/>
  <c r="BD122" i="1" s="1"/>
  <c r="BB305" i="1"/>
  <c r="BC305" i="1" s="1"/>
  <c r="BD305" i="1" s="1"/>
  <c r="BB75" i="1"/>
  <c r="BC75" i="1" s="1"/>
  <c r="BD75" i="1" s="1"/>
  <c r="BB63" i="1"/>
  <c r="BC63" i="1" s="1"/>
  <c r="BD63" i="1" s="1"/>
  <c r="BB281" i="1"/>
  <c r="BC281" i="1" s="1"/>
  <c r="BD281" i="1" s="1"/>
  <c r="BB28" i="1"/>
  <c r="BC28" i="1" s="1"/>
  <c r="BD28" i="1" s="1"/>
  <c r="BB233" i="1"/>
  <c r="BC233" i="1" s="1"/>
  <c r="BD233" i="1" s="1"/>
  <c r="BB323" i="1"/>
  <c r="BC323" i="1" s="1"/>
  <c r="BD323" i="1" s="1"/>
  <c r="BB363" i="1"/>
  <c r="BC363" i="1" s="1"/>
  <c r="BD363" i="1" s="1"/>
  <c r="BB80" i="1"/>
  <c r="BC80" i="1" s="1"/>
  <c r="BD80" i="1" s="1"/>
  <c r="BB212" i="1"/>
  <c r="BC212" i="1" s="1"/>
  <c r="BD212" i="1" s="1"/>
  <c r="BB58" i="1"/>
  <c r="BC58" i="1" s="1"/>
  <c r="BD58" i="1" s="1"/>
  <c r="BB370" i="1"/>
  <c r="BC370" i="1" s="1"/>
  <c r="BD370" i="1" s="1"/>
  <c r="BB268" i="1"/>
  <c r="BC268" i="1" s="1"/>
  <c r="BD268" i="1" s="1"/>
  <c r="BB220" i="1"/>
  <c r="BC220" i="1" s="1"/>
  <c r="BD220" i="1" s="1"/>
  <c r="BB84" i="1"/>
  <c r="BC84" i="1" s="1"/>
  <c r="BD84" i="1" s="1"/>
  <c r="BB180" i="1"/>
  <c r="BC180" i="1" s="1"/>
  <c r="BD180" i="1" s="1"/>
  <c r="BB22" i="1"/>
  <c r="BC22" i="1" s="1"/>
  <c r="BD22" i="1" s="1"/>
  <c r="BB303" i="1"/>
  <c r="BC303" i="1" s="1"/>
  <c r="BD303" i="1" s="1"/>
  <c r="BB298" i="1"/>
  <c r="BC298" i="1" s="1"/>
  <c r="BD298" i="1" s="1"/>
  <c r="BB138" i="1"/>
  <c r="BC138" i="1" s="1"/>
  <c r="BD138" i="1" s="1"/>
  <c r="BB322" i="1"/>
  <c r="BC322" i="1" s="1"/>
  <c r="BD322" i="1" s="1"/>
  <c r="BB292" i="1"/>
  <c r="BC292" i="1" s="1"/>
  <c r="BD292" i="1" s="1"/>
  <c r="BB198" i="1"/>
  <c r="BC198" i="1" s="1"/>
  <c r="BD198" i="1" s="1"/>
  <c r="BB112" i="1"/>
  <c r="BC112" i="1" s="1"/>
  <c r="BD112" i="1" s="1"/>
  <c r="BB146" i="1"/>
  <c r="BC146" i="1" s="1"/>
  <c r="BD146" i="1" s="1"/>
  <c r="BB4" i="1"/>
  <c r="BC4" i="1" s="1"/>
  <c r="BD4" i="1" s="1"/>
  <c r="BB18" i="1"/>
  <c r="BC18" i="1" s="1"/>
  <c r="BD18" i="1" s="1"/>
  <c r="BB82" i="1"/>
  <c r="BC82" i="1" s="1"/>
  <c r="BD82" i="1" s="1"/>
  <c r="BB317" i="1"/>
  <c r="BC317" i="1" s="1"/>
  <c r="BD317" i="1" s="1"/>
  <c r="BB52" i="1"/>
  <c r="BC52" i="1" s="1"/>
  <c r="BD52" i="1" s="1"/>
  <c r="BB209" i="1"/>
  <c r="BC209" i="1" s="1"/>
  <c r="BD209" i="1" s="1"/>
  <c r="BB251" i="1"/>
  <c r="BC251" i="1" s="1"/>
  <c r="BD251" i="1" s="1"/>
  <c r="BB67" i="1"/>
  <c r="BC67" i="1" s="1"/>
  <c r="BD67" i="1" s="1"/>
  <c r="BB295" i="1"/>
  <c r="BC295" i="1" s="1"/>
  <c r="BD295" i="1" s="1"/>
  <c r="BB315" i="1"/>
  <c r="BC315" i="1" s="1"/>
  <c r="BD315" i="1" s="1"/>
  <c r="BB206" i="1"/>
  <c r="BC206" i="1" s="1"/>
  <c r="BD206" i="1" s="1"/>
  <c r="BB143" i="1"/>
  <c r="BC143" i="1" s="1"/>
  <c r="BD143" i="1" s="1"/>
  <c r="BB9" i="1"/>
  <c r="BC9" i="1" s="1"/>
  <c r="BD9" i="1" s="1"/>
  <c r="BB183" i="1"/>
  <c r="BC183" i="1" s="1"/>
  <c r="BD183" i="1" s="1"/>
  <c r="BB252" i="1"/>
  <c r="BC252" i="1" s="1"/>
  <c r="BD252" i="1" s="1"/>
  <c r="BB273" i="1"/>
  <c r="BC273" i="1" s="1"/>
  <c r="BD273" i="1" s="1"/>
  <c r="BB350" i="1"/>
  <c r="BC350" i="1" s="1"/>
  <c r="BD350" i="1" s="1"/>
  <c r="BB121" i="1"/>
  <c r="BC121" i="1" s="1"/>
  <c r="BD121" i="1" s="1"/>
  <c r="BB88" i="1"/>
  <c r="BC88" i="1" s="1"/>
  <c r="BD88" i="1" s="1"/>
  <c r="BB145" i="1"/>
  <c r="BC145" i="1" s="1"/>
  <c r="BD145" i="1" s="1"/>
  <c r="BB237" i="1"/>
  <c r="BC237" i="1" s="1"/>
  <c r="BD237" i="1" s="1"/>
  <c r="BB37" i="1"/>
  <c r="BC37" i="1" s="1"/>
  <c r="BD37" i="1" s="1"/>
  <c r="BB267" i="1"/>
  <c r="BC267" i="1" s="1"/>
  <c r="BD267" i="1" s="1"/>
  <c r="BB7" i="1"/>
  <c r="BC7" i="1" s="1"/>
  <c r="BD7" i="1" s="1"/>
  <c r="BB214" i="1"/>
  <c r="BC214" i="1" s="1"/>
  <c r="BD214" i="1" s="1"/>
  <c r="BB192" i="1"/>
  <c r="BC192" i="1" s="1"/>
  <c r="BD192" i="1" s="1"/>
  <c r="BB142" i="1"/>
  <c r="BC142" i="1" s="1"/>
  <c r="BD142" i="1" s="1"/>
  <c r="BB49" i="1"/>
  <c r="BC49" i="1" s="1"/>
  <c r="BD49" i="1" s="1"/>
  <c r="BB331" i="1"/>
  <c r="BC331" i="1" s="1"/>
  <c r="BD331" i="1" s="1"/>
  <c r="BB74" i="1"/>
  <c r="BC74" i="1" s="1"/>
  <c r="BD74" i="1" s="1"/>
  <c r="BB258" i="1"/>
  <c r="BC258" i="1" s="1"/>
  <c r="BD258" i="1" s="1"/>
  <c r="BB13" i="1"/>
  <c r="BC13" i="1" s="1"/>
  <c r="BD13" i="1" s="1"/>
  <c r="BB358" i="1"/>
  <c r="BC358" i="1" s="1"/>
  <c r="BD358" i="1" s="1"/>
  <c r="BB291" i="1"/>
  <c r="BC291" i="1" s="1"/>
  <c r="BD291" i="1" s="1"/>
  <c r="BB333" i="1"/>
  <c r="BC333" i="1" s="1"/>
  <c r="BD333" i="1" s="1"/>
  <c r="BB118" i="1"/>
  <c r="BC118" i="1" s="1"/>
  <c r="BD118" i="1" s="1"/>
  <c r="BB341" i="1"/>
  <c r="BC341" i="1" s="1"/>
  <c r="BD341" i="1" s="1"/>
  <c r="BB205" i="1"/>
  <c r="BC205" i="1" s="1"/>
  <c r="BD205" i="1" s="1"/>
  <c r="BB289" i="1"/>
  <c r="BC289" i="1" s="1"/>
  <c r="BD289" i="1" s="1"/>
  <c r="BB368" i="1"/>
  <c r="BC368" i="1" s="1"/>
  <c r="BD368" i="1" s="1"/>
  <c r="BB79" i="1"/>
  <c r="BC79" i="1" s="1"/>
  <c r="BD79" i="1" s="1"/>
  <c r="BB100" i="1"/>
  <c r="BC100" i="1" s="1"/>
  <c r="BD100" i="1" s="1"/>
  <c r="BB316" i="1"/>
  <c r="BC316" i="1" s="1"/>
  <c r="BD316" i="1" s="1"/>
  <c r="BB139" i="1"/>
  <c r="BC139" i="1" s="1"/>
  <c r="BD139" i="1" s="1"/>
  <c r="BB120" i="1"/>
  <c r="BC120" i="1" s="1"/>
  <c r="BD120" i="1" s="1"/>
  <c r="BB336" i="1"/>
  <c r="BC336" i="1" s="1"/>
  <c r="BD336" i="1" s="1"/>
  <c r="BB182" i="1"/>
  <c r="BC182" i="1" s="1"/>
  <c r="BD182" i="1" s="1"/>
  <c r="BB62" i="1"/>
  <c r="BC62" i="1" s="1"/>
  <c r="BD62" i="1" s="1"/>
  <c r="BB176" i="1"/>
  <c r="BC176" i="1" s="1"/>
  <c r="BD176" i="1" s="1"/>
  <c r="BB327" i="1"/>
  <c r="BC327" i="1" s="1"/>
  <c r="BD327" i="1" s="1"/>
  <c r="BB24" i="1"/>
  <c r="BC24" i="1" s="1"/>
  <c r="BD24" i="1" s="1"/>
  <c r="BB12" i="1"/>
  <c r="BC12" i="1" s="1"/>
  <c r="BD12" i="1" s="1"/>
  <c r="BB30" i="1"/>
  <c r="BC30" i="1" s="1"/>
  <c r="BD30" i="1" s="1"/>
  <c r="BB93" i="1"/>
  <c r="BC93" i="1" s="1"/>
  <c r="BD93" i="1" s="1"/>
  <c r="BB361" i="1"/>
  <c r="BC361" i="1" s="1"/>
  <c r="BD361" i="1" s="1"/>
  <c r="BB36" i="1"/>
  <c r="BC36" i="1" s="1"/>
  <c r="BD36" i="1" s="1"/>
  <c r="BB260" i="1"/>
  <c r="BC260" i="1" s="1"/>
  <c r="BD260" i="1" s="1"/>
  <c r="BB163" i="1"/>
  <c r="BC163" i="1" s="1"/>
  <c r="BD163" i="1" s="1"/>
  <c r="BB349" i="1"/>
  <c r="BC349" i="1" s="1"/>
  <c r="BD349" i="1" s="1"/>
  <c r="BB43" i="1"/>
  <c r="BC43" i="1" s="1"/>
  <c r="BD43" i="1" s="1"/>
  <c r="BB210" i="1"/>
  <c r="BC210" i="1" s="1"/>
  <c r="BD210" i="1" s="1"/>
  <c r="BB297" i="1"/>
  <c r="BC297" i="1" s="1"/>
  <c r="BD297" i="1" s="1"/>
  <c r="BB8" i="1"/>
  <c r="BC8" i="1" s="1"/>
  <c r="BD8" i="1" s="1"/>
  <c r="BB140" i="1"/>
  <c r="BC140" i="1" s="1"/>
  <c r="BD140" i="1" s="1"/>
  <c r="BB51" i="1"/>
  <c r="BC51" i="1" s="1"/>
  <c r="BD51" i="1" s="1"/>
  <c r="BB247" i="1"/>
  <c r="BC247" i="1" s="1"/>
  <c r="BD247" i="1" s="1"/>
  <c r="BB131" i="1"/>
  <c r="BC131" i="1" s="1"/>
  <c r="BD131" i="1" s="1"/>
  <c r="BB151" i="1"/>
  <c r="BC151" i="1" s="1"/>
  <c r="BD151" i="1" s="1"/>
  <c r="BB46" i="1"/>
  <c r="BC46" i="1" s="1"/>
  <c r="BD46" i="1" s="1"/>
  <c r="BB159" i="1"/>
  <c r="BC159" i="1" s="1"/>
  <c r="BD159" i="1" s="1"/>
  <c r="BB310" i="1"/>
  <c r="BC310" i="1" s="1"/>
  <c r="BD310" i="1" s="1"/>
  <c r="BB242" i="1"/>
  <c r="BC242" i="1" s="1"/>
  <c r="BD242" i="1" s="1"/>
  <c r="BB200" i="1"/>
  <c r="BC200" i="1" s="1"/>
  <c r="BD200" i="1" s="1"/>
  <c r="BB340" i="1"/>
  <c r="BC340" i="1" s="1"/>
  <c r="BD340" i="1" s="1"/>
  <c r="BB330" i="1"/>
  <c r="BC330" i="1" s="1"/>
  <c r="BD330" i="1" s="1"/>
  <c r="BB73" i="1"/>
  <c r="BC73" i="1" s="1"/>
  <c r="BD73" i="1" s="1"/>
  <c r="BB204" i="1"/>
  <c r="BC204" i="1" s="1"/>
  <c r="BD204" i="1" s="1"/>
  <c r="BB266" i="1"/>
  <c r="BC266" i="1" s="1"/>
  <c r="BD266" i="1" s="1"/>
  <c r="BB362" i="1"/>
  <c r="BC362" i="1" s="1"/>
  <c r="BD362" i="1" s="1"/>
  <c r="BB186" i="1"/>
  <c r="BC186" i="1" s="1"/>
  <c r="BD186" i="1" s="1"/>
  <c r="BB64" i="1"/>
  <c r="BC64" i="1" s="1"/>
  <c r="BD64" i="1" s="1"/>
  <c r="BB165" i="1"/>
  <c r="BC165" i="1" s="1"/>
  <c r="BD165" i="1" s="1"/>
  <c r="BB189" i="1"/>
  <c r="BC189" i="1" s="1"/>
  <c r="BD189" i="1" s="1"/>
  <c r="BB34" i="1"/>
  <c r="BC34" i="1" s="1"/>
  <c r="BD34" i="1" s="1"/>
  <c r="BB201" i="1"/>
  <c r="BC201" i="1" s="1"/>
  <c r="BD201" i="1" s="1"/>
  <c r="BB309" i="1"/>
  <c r="BC309" i="1" s="1"/>
  <c r="BD309" i="1" s="1"/>
  <c r="BB173" i="1"/>
  <c r="BC173" i="1" s="1"/>
  <c r="BD173" i="1" s="1"/>
  <c r="BB304" i="1"/>
  <c r="BC304" i="1" s="1"/>
  <c r="BD304" i="1" s="1"/>
  <c r="BB172" i="1"/>
  <c r="BC172" i="1" s="1"/>
  <c r="BD172" i="1" s="1"/>
  <c r="BB356" i="1"/>
  <c r="BC356" i="1" s="1"/>
  <c r="BD356" i="1" s="1"/>
  <c r="BB157" i="1"/>
  <c r="BC157" i="1" s="1"/>
  <c r="BD157" i="1" s="1"/>
  <c r="BB133" i="1"/>
  <c r="BC133" i="1" s="1"/>
  <c r="BD133" i="1" s="1"/>
  <c r="BB92" i="1"/>
  <c r="BC92" i="1" s="1"/>
  <c r="BD92" i="1" s="1"/>
  <c r="BB259" i="1"/>
  <c r="BC259" i="1" s="1"/>
  <c r="BD259" i="1" s="1"/>
  <c r="BB104" i="1"/>
  <c r="BC104" i="1" s="1"/>
  <c r="BD104" i="1" s="1"/>
  <c r="BB99" i="1"/>
  <c r="BC99" i="1" s="1"/>
  <c r="BD99" i="1" s="1"/>
  <c r="BB223" i="1"/>
  <c r="BC223" i="1" s="1"/>
  <c r="BD223" i="1" s="1"/>
  <c r="BB296" i="1"/>
  <c r="BC296" i="1" s="1"/>
  <c r="BD296" i="1" s="1"/>
  <c r="BB348" i="1"/>
  <c r="BC348" i="1" s="1"/>
  <c r="BD348" i="1" s="1"/>
  <c r="BB150" i="1"/>
  <c r="BC150" i="1" s="1"/>
  <c r="BD150" i="1" s="1"/>
  <c r="BB21" i="1"/>
  <c r="BC21" i="1" s="1"/>
  <c r="BD21" i="1" s="1"/>
  <c r="BB197" i="1"/>
  <c r="BC197" i="1" s="1"/>
  <c r="BD197" i="1" s="1"/>
  <c r="BB45" i="1"/>
  <c r="BC45" i="1" s="1"/>
  <c r="BD45" i="1" s="1"/>
  <c r="BB302" i="1"/>
  <c r="BC302" i="1" s="1"/>
  <c r="BD302" i="1" s="1"/>
  <c r="BB355" i="1"/>
  <c r="BC355" i="1" s="1"/>
  <c r="BD355" i="1" s="1"/>
  <c r="BB26" i="1"/>
  <c r="BC26" i="1" s="1"/>
  <c r="BD26" i="1" s="1"/>
  <c r="BB108" i="1"/>
  <c r="BC108" i="1" s="1"/>
  <c r="BD108" i="1" s="1"/>
  <c r="BB265" i="1"/>
  <c r="BC265" i="1" s="1"/>
  <c r="BD265" i="1" s="1"/>
  <c r="BB130" i="1"/>
  <c r="BC130" i="1" s="1"/>
  <c r="BD130" i="1" s="1"/>
  <c r="BB32" i="1"/>
  <c r="BC32" i="1" s="1"/>
  <c r="BD32" i="1" s="1"/>
  <c r="BB154" i="1"/>
  <c r="BC154" i="1" s="1"/>
  <c r="BD154" i="1" s="1"/>
  <c r="BB241" i="1"/>
  <c r="BC241" i="1" s="1"/>
  <c r="BD241" i="1" s="1"/>
  <c r="BB194" i="1"/>
  <c r="BC194" i="1" s="1"/>
  <c r="BD194" i="1" s="1"/>
  <c r="BB57" i="1"/>
  <c r="BC57" i="1" s="1"/>
  <c r="BD57" i="1" s="1"/>
  <c r="BB98" i="1"/>
  <c r="BC98" i="1" s="1"/>
  <c r="BD98" i="1" s="1"/>
  <c r="BB116" i="1"/>
  <c r="BC116" i="1" s="1"/>
  <c r="BD116" i="1" s="1"/>
  <c r="BB16" i="1"/>
  <c r="BC16" i="1" s="1"/>
  <c r="BD16" i="1" s="1"/>
  <c r="BB156" i="1"/>
  <c r="BC156" i="1" s="1"/>
  <c r="BD156" i="1" s="1"/>
  <c r="BB347" i="1"/>
  <c r="BC347" i="1" s="1"/>
  <c r="BD347" i="1" s="1"/>
  <c r="BB372" i="1"/>
  <c r="BC372" i="1" s="1"/>
  <c r="BD372" i="1" s="1"/>
  <c r="BB23" i="1"/>
  <c r="BC23" i="1" s="1"/>
  <c r="BD23" i="1" s="1"/>
  <c r="BB264" i="1"/>
  <c r="BC264" i="1" s="1"/>
  <c r="BD264" i="1" s="1"/>
  <c r="BB129" i="1"/>
  <c r="BC129" i="1" s="1"/>
  <c r="BD129" i="1" s="1"/>
  <c r="BB17" i="1"/>
  <c r="BC17" i="1" s="1"/>
  <c r="BD17" i="1" s="1"/>
  <c r="BB218" i="1"/>
  <c r="BC218" i="1" s="1"/>
  <c r="BD218" i="1" s="1"/>
  <c r="BB352" i="1"/>
  <c r="BC352" i="1" s="1"/>
  <c r="BD352" i="1" s="1"/>
  <c r="BB236" i="1"/>
  <c r="BC236" i="1" s="1"/>
  <c r="BD236" i="1" s="1"/>
  <c r="BB244" i="1"/>
  <c r="BC244" i="1" s="1"/>
  <c r="BD244" i="1" s="1"/>
  <c r="BB171" i="1"/>
  <c r="BC171" i="1" s="1"/>
  <c r="BD171" i="1" s="1"/>
  <c r="BB359" i="1"/>
  <c r="BC359" i="1" s="1"/>
  <c r="BD359" i="1" s="1"/>
  <c r="BB232" i="1"/>
  <c r="BC232" i="1" s="1"/>
  <c r="BD232" i="1" s="1"/>
  <c r="BB109" i="1"/>
  <c r="BC109" i="1" s="1"/>
  <c r="BD109" i="1" s="1"/>
  <c r="BB217" i="1"/>
  <c r="BC217" i="1" s="1"/>
  <c r="BD217" i="1" s="1"/>
  <c r="BB270" i="1"/>
  <c r="BC270" i="1" s="1"/>
  <c r="BD270" i="1" s="1"/>
  <c r="BB188" i="1"/>
  <c r="BC188" i="1" s="1"/>
  <c r="BD188" i="1" s="1"/>
  <c r="BB70" i="1"/>
  <c r="BC70" i="1" s="1"/>
  <c r="BD70" i="1" s="1"/>
  <c r="BB114" i="1"/>
  <c r="BC114" i="1" s="1"/>
  <c r="BD114" i="1" s="1"/>
  <c r="BB29" i="1"/>
  <c r="BC29" i="1" s="1"/>
  <c r="BD29" i="1" s="1"/>
  <c r="BB158" i="1"/>
  <c r="BC158" i="1" s="1"/>
  <c r="BD158" i="1" s="1"/>
  <c r="BB346" i="1"/>
  <c r="BC346" i="1" s="1"/>
  <c r="BD346" i="1" s="1"/>
  <c r="BB91" i="1"/>
  <c r="BC91" i="1" s="1"/>
  <c r="BD91" i="1" s="1"/>
  <c r="BB3" i="1"/>
  <c r="BC3" i="1" s="1"/>
  <c r="BD3" i="1" s="1"/>
  <c r="BB125" i="1"/>
  <c r="BC125" i="1" s="1"/>
  <c r="BD125" i="1" s="1"/>
  <c r="BB271" i="1"/>
  <c r="BC271" i="1" s="1"/>
  <c r="BD271" i="1" s="1"/>
  <c r="BB367" i="1"/>
  <c r="BC367" i="1" s="1"/>
  <c r="BD367" i="1" s="1"/>
  <c r="BB360" i="1"/>
  <c r="BC360" i="1" s="1"/>
  <c r="BD360" i="1" s="1"/>
  <c r="BB15" i="1"/>
  <c r="BC15" i="1" s="1"/>
  <c r="BD15" i="1" s="1"/>
  <c r="BB71" i="1"/>
  <c r="BC71" i="1" s="1"/>
  <c r="BD71" i="1" s="1"/>
  <c r="BB216" i="1"/>
  <c r="BC216" i="1" s="1"/>
  <c r="BD216" i="1" s="1"/>
  <c r="BB254" i="1"/>
  <c r="BC254" i="1" s="1"/>
  <c r="BD254" i="1" s="1"/>
  <c r="BB39" i="1"/>
  <c r="BC39" i="1" s="1"/>
  <c r="BD39" i="1" s="1"/>
  <c r="BB136" i="1"/>
  <c r="BC136" i="1" s="1"/>
  <c r="BD136" i="1" s="1"/>
  <c r="BB238" i="1"/>
  <c r="BC238" i="1" s="1"/>
  <c r="BD238" i="1" s="1"/>
  <c r="BB20" i="1"/>
  <c r="BC20" i="1" s="1"/>
  <c r="BD20" i="1" s="1"/>
  <c r="BB329" i="1"/>
  <c r="BC329" i="1" s="1"/>
  <c r="BD329" i="1" s="1"/>
  <c r="BB272" i="1"/>
  <c r="BC272" i="1" s="1"/>
  <c r="BD272" i="1" s="1"/>
  <c r="BB78" i="1"/>
  <c r="BC78" i="1" s="1"/>
  <c r="BD78" i="1" s="1"/>
  <c r="BB168" i="1"/>
  <c r="BC168" i="1" s="1"/>
  <c r="BD168" i="1" s="1"/>
  <c r="BB6" i="1"/>
  <c r="BC6" i="1" s="1"/>
  <c r="BD6" i="1" s="1"/>
  <c r="BB354" i="1"/>
  <c r="BC354" i="1" s="1"/>
  <c r="BD354" i="1" s="1"/>
  <c r="BB246" i="1"/>
  <c r="BC246" i="1" s="1"/>
  <c r="BD246" i="1" s="1"/>
  <c r="BB278" i="1"/>
  <c r="BC278" i="1" s="1"/>
  <c r="BD278" i="1" s="1"/>
  <c r="BB69" i="1"/>
  <c r="BC69" i="1" s="1"/>
  <c r="BD69" i="1" s="1"/>
  <c r="BB174" i="1"/>
  <c r="BC174" i="1" s="1"/>
  <c r="BD174" i="1" s="1"/>
  <c r="BB207" i="1"/>
  <c r="BC207" i="1" s="1"/>
  <c r="BD207" i="1" s="1"/>
  <c r="BB222" i="1"/>
  <c r="BC222" i="1" s="1"/>
  <c r="BD222" i="1" s="1"/>
  <c r="BB162" i="1"/>
  <c r="BC162" i="1" s="1"/>
  <c r="BD162" i="1" s="1"/>
  <c r="BB147" i="1"/>
  <c r="BC147" i="1" s="1"/>
  <c r="BD147" i="1" s="1"/>
  <c r="BB2" i="1"/>
  <c r="BC2" i="1" s="1"/>
  <c r="BD2" i="1" s="1"/>
  <c r="BB195" i="1"/>
  <c r="BC195" i="1" s="1"/>
  <c r="BD195" i="1" s="1"/>
  <c r="BB345" i="1"/>
  <c r="BC345" i="1" s="1"/>
  <c r="BD345" i="1" s="1"/>
  <c r="BB338" i="1"/>
  <c r="BC338" i="1" s="1"/>
  <c r="BD338" i="1" s="1"/>
  <c r="BB202" i="1"/>
  <c r="BC202" i="1" s="1"/>
  <c r="BD202" i="1" s="1"/>
  <c r="BB135" i="1"/>
  <c r="BC135" i="1" s="1"/>
  <c r="BD135" i="1" s="1"/>
  <c r="BB300" i="1"/>
  <c r="BC300" i="1" s="1"/>
  <c r="BD300" i="1" s="1"/>
  <c r="BB10" i="1"/>
  <c r="BC10" i="1" s="1"/>
  <c r="BD10" i="1" s="1"/>
  <c r="BB369" i="1"/>
  <c r="BC369" i="1" s="1"/>
  <c r="BD369" i="1" s="1"/>
  <c r="BB40" i="1"/>
  <c r="BC40" i="1" s="1"/>
  <c r="BD40" i="1" s="1"/>
  <c r="BB286" i="1"/>
  <c r="BC286" i="1" s="1"/>
  <c r="BD286" i="1" s="1"/>
  <c r="BB77" i="1"/>
  <c r="BC77" i="1" s="1"/>
  <c r="BD77" i="1" s="1"/>
  <c r="BB203" i="1"/>
  <c r="BC203" i="1" s="1"/>
  <c r="BD203" i="1" s="1"/>
  <c r="BB95" i="1"/>
  <c r="BC95" i="1" s="1"/>
  <c r="BD95" i="1" s="1"/>
  <c r="BB325" i="1"/>
  <c r="BC325" i="1" s="1"/>
  <c r="BD325" i="1" s="1"/>
  <c r="BB234" i="1"/>
  <c r="BC234" i="1" s="1"/>
  <c r="BD234" i="1" s="1"/>
  <c r="BB149" i="1"/>
  <c r="BC149" i="1" s="1"/>
  <c r="BD149" i="1" s="1"/>
  <c r="BB261" i="1"/>
  <c r="BC261" i="1" s="1"/>
  <c r="BD261" i="1" s="1"/>
  <c r="BB282" i="1"/>
  <c r="BC282" i="1" s="1"/>
  <c r="BD282" i="1" s="1"/>
  <c r="BB375" i="1"/>
  <c r="BC375" i="1" s="1"/>
  <c r="BD375" i="1" s="1"/>
  <c r="BB215" i="1"/>
  <c r="BC215" i="1" s="1"/>
  <c r="BD215" i="1" s="1"/>
  <c r="BB313" i="1"/>
  <c r="BC313" i="1" s="1"/>
  <c r="BD313" i="1" s="1"/>
  <c r="BB213" i="1"/>
  <c r="BC213" i="1" s="1"/>
  <c r="BD213" i="1" s="1"/>
  <c r="BB263" i="1"/>
  <c r="BC263" i="1" s="1"/>
  <c r="BD263" i="1" s="1"/>
  <c r="BB48" i="1"/>
  <c r="BC48" i="1" s="1"/>
  <c r="BD48" i="1" s="1"/>
  <c r="BB141" i="1"/>
  <c r="BC141" i="1" s="1"/>
  <c r="BD141" i="1" s="1"/>
  <c r="BB5" i="1"/>
  <c r="BC5" i="1" s="1"/>
  <c r="BD5" i="1" s="1"/>
  <c r="BB83" i="1"/>
  <c r="BC83" i="1" s="1"/>
  <c r="BD83" i="1" s="1"/>
  <c r="BB328" i="1"/>
  <c r="BC328" i="1" s="1"/>
  <c r="BD328" i="1" s="1"/>
  <c r="BB219" i="1"/>
  <c r="BC219" i="1" s="1"/>
  <c r="BD219" i="1" s="1"/>
  <c r="BB235" i="1"/>
  <c r="BC235" i="1" s="1"/>
  <c r="BD235" i="1" s="1"/>
  <c r="BB243" i="1"/>
  <c r="BC243" i="1" s="1"/>
  <c r="BD243" i="1" s="1"/>
  <c r="BB101" i="1"/>
  <c r="BC101" i="1" s="1"/>
  <c r="BD101" i="1" s="1"/>
  <c r="BB239" i="1"/>
  <c r="BC239" i="1" s="1"/>
  <c r="BD239" i="1" s="1"/>
  <c r="BB177" i="1"/>
  <c r="BC177" i="1" s="1"/>
  <c r="BD177" i="1" s="1"/>
  <c r="BB253" i="1"/>
  <c r="BC253" i="1" s="1"/>
  <c r="BD253" i="1" s="1"/>
  <c r="BB276" i="1"/>
  <c r="BC276" i="1" s="1"/>
  <c r="BD276" i="1" s="1"/>
  <c r="BB196" i="1"/>
  <c r="BC196" i="1" s="1"/>
  <c r="BD196" i="1" s="1"/>
  <c r="BB320" i="1"/>
  <c r="BC320" i="1" s="1"/>
  <c r="BD320" i="1" s="1"/>
  <c r="BB35" i="1"/>
  <c r="BC35" i="1" s="1"/>
  <c r="BD35" i="1" s="1"/>
  <c r="BB169" i="1"/>
  <c r="BC169" i="1" s="1"/>
  <c r="BD169" i="1" s="1"/>
  <c r="BB160" i="1"/>
  <c r="BC160" i="1" s="1"/>
  <c r="BD160" i="1" s="1"/>
  <c r="BB97" i="1"/>
  <c r="BC97" i="1" s="1"/>
  <c r="BD97" i="1" s="1"/>
  <c r="BB245" i="1"/>
  <c r="BC245" i="1" s="1"/>
  <c r="BD245" i="1" s="1"/>
  <c r="BB211" i="1"/>
  <c r="BC211" i="1" s="1"/>
  <c r="BD211" i="1" s="1"/>
  <c r="BB344" i="1"/>
  <c r="BC344" i="1" s="1"/>
  <c r="BD344" i="1" s="1"/>
  <c r="BB179" i="1"/>
  <c r="BC179" i="1" s="1"/>
  <c r="BD179" i="1" s="1"/>
  <c r="BB255" i="1"/>
  <c r="BC255" i="1" s="1"/>
  <c r="BD255" i="1" s="1"/>
  <c r="BB279" i="1"/>
  <c r="BC279" i="1" s="1"/>
  <c r="BD279" i="1" s="1"/>
  <c r="BB321" i="1"/>
  <c r="BC321" i="1" s="1"/>
  <c r="BD321" i="1" s="1"/>
  <c r="BB164" i="1"/>
  <c r="BC164" i="1" s="1"/>
  <c r="BD164" i="1" s="1"/>
  <c r="BB137" i="1"/>
  <c r="BC137" i="1" s="1"/>
  <c r="BD137" i="1" s="1"/>
  <c r="BB41" i="1"/>
  <c r="BC41" i="1" s="1"/>
  <c r="BD41" i="1" s="1"/>
  <c r="BB277" i="1"/>
  <c r="BC277" i="1" s="1"/>
  <c r="BD277" i="1" s="1"/>
  <c r="BB54" i="1"/>
  <c r="BC54" i="1" s="1"/>
  <c r="BD54" i="1" s="1"/>
  <c r="BB208" i="1"/>
  <c r="BC208" i="1" s="1"/>
  <c r="BD208" i="1" s="1"/>
  <c r="BB42" i="1"/>
  <c r="BC42" i="1" s="1"/>
  <c r="BD42" i="1" s="1"/>
  <c r="BB288" i="1"/>
  <c r="BC288" i="1" s="1"/>
  <c r="BD288" i="1" s="1"/>
  <c r="BB56" i="1"/>
  <c r="BC56" i="1" s="1"/>
  <c r="BD56" i="1" s="1"/>
  <c r="BB262" i="1"/>
  <c r="BC262" i="1" s="1"/>
  <c r="BD262" i="1" s="1"/>
  <c r="BB132" i="1"/>
  <c r="BC132" i="1" s="1"/>
  <c r="BD132" i="1" s="1"/>
  <c r="BB371" i="1"/>
  <c r="BC371" i="1" s="1"/>
  <c r="BD371" i="1" s="1"/>
  <c r="BB19" i="1"/>
  <c r="BC19" i="1" s="1"/>
  <c r="BD19" i="1" s="1"/>
  <c r="BB308" i="1"/>
  <c r="BC308" i="1" s="1"/>
  <c r="BD308" i="1" s="1"/>
  <c r="BB290" i="1"/>
  <c r="BC290" i="1" s="1"/>
  <c r="BD290" i="1" s="1"/>
  <c r="BB301" i="1"/>
  <c r="BC301" i="1" s="1"/>
  <c r="BD301" i="1" s="1"/>
  <c r="BB33" i="1"/>
  <c r="BC33" i="1" s="1"/>
  <c r="BD33" i="1" s="1"/>
  <c r="BB187" i="1"/>
  <c r="BC187" i="1" s="1"/>
  <c r="BD187" i="1" s="1"/>
  <c r="BB155" i="1"/>
  <c r="BC155" i="1" s="1"/>
  <c r="BD155" i="1" s="1"/>
  <c r="BB72" i="1"/>
  <c r="BC72" i="1" s="1"/>
  <c r="BD72" i="1" s="1"/>
  <c r="BB226" i="1"/>
  <c r="BC226" i="1" s="1"/>
  <c r="BD226" i="1" s="1"/>
  <c r="BB111" i="1"/>
  <c r="BC111" i="1" s="1"/>
  <c r="BD111" i="1" s="1"/>
  <c r="BB90" i="1"/>
  <c r="BC90" i="1" s="1"/>
  <c r="BD90" i="1" s="1"/>
  <c r="BB294" i="1"/>
  <c r="BC294" i="1" s="1"/>
  <c r="BD294" i="1" s="1"/>
  <c r="BB44" i="1"/>
  <c r="BC44" i="1" s="1"/>
  <c r="BD44" i="1" s="1"/>
  <c r="BB170" i="1"/>
  <c r="BC170" i="1" s="1"/>
  <c r="BD170" i="1" s="1"/>
  <c r="AY314" i="1"/>
  <c r="AZ314" i="1" s="1"/>
  <c r="BA314" i="1" s="1"/>
  <c r="AY11" i="1"/>
  <c r="AZ11" i="1" s="1"/>
  <c r="BA11" i="1" s="1"/>
  <c r="AY269" i="1"/>
  <c r="AZ269" i="1" s="1"/>
  <c r="BA269" i="1" s="1"/>
  <c r="AY27" i="1"/>
  <c r="AZ27" i="1" s="1"/>
  <c r="BA27" i="1" s="1"/>
  <c r="AY185" i="1"/>
  <c r="AZ185" i="1" s="1"/>
  <c r="BA185" i="1" s="1"/>
  <c r="AY319" i="1"/>
  <c r="AZ319" i="1" s="1"/>
  <c r="BA319" i="1" s="1"/>
  <c r="AY335" i="1"/>
  <c r="AZ335" i="1" s="1"/>
  <c r="BA335" i="1" s="1"/>
  <c r="AY153" i="1"/>
  <c r="AZ153" i="1" s="1"/>
  <c r="BA153" i="1" s="1"/>
  <c r="AY365" i="1"/>
  <c r="AZ365" i="1" s="1"/>
  <c r="BA365" i="1" s="1"/>
  <c r="AY47" i="1"/>
  <c r="AZ47" i="1" s="1"/>
  <c r="BA47" i="1" s="1"/>
  <c r="AY191" i="1"/>
  <c r="AZ191" i="1" s="1"/>
  <c r="BA191" i="1" s="1"/>
  <c r="AY167" i="1"/>
  <c r="AZ167" i="1" s="1"/>
  <c r="BA167" i="1" s="1"/>
  <c r="AY94" i="1"/>
  <c r="AZ94" i="1" s="1"/>
  <c r="BA94" i="1" s="1"/>
  <c r="AY353" i="1"/>
  <c r="AZ353" i="1" s="1"/>
  <c r="BA353" i="1" s="1"/>
  <c r="AY124" i="1"/>
  <c r="AZ124" i="1" s="1"/>
  <c r="BA124" i="1" s="1"/>
  <c r="AY184" i="1"/>
  <c r="AZ184" i="1" s="1"/>
  <c r="BA184" i="1" s="1"/>
  <c r="AY113" i="1"/>
  <c r="AZ113" i="1" s="1"/>
  <c r="BA113" i="1" s="1"/>
  <c r="AY231" i="1"/>
  <c r="AZ231" i="1" s="1"/>
  <c r="BA231" i="1" s="1"/>
  <c r="AY61" i="1"/>
  <c r="AZ61" i="1" s="1"/>
  <c r="BA61" i="1" s="1"/>
  <c r="AY25" i="1"/>
  <c r="AZ25" i="1" s="1"/>
  <c r="BA25" i="1" s="1"/>
  <c r="AY332" i="1"/>
  <c r="AZ332" i="1" s="1"/>
  <c r="BA332" i="1" s="1"/>
  <c r="AY166" i="1"/>
  <c r="AZ166" i="1" s="1"/>
  <c r="BA166" i="1" s="1"/>
  <c r="AY87" i="1"/>
  <c r="AZ87" i="1" s="1"/>
  <c r="BA87" i="1" s="1"/>
  <c r="AY103" i="1"/>
  <c r="AZ103" i="1" s="1"/>
  <c r="BA103" i="1" s="1"/>
  <c r="AY250" i="1"/>
  <c r="AZ250" i="1" s="1"/>
  <c r="BA250" i="1" s="1"/>
  <c r="AY199" i="1"/>
  <c r="AZ199" i="1" s="1"/>
  <c r="BA199" i="1" s="1"/>
  <c r="AY96" i="1"/>
  <c r="AZ96" i="1" s="1"/>
  <c r="BA96" i="1" s="1"/>
  <c r="AY144" i="1"/>
  <c r="AZ144" i="1" s="1"/>
  <c r="BA144" i="1" s="1"/>
  <c r="AY53" i="1"/>
  <c r="AZ53" i="1" s="1"/>
  <c r="BA53" i="1" s="1"/>
  <c r="AY373" i="1"/>
  <c r="AZ373" i="1" s="1"/>
  <c r="BA373" i="1" s="1"/>
  <c r="AY284" i="1"/>
  <c r="AZ284" i="1" s="1"/>
  <c r="BA284" i="1" s="1"/>
  <c r="AY193" i="1"/>
  <c r="AZ193" i="1" s="1"/>
  <c r="BA193" i="1" s="1"/>
  <c r="AY128" i="1"/>
  <c r="AZ128" i="1" s="1"/>
  <c r="BA128" i="1" s="1"/>
  <c r="AY181" i="1"/>
  <c r="AZ181" i="1" s="1"/>
  <c r="BA181" i="1" s="1"/>
  <c r="AY257" i="1"/>
  <c r="AZ257" i="1" s="1"/>
  <c r="BA257" i="1" s="1"/>
  <c r="AY312" i="1"/>
  <c r="AZ312" i="1" s="1"/>
  <c r="BA312" i="1" s="1"/>
  <c r="AY38" i="1"/>
  <c r="AZ38" i="1" s="1"/>
  <c r="BA38" i="1" s="1"/>
  <c r="AY148" i="1"/>
  <c r="AZ148" i="1" s="1"/>
  <c r="BA148" i="1" s="1"/>
  <c r="AY299" i="1"/>
  <c r="AZ299" i="1" s="1"/>
  <c r="BA299" i="1" s="1"/>
  <c r="AY119" i="1"/>
  <c r="AZ119" i="1" s="1"/>
  <c r="BA119" i="1" s="1"/>
  <c r="AY240" i="1"/>
  <c r="AZ240" i="1" s="1"/>
  <c r="BA240" i="1" s="1"/>
  <c r="AY107" i="1"/>
  <c r="AZ107" i="1" s="1"/>
  <c r="BA107" i="1" s="1"/>
  <c r="AY293" i="1"/>
  <c r="AZ293" i="1" s="1"/>
  <c r="BA293" i="1" s="1"/>
  <c r="AY307" i="1"/>
  <c r="AZ307" i="1" s="1"/>
  <c r="BA307" i="1" s="1"/>
  <c r="AY230" i="1"/>
  <c r="AZ230" i="1" s="1"/>
  <c r="BA230" i="1" s="1"/>
  <c r="AY249" i="1"/>
  <c r="AZ249" i="1" s="1"/>
  <c r="BA249" i="1" s="1"/>
  <c r="AY366" i="1"/>
  <c r="AZ366" i="1" s="1"/>
  <c r="BA366" i="1" s="1"/>
  <c r="AY89" i="1"/>
  <c r="AZ89" i="1" s="1"/>
  <c r="BA89" i="1" s="1"/>
  <c r="AY76" i="1"/>
  <c r="AZ76" i="1" s="1"/>
  <c r="BA76" i="1" s="1"/>
  <c r="AY50" i="1"/>
  <c r="AZ50" i="1" s="1"/>
  <c r="BA50" i="1" s="1"/>
  <c r="AY14" i="1"/>
  <c r="AZ14" i="1" s="1"/>
  <c r="BA14" i="1" s="1"/>
  <c r="AY324" i="1"/>
  <c r="AZ324" i="1" s="1"/>
  <c r="BA324" i="1" s="1"/>
  <c r="AY126" i="1"/>
  <c r="AZ126" i="1" s="1"/>
  <c r="BA126" i="1" s="1"/>
  <c r="AY275" i="1"/>
  <c r="AZ275" i="1" s="1"/>
  <c r="BA275" i="1" s="1"/>
  <c r="AY127" i="1"/>
  <c r="AZ127" i="1" s="1"/>
  <c r="BA127" i="1" s="1"/>
  <c r="AY256" i="1"/>
  <c r="AZ256" i="1" s="1"/>
  <c r="BA256" i="1" s="1"/>
  <c r="AY117" i="1"/>
  <c r="AZ117" i="1" s="1"/>
  <c r="BA117" i="1" s="1"/>
  <c r="AY102" i="1"/>
  <c r="AZ102" i="1" s="1"/>
  <c r="BA102" i="1" s="1"/>
  <c r="AY106" i="1"/>
  <c r="AZ106" i="1" s="1"/>
  <c r="BA106" i="1" s="1"/>
  <c r="AY248" i="1"/>
  <c r="AZ248" i="1" s="1"/>
  <c r="BA248" i="1" s="1"/>
  <c r="AY190" i="1"/>
  <c r="AZ190" i="1" s="1"/>
  <c r="BA190" i="1" s="1"/>
  <c r="AY351" i="1"/>
  <c r="AZ351" i="1" s="1"/>
  <c r="BA351" i="1" s="1"/>
  <c r="AY81" i="1"/>
  <c r="AZ81" i="1" s="1"/>
  <c r="BA81" i="1" s="1"/>
  <c r="AY110" i="1"/>
  <c r="AZ110" i="1" s="1"/>
  <c r="BA110" i="1" s="1"/>
  <c r="AY66" i="1"/>
  <c r="AZ66" i="1" s="1"/>
  <c r="BA66" i="1" s="1"/>
  <c r="AY229" i="1"/>
  <c r="AZ229" i="1" s="1"/>
  <c r="BA229" i="1" s="1"/>
  <c r="AY285" i="1"/>
  <c r="AZ285" i="1" s="1"/>
  <c r="BA285" i="1" s="1"/>
  <c r="AY364" i="1"/>
  <c r="AZ364" i="1" s="1"/>
  <c r="BA364" i="1" s="1"/>
  <c r="AY280" i="1"/>
  <c r="AZ280" i="1" s="1"/>
  <c r="BA280" i="1" s="1"/>
  <c r="AY55" i="1"/>
  <c r="AZ55" i="1" s="1"/>
  <c r="BA55" i="1" s="1"/>
  <c r="AY59" i="1"/>
  <c r="AZ59" i="1" s="1"/>
  <c r="BA59" i="1" s="1"/>
  <c r="AY337" i="1"/>
  <c r="AZ337" i="1" s="1"/>
  <c r="BA337" i="1" s="1"/>
  <c r="AY178" i="1"/>
  <c r="AZ178" i="1" s="1"/>
  <c r="BA178" i="1" s="1"/>
  <c r="AY105" i="1"/>
  <c r="AZ105" i="1" s="1"/>
  <c r="BA105" i="1" s="1"/>
  <c r="AY31" i="1"/>
  <c r="AZ31" i="1" s="1"/>
  <c r="BA31" i="1" s="1"/>
  <c r="AY311" i="1"/>
  <c r="AZ311" i="1" s="1"/>
  <c r="BA311" i="1" s="1"/>
  <c r="AY152" i="1"/>
  <c r="AZ152" i="1" s="1"/>
  <c r="BA152" i="1" s="1"/>
  <c r="AY357" i="1"/>
  <c r="AZ357" i="1" s="1"/>
  <c r="BA357" i="1" s="1"/>
  <c r="AY318" i="1"/>
  <c r="AZ318" i="1" s="1"/>
  <c r="BA318" i="1" s="1"/>
  <c r="AY326" i="1"/>
  <c r="AZ326" i="1" s="1"/>
  <c r="BA326" i="1" s="1"/>
  <c r="AY224" i="1"/>
  <c r="AZ224" i="1" s="1"/>
  <c r="BA224" i="1" s="1"/>
  <c r="AY228" i="1"/>
  <c r="AZ228" i="1" s="1"/>
  <c r="BA228" i="1" s="1"/>
  <c r="AY221" i="1"/>
  <c r="AZ221" i="1" s="1"/>
  <c r="BA221" i="1" s="1"/>
  <c r="AY60" i="1"/>
  <c r="AZ60" i="1" s="1"/>
  <c r="BA60" i="1" s="1"/>
  <c r="AY287" i="1"/>
  <c r="AZ287" i="1" s="1"/>
  <c r="BA287" i="1" s="1"/>
  <c r="AY65" i="1"/>
  <c r="AZ65" i="1" s="1"/>
  <c r="BA65" i="1" s="1"/>
  <c r="AY306" i="1"/>
  <c r="AZ306" i="1" s="1"/>
  <c r="BA306" i="1" s="1"/>
  <c r="AY68" i="1"/>
  <c r="AZ68" i="1" s="1"/>
  <c r="BA68" i="1" s="1"/>
  <c r="AY134" i="1"/>
  <c r="AZ134" i="1" s="1"/>
  <c r="BA134" i="1" s="1"/>
  <c r="AY123" i="1"/>
  <c r="AZ123" i="1" s="1"/>
  <c r="BA123" i="1" s="1"/>
  <c r="AY343" i="1"/>
  <c r="AZ343" i="1" s="1"/>
  <c r="BA343" i="1" s="1"/>
  <c r="AY342" i="1"/>
  <c r="AZ342" i="1" s="1"/>
  <c r="BA342" i="1" s="1"/>
  <c r="AY283" i="1"/>
  <c r="AZ283" i="1" s="1"/>
  <c r="BA283" i="1" s="1"/>
  <c r="AY86" i="1"/>
  <c r="AZ86" i="1" s="1"/>
  <c r="BA86" i="1" s="1"/>
  <c r="AY339" i="1"/>
  <c r="AZ339" i="1" s="1"/>
  <c r="BA339" i="1" s="1"/>
  <c r="AY161" i="1"/>
  <c r="AZ161" i="1" s="1"/>
  <c r="BA161" i="1" s="1"/>
  <c r="AY225" i="1"/>
  <c r="AZ225" i="1" s="1"/>
  <c r="BA225" i="1" s="1"/>
  <c r="AY334" i="1"/>
  <c r="AZ334" i="1" s="1"/>
  <c r="BA334" i="1" s="1"/>
  <c r="AY175" i="1"/>
  <c r="AZ175" i="1" s="1"/>
  <c r="BA175" i="1" s="1"/>
  <c r="AY85" i="1"/>
  <c r="AZ85" i="1" s="1"/>
  <c r="BA85" i="1" s="1"/>
  <c r="AY274" i="1"/>
  <c r="AZ274" i="1" s="1"/>
  <c r="BA274" i="1" s="1"/>
  <c r="AY374" i="1"/>
  <c r="AZ374" i="1" s="1"/>
  <c r="BA374" i="1" s="1"/>
  <c r="AY227" i="1"/>
  <c r="AZ227" i="1" s="1"/>
  <c r="BA227" i="1" s="1"/>
  <c r="AY115" i="1"/>
  <c r="AZ115" i="1" s="1"/>
  <c r="BA115" i="1" s="1"/>
  <c r="AY122" i="1"/>
  <c r="AZ122" i="1" s="1"/>
  <c r="BA122" i="1" s="1"/>
  <c r="AY305" i="1"/>
  <c r="AZ305" i="1" s="1"/>
  <c r="BA305" i="1" s="1"/>
  <c r="AY75" i="1"/>
  <c r="AZ75" i="1" s="1"/>
  <c r="BA75" i="1" s="1"/>
  <c r="AY63" i="1"/>
  <c r="AZ63" i="1" s="1"/>
  <c r="BA63" i="1" s="1"/>
  <c r="AY281" i="1"/>
  <c r="AZ281" i="1" s="1"/>
  <c r="BA281" i="1" s="1"/>
  <c r="AY28" i="1"/>
  <c r="AZ28" i="1" s="1"/>
  <c r="BA28" i="1" s="1"/>
  <c r="AY233" i="1"/>
  <c r="AZ233" i="1" s="1"/>
  <c r="BA233" i="1" s="1"/>
  <c r="AY323" i="1"/>
  <c r="AZ323" i="1" s="1"/>
  <c r="BA323" i="1" s="1"/>
  <c r="AY363" i="1"/>
  <c r="AZ363" i="1" s="1"/>
  <c r="BA363" i="1" s="1"/>
  <c r="AY80" i="1"/>
  <c r="AZ80" i="1" s="1"/>
  <c r="BA80" i="1" s="1"/>
  <c r="AY212" i="1"/>
  <c r="AZ212" i="1" s="1"/>
  <c r="BA212" i="1" s="1"/>
  <c r="AY58" i="1"/>
  <c r="AZ58" i="1" s="1"/>
  <c r="BA58" i="1" s="1"/>
  <c r="AY370" i="1"/>
  <c r="AZ370" i="1" s="1"/>
  <c r="BA370" i="1" s="1"/>
  <c r="AY268" i="1"/>
  <c r="AZ268" i="1" s="1"/>
  <c r="BA268" i="1" s="1"/>
  <c r="AY220" i="1"/>
  <c r="AZ220" i="1" s="1"/>
  <c r="BA220" i="1" s="1"/>
  <c r="AY84" i="1"/>
  <c r="AZ84" i="1" s="1"/>
  <c r="BA84" i="1" s="1"/>
  <c r="AY180" i="1"/>
  <c r="AZ180" i="1" s="1"/>
  <c r="BA180" i="1" s="1"/>
  <c r="AY22" i="1"/>
  <c r="AZ22" i="1" s="1"/>
  <c r="BA22" i="1" s="1"/>
  <c r="AY303" i="1"/>
  <c r="AZ303" i="1" s="1"/>
  <c r="BA303" i="1" s="1"/>
  <c r="AY298" i="1"/>
  <c r="AZ298" i="1" s="1"/>
  <c r="BA298" i="1" s="1"/>
  <c r="AY138" i="1"/>
  <c r="AZ138" i="1" s="1"/>
  <c r="BA138" i="1" s="1"/>
  <c r="AY322" i="1"/>
  <c r="AZ322" i="1" s="1"/>
  <c r="BA322" i="1" s="1"/>
  <c r="AY292" i="1"/>
  <c r="AZ292" i="1" s="1"/>
  <c r="BA292" i="1" s="1"/>
  <c r="AY198" i="1"/>
  <c r="AZ198" i="1" s="1"/>
  <c r="BA198" i="1" s="1"/>
  <c r="AY112" i="1"/>
  <c r="AZ112" i="1" s="1"/>
  <c r="BA112" i="1" s="1"/>
  <c r="AY146" i="1"/>
  <c r="AZ146" i="1" s="1"/>
  <c r="BA146" i="1" s="1"/>
  <c r="AY4" i="1"/>
  <c r="AZ4" i="1" s="1"/>
  <c r="BA4" i="1" s="1"/>
  <c r="AY18" i="1"/>
  <c r="AZ18" i="1" s="1"/>
  <c r="BA18" i="1" s="1"/>
  <c r="AY82" i="1"/>
  <c r="AZ82" i="1" s="1"/>
  <c r="BA82" i="1" s="1"/>
  <c r="AY317" i="1"/>
  <c r="AZ317" i="1" s="1"/>
  <c r="BA317" i="1" s="1"/>
  <c r="AY52" i="1"/>
  <c r="AZ52" i="1" s="1"/>
  <c r="BA52" i="1" s="1"/>
  <c r="AY209" i="1"/>
  <c r="AZ209" i="1" s="1"/>
  <c r="BA209" i="1" s="1"/>
  <c r="AY251" i="1"/>
  <c r="AZ251" i="1" s="1"/>
  <c r="BA251" i="1" s="1"/>
  <c r="AY67" i="1"/>
  <c r="AZ67" i="1" s="1"/>
  <c r="BA67" i="1" s="1"/>
  <c r="AY295" i="1"/>
  <c r="AZ295" i="1" s="1"/>
  <c r="BA295" i="1" s="1"/>
  <c r="AY315" i="1"/>
  <c r="AZ315" i="1" s="1"/>
  <c r="BA315" i="1" s="1"/>
  <c r="AY206" i="1"/>
  <c r="AZ206" i="1" s="1"/>
  <c r="BA206" i="1" s="1"/>
  <c r="AY143" i="1"/>
  <c r="AZ143" i="1" s="1"/>
  <c r="BA143" i="1" s="1"/>
  <c r="AY9" i="1"/>
  <c r="AZ9" i="1" s="1"/>
  <c r="BA9" i="1" s="1"/>
  <c r="AY183" i="1"/>
  <c r="AZ183" i="1" s="1"/>
  <c r="BA183" i="1" s="1"/>
  <c r="AY252" i="1"/>
  <c r="AZ252" i="1" s="1"/>
  <c r="BA252" i="1" s="1"/>
  <c r="AY273" i="1"/>
  <c r="AZ273" i="1" s="1"/>
  <c r="BA273" i="1" s="1"/>
  <c r="AY350" i="1"/>
  <c r="AZ350" i="1" s="1"/>
  <c r="BA350" i="1" s="1"/>
  <c r="AY121" i="1"/>
  <c r="AZ121" i="1" s="1"/>
  <c r="BA121" i="1" s="1"/>
  <c r="AY88" i="1"/>
  <c r="AZ88" i="1" s="1"/>
  <c r="BA88" i="1" s="1"/>
  <c r="AY145" i="1"/>
  <c r="AZ145" i="1" s="1"/>
  <c r="BA145" i="1" s="1"/>
  <c r="AY237" i="1"/>
  <c r="AZ237" i="1" s="1"/>
  <c r="BA237" i="1" s="1"/>
  <c r="AY37" i="1"/>
  <c r="AZ37" i="1" s="1"/>
  <c r="BA37" i="1" s="1"/>
  <c r="AY267" i="1"/>
  <c r="AZ267" i="1" s="1"/>
  <c r="BA267" i="1" s="1"/>
  <c r="AY7" i="1"/>
  <c r="AZ7" i="1" s="1"/>
  <c r="BA7" i="1" s="1"/>
  <c r="AY214" i="1"/>
  <c r="AZ214" i="1" s="1"/>
  <c r="BA214" i="1" s="1"/>
  <c r="AY192" i="1"/>
  <c r="AZ192" i="1" s="1"/>
  <c r="BA192" i="1" s="1"/>
  <c r="AY142" i="1"/>
  <c r="AZ142" i="1" s="1"/>
  <c r="BA142" i="1" s="1"/>
  <c r="AY49" i="1"/>
  <c r="AZ49" i="1" s="1"/>
  <c r="BA49" i="1" s="1"/>
  <c r="AY331" i="1"/>
  <c r="AZ331" i="1" s="1"/>
  <c r="BA331" i="1" s="1"/>
  <c r="AY74" i="1"/>
  <c r="AZ74" i="1" s="1"/>
  <c r="BA74" i="1" s="1"/>
  <c r="AY258" i="1"/>
  <c r="AZ258" i="1" s="1"/>
  <c r="BA258" i="1" s="1"/>
  <c r="AY13" i="1"/>
  <c r="AZ13" i="1" s="1"/>
  <c r="BA13" i="1" s="1"/>
  <c r="AY358" i="1"/>
  <c r="AZ358" i="1" s="1"/>
  <c r="BA358" i="1" s="1"/>
  <c r="AY291" i="1"/>
  <c r="AZ291" i="1" s="1"/>
  <c r="BA291" i="1" s="1"/>
  <c r="AY333" i="1"/>
  <c r="AZ333" i="1" s="1"/>
  <c r="BA333" i="1" s="1"/>
  <c r="AY118" i="1"/>
  <c r="AZ118" i="1" s="1"/>
  <c r="BA118" i="1" s="1"/>
  <c r="AY341" i="1"/>
  <c r="AZ341" i="1" s="1"/>
  <c r="BA341" i="1" s="1"/>
  <c r="AY205" i="1"/>
  <c r="AZ205" i="1" s="1"/>
  <c r="BA205" i="1" s="1"/>
  <c r="AY289" i="1"/>
  <c r="AZ289" i="1" s="1"/>
  <c r="BA289" i="1" s="1"/>
  <c r="AY368" i="1"/>
  <c r="AZ368" i="1" s="1"/>
  <c r="BA368" i="1" s="1"/>
  <c r="AY79" i="1"/>
  <c r="AZ79" i="1" s="1"/>
  <c r="BA79" i="1" s="1"/>
  <c r="AY100" i="1"/>
  <c r="AZ100" i="1" s="1"/>
  <c r="BA100" i="1" s="1"/>
  <c r="AY316" i="1"/>
  <c r="AZ316" i="1" s="1"/>
  <c r="BA316" i="1" s="1"/>
  <c r="AY139" i="1"/>
  <c r="AZ139" i="1" s="1"/>
  <c r="BA139" i="1" s="1"/>
  <c r="AY120" i="1"/>
  <c r="AZ120" i="1" s="1"/>
  <c r="BA120" i="1" s="1"/>
  <c r="AY336" i="1"/>
  <c r="AZ336" i="1" s="1"/>
  <c r="BA336" i="1" s="1"/>
  <c r="AY182" i="1"/>
  <c r="AZ182" i="1" s="1"/>
  <c r="BA182" i="1" s="1"/>
  <c r="AY62" i="1"/>
  <c r="AZ62" i="1" s="1"/>
  <c r="BA62" i="1" s="1"/>
  <c r="AY176" i="1"/>
  <c r="AZ176" i="1" s="1"/>
  <c r="BA176" i="1" s="1"/>
  <c r="AY327" i="1"/>
  <c r="AZ327" i="1" s="1"/>
  <c r="BA327" i="1" s="1"/>
  <c r="AY24" i="1"/>
  <c r="AZ24" i="1" s="1"/>
  <c r="BA24" i="1" s="1"/>
  <c r="AY12" i="1"/>
  <c r="AZ12" i="1" s="1"/>
  <c r="BA12" i="1" s="1"/>
  <c r="AY30" i="1"/>
  <c r="AZ30" i="1" s="1"/>
  <c r="BA30" i="1" s="1"/>
  <c r="AY93" i="1"/>
  <c r="AZ93" i="1" s="1"/>
  <c r="BA93" i="1" s="1"/>
  <c r="AY361" i="1"/>
  <c r="AZ361" i="1" s="1"/>
  <c r="BA361" i="1" s="1"/>
  <c r="AY36" i="1"/>
  <c r="AZ36" i="1" s="1"/>
  <c r="BA36" i="1" s="1"/>
  <c r="AY260" i="1"/>
  <c r="AZ260" i="1" s="1"/>
  <c r="BA260" i="1" s="1"/>
  <c r="AY163" i="1"/>
  <c r="AZ163" i="1" s="1"/>
  <c r="BA163" i="1" s="1"/>
  <c r="AY349" i="1"/>
  <c r="AZ349" i="1" s="1"/>
  <c r="BA349" i="1" s="1"/>
  <c r="AY43" i="1"/>
  <c r="AZ43" i="1" s="1"/>
  <c r="BA43" i="1" s="1"/>
  <c r="AY210" i="1"/>
  <c r="AZ210" i="1" s="1"/>
  <c r="BA210" i="1" s="1"/>
  <c r="AY297" i="1"/>
  <c r="AZ297" i="1" s="1"/>
  <c r="BA297" i="1" s="1"/>
  <c r="AY8" i="1"/>
  <c r="AZ8" i="1" s="1"/>
  <c r="BA8" i="1" s="1"/>
  <c r="AY140" i="1"/>
  <c r="AZ140" i="1" s="1"/>
  <c r="BA140" i="1" s="1"/>
  <c r="AY51" i="1"/>
  <c r="AZ51" i="1" s="1"/>
  <c r="BA51" i="1" s="1"/>
  <c r="AY247" i="1"/>
  <c r="AZ247" i="1" s="1"/>
  <c r="BA247" i="1" s="1"/>
  <c r="AY131" i="1"/>
  <c r="AZ131" i="1" s="1"/>
  <c r="BA131" i="1" s="1"/>
  <c r="AY151" i="1"/>
  <c r="AZ151" i="1" s="1"/>
  <c r="BA151" i="1" s="1"/>
  <c r="AY46" i="1"/>
  <c r="AZ46" i="1" s="1"/>
  <c r="BA46" i="1" s="1"/>
  <c r="AY159" i="1"/>
  <c r="AZ159" i="1" s="1"/>
  <c r="BA159" i="1" s="1"/>
  <c r="AY310" i="1"/>
  <c r="AZ310" i="1" s="1"/>
  <c r="BA310" i="1" s="1"/>
  <c r="AY242" i="1"/>
  <c r="AZ242" i="1" s="1"/>
  <c r="BA242" i="1" s="1"/>
  <c r="AY200" i="1"/>
  <c r="AZ200" i="1" s="1"/>
  <c r="BA200" i="1" s="1"/>
  <c r="AY340" i="1"/>
  <c r="AZ340" i="1" s="1"/>
  <c r="BA340" i="1" s="1"/>
  <c r="AY330" i="1"/>
  <c r="AZ330" i="1" s="1"/>
  <c r="BA330" i="1" s="1"/>
  <c r="AY73" i="1"/>
  <c r="AZ73" i="1" s="1"/>
  <c r="BA73" i="1" s="1"/>
  <c r="AY204" i="1"/>
  <c r="AZ204" i="1" s="1"/>
  <c r="BA204" i="1" s="1"/>
  <c r="AY266" i="1"/>
  <c r="AZ266" i="1" s="1"/>
  <c r="BA266" i="1" s="1"/>
  <c r="AY362" i="1"/>
  <c r="AZ362" i="1" s="1"/>
  <c r="BA362" i="1" s="1"/>
  <c r="AY186" i="1"/>
  <c r="AZ186" i="1" s="1"/>
  <c r="BA186" i="1" s="1"/>
  <c r="AY64" i="1"/>
  <c r="AZ64" i="1" s="1"/>
  <c r="BA64" i="1" s="1"/>
  <c r="AY165" i="1"/>
  <c r="AZ165" i="1" s="1"/>
  <c r="BA165" i="1" s="1"/>
  <c r="AY189" i="1"/>
  <c r="AZ189" i="1" s="1"/>
  <c r="BA189" i="1" s="1"/>
  <c r="AY34" i="1"/>
  <c r="AZ34" i="1" s="1"/>
  <c r="BA34" i="1" s="1"/>
  <c r="AY201" i="1"/>
  <c r="AZ201" i="1" s="1"/>
  <c r="BA201" i="1" s="1"/>
  <c r="AY309" i="1"/>
  <c r="AZ309" i="1" s="1"/>
  <c r="BA309" i="1" s="1"/>
  <c r="AY173" i="1"/>
  <c r="AZ173" i="1" s="1"/>
  <c r="BA173" i="1" s="1"/>
  <c r="AY304" i="1"/>
  <c r="AZ304" i="1" s="1"/>
  <c r="BA304" i="1" s="1"/>
  <c r="AY172" i="1"/>
  <c r="AZ172" i="1" s="1"/>
  <c r="BA172" i="1" s="1"/>
  <c r="AY356" i="1"/>
  <c r="AZ356" i="1" s="1"/>
  <c r="BA356" i="1" s="1"/>
  <c r="AY157" i="1"/>
  <c r="AZ157" i="1" s="1"/>
  <c r="BA157" i="1" s="1"/>
  <c r="AY133" i="1"/>
  <c r="AZ133" i="1" s="1"/>
  <c r="BA133" i="1" s="1"/>
  <c r="AY92" i="1"/>
  <c r="AZ92" i="1" s="1"/>
  <c r="BA92" i="1" s="1"/>
  <c r="AY259" i="1"/>
  <c r="AZ259" i="1" s="1"/>
  <c r="BA259" i="1" s="1"/>
  <c r="AY104" i="1"/>
  <c r="AZ104" i="1" s="1"/>
  <c r="BA104" i="1" s="1"/>
  <c r="AY99" i="1"/>
  <c r="AZ99" i="1" s="1"/>
  <c r="BA99" i="1" s="1"/>
  <c r="AY223" i="1"/>
  <c r="AZ223" i="1" s="1"/>
  <c r="BA223" i="1" s="1"/>
  <c r="AY296" i="1"/>
  <c r="AZ296" i="1" s="1"/>
  <c r="BA296" i="1" s="1"/>
  <c r="AY348" i="1"/>
  <c r="AZ348" i="1" s="1"/>
  <c r="BA348" i="1" s="1"/>
  <c r="AY150" i="1"/>
  <c r="AZ150" i="1" s="1"/>
  <c r="BA150" i="1" s="1"/>
  <c r="AY21" i="1"/>
  <c r="AZ21" i="1" s="1"/>
  <c r="BA21" i="1" s="1"/>
  <c r="AY197" i="1"/>
  <c r="AZ197" i="1" s="1"/>
  <c r="BA197" i="1" s="1"/>
  <c r="AY45" i="1"/>
  <c r="AZ45" i="1" s="1"/>
  <c r="BA45" i="1" s="1"/>
  <c r="AY302" i="1"/>
  <c r="AZ302" i="1" s="1"/>
  <c r="BA302" i="1" s="1"/>
  <c r="AY355" i="1"/>
  <c r="AZ355" i="1" s="1"/>
  <c r="BA355" i="1" s="1"/>
  <c r="AY26" i="1"/>
  <c r="AZ26" i="1" s="1"/>
  <c r="BA26" i="1" s="1"/>
  <c r="AY108" i="1"/>
  <c r="AZ108" i="1" s="1"/>
  <c r="BA108" i="1" s="1"/>
  <c r="AY265" i="1"/>
  <c r="AZ265" i="1" s="1"/>
  <c r="BA265" i="1" s="1"/>
  <c r="AY130" i="1"/>
  <c r="AZ130" i="1" s="1"/>
  <c r="BA130" i="1" s="1"/>
  <c r="AY32" i="1"/>
  <c r="AZ32" i="1" s="1"/>
  <c r="BA32" i="1" s="1"/>
  <c r="AY154" i="1"/>
  <c r="AZ154" i="1" s="1"/>
  <c r="BA154" i="1" s="1"/>
  <c r="AY241" i="1"/>
  <c r="AZ241" i="1" s="1"/>
  <c r="BA241" i="1" s="1"/>
  <c r="AY194" i="1"/>
  <c r="AZ194" i="1" s="1"/>
  <c r="BA194" i="1" s="1"/>
  <c r="AY57" i="1"/>
  <c r="AZ57" i="1" s="1"/>
  <c r="BA57" i="1" s="1"/>
  <c r="AY98" i="1"/>
  <c r="AZ98" i="1" s="1"/>
  <c r="BA98" i="1" s="1"/>
  <c r="AY116" i="1"/>
  <c r="AZ116" i="1" s="1"/>
  <c r="BA116" i="1" s="1"/>
  <c r="AY16" i="1"/>
  <c r="AZ16" i="1" s="1"/>
  <c r="BA16" i="1" s="1"/>
  <c r="AY156" i="1"/>
  <c r="AZ156" i="1" s="1"/>
  <c r="BA156" i="1" s="1"/>
  <c r="AY347" i="1"/>
  <c r="AZ347" i="1" s="1"/>
  <c r="BA347" i="1" s="1"/>
  <c r="AY372" i="1"/>
  <c r="AZ372" i="1" s="1"/>
  <c r="BA372" i="1" s="1"/>
  <c r="AY23" i="1"/>
  <c r="AZ23" i="1" s="1"/>
  <c r="BA23" i="1" s="1"/>
  <c r="AY264" i="1"/>
  <c r="AZ264" i="1" s="1"/>
  <c r="BA264" i="1" s="1"/>
  <c r="AY129" i="1"/>
  <c r="AZ129" i="1" s="1"/>
  <c r="BA129" i="1" s="1"/>
  <c r="AY17" i="1"/>
  <c r="AZ17" i="1" s="1"/>
  <c r="BA17" i="1" s="1"/>
  <c r="AY218" i="1"/>
  <c r="AZ218" i="1" s="1"/>
  <c r="BA218" i="1" s="1"/>
  <c r="AY352" i="1"/>
  <c r="AZ352" i="1" s="1"/>
  <c r="BA352" i="1" s="1"/>
  <c r="AY236" i="1"/>
  <c r="AZ236" i="1" s="1"/>
  <c r="BA236" i="1" s="1"/>
  <c r="AY244" i="1"/>
  <c r="AZ244" i="1" s="1"/>
  <c r="BA244" i="1" s="1"/>
  <c r="AY171" i="1"/>
  <c r="AZ171" i="1" s="1"/>
  <c r="BA171" i="1" s="1"/>
  <c r="AY359" i="1"/>
  <c r="AZ359" i="1" s="1"/>
  <c r="BA359" i="1" s="1"/>
  <c r="AY232" i="1"/>
  <c r="AZ232" i="1" s="1"/>
  <c r="BA232" i="1" s="1"/>
  <c r="AY109" i="1"/>
  <c r="AZ109" i="1" s="1"/>
  <c r="BA109" i="1" s="1"/>
  <c r="AY217" i="1"/>
  <c r="AZ217" i="1" s="1"/>
  <c r="BA217" i="1" s="1"/>
  <c r="AY270" i="1"/>
  <c r="AZ270" i="1" s="1"/>
  <c r="BA270" i="1" s="1"/>
  <c r="AY188" i="1"/>
  <c r="AZ188" i="1" s="1"/>
  <c r="BA188" i="1" s="1"/>
  <c r="AY70" i="1"/>
  <c r="AZ70" i="1" s="1"/>
  <c r="BA70" i="1" s="1"/>
  <c r="AY114" i="1"/>
  <c r="AZ114" i="1" s="1"/>
  <c r="BA114" i="1" s="1"/>
  <c r="AY29" i="1"/>
  <c r="AZ29" i="1" s="1"/>
  <c r="BA29" i="1" s="1"/>
  <c r="AY158" i="1"/>
  <c r="AZ158" i="1" s="1"/>
  <c r="BA158" i="1" s="1"/>
  <c r="AY346" i="1"/>
  <c r="AZ346" i="1" s="1"/>
  <c r="BA346" i="1" s="1"/>
  <c r="AY91" i="1"/>
  <c r="AZ91" i="1" s="1"/>
  <c r="BA91" i="1" s="1"/>
  <c r="AY3" i="1"/>
  <c r="AZ3" i="1" s="1"/>
  <c r="BA3" i="1" s="1"/>
  <c r="AY125" i="1"/>
  <c r="AZ125" i="1" s="1"/>
  <c r="BA125" i="1" s="1"/>
  <c r="AY271" i="1"/>
  <c r="AZ271" i="1" s="1"/>
  <c r="BA271" i="1" s="1"/>
  <c r="AY367" i="1"/>
  <c r="AZ367" i="1" s="1"/>
  <c r="BA367" i="1" s="1"/>
  <c r="AY360" i="1"/>
  <c r="AZ360" i="1" s="1"/>
  <c r="BA360" i="1" s="1"/>
  <c r="AY15" i="1"/>
  <c r="AZ15" i="1" s="1"/>
  <c r="BA15" i="1" s="1"/>
  <c r="AY71" i="1"/>
  <c r="AZ71" i="1" s="1"/>
  <c r="BA71" i="1" s="1"/>
  <c r="AY216" i="1"/>
  <c r="AZ216" i="1" s="1"/>
  <c r="BA216" i="1" s="1"/>
  <c r="AY254" i="1"/>
  <c r="AZ254" i="1" s="1"/>
  <c r="BA254" i="1" s="1"/>
  <c r="AY39" i="1"/>
  <c r="AZ39" i="1" s="1"/>
  <c r="BA39" i="1" s="1"/>
  <c r="AY136" i="1"/>
  <c r="AZ136" i="1" s="1"/>
  <c r="BA136" i="1" s="1"/>
  <c r="AY238" i="1"/>
  <c r="AZ238" i="1" s="1"/>
  <c r="BA238" i="1" s="1"/>
  <c r="AY20" i="1"/>
  <c r="AZ20" i="1" s="1"/>
  <c r="BA20" i="1" s="1"/>
  <c r="AY329" i="1"/>
  <c r="AZ329" i="1" s="1"/>
  <c r="BA329" i="1" s="1"/>
  <c r="AY272" i="1"/>
  <c r="AZ272" i="1" s="1"/>
  <c r="BA272" i="1" s="1"/>
  <c r="AY78" i="1"/>
  <c r="AZ78" i="1" s="1"/>
  <c r="BA78" i="1" s="1"/>
  <c r="AY168" i="1"/>
  <c r="AZ168" i="1" s="1"/>
  <c r="BA168" i="1" s="1"/>
  <c r="AY6" i="1"/>
  <c r="AZ6" i="1" s="1"/>
  <c r="BA6" i="1" s="1"/>
  <c r="AY354" i="1"/>
  <c r="AZ354" i="1" s="1"/>
  <c r="BA354" i="1" s="1"/>
  <c r="AY246" i="1"/>
  <c r="AZ246" i="1" s="1"/>
  <c r="BA246" i="1" s="1"/>
  <c r="AY278" i="1"/>
  <c r="AZ278" i="1" s="1"/>
  <c r="BA278" i="1" s="1"/>
  <c r="AY69" i="1"/>
  <c r="AZ69" i="1" s="1"/>
  <c r="BA69" i="1" s="1"/>
  <c r="AY174" i="1"/>
  <c r="AZ174" i="1" s="1"/>
  <c r="BA174" i="1" s="1"/>
  <c r="AY207" i="1"/>
  <c r="AZ207" i="1" s="1"/>
  <c r="BA207" i="1" s="1"/>
  <c r="AY222" i="1"/>
  <c r="AZ222" i="1" s="1"/>
  <c r="BA222" i="1" s="1"/>
  <c r="AY162" i="1"/>
  <c r="AZ162" i="1" s="1"/>
  <c r="BA162" i="1" s="1"/>
  <c r="AY147" i="1"/>
  <c r="AZ147" i="1" s="1"/>
  <c r="BA147" i="1" s="1"/>
  <c r="AY2" i="1"/>
  <c r="AZ2" i="1" s="1"/>
  <c r="BA2" i="1" s="1"/>
  <c r="AY195" i="1"/>
  <c r="AZ195" i="1" s="1"/>
  <c r="BA195" i="1" s="1"/>
  <c r="AY345" i="1"/>
  <c r="AZ345" i="1" s="1"/>
  <c r="BA345" i="1" s="1"/>
  <c r="AY338" i="1"/>
  <c r="AZ338" i="1" s="1"/>
  <c r="BA338" i="1" s="1"/>
  <c r="AY202" i="1"/>
  <c r="AZ202" i="1" s="1"/>
  <c r="BA202" i="1" s="1"/>
  <c r="AY135" i="1"/>
  <c r="AZ135" i="1" s="1"/>
  <c r="BA135" i="1" s="1"/>
  <c r="AY300" i="1"/>
  <c r="AZ300" i="1" s="1"/>
  <c r="BA300" i="1" s="1"/>
  <c r="AY10" i="1"/>
  <c r="AZ10" i="1" s="1"/>
  <c r="BA10" i="1" s="1"/>
  <c r="AY369" i="1"/>
  <c r="AZ369" i="1" s="1"/>
  <c r="BA369" i="1" s="1"/>
  <c r="AY40" i="1"/>
  <c r="AZ40" i="1" s="1"/>
  <c r="BA40" i="1" s="1"/>
  <c r="AY286" i="1"/>
  <c r="AZ286" i="1" s="1"/>
  <c r="BA286" i="1" s="1"/>
  <c r="AY77" i="1"/>
  <c r="AZ77" i="1" s="1"/>
  <c r="BA77" i="1" s="1"/>
  <c r="AY203" i="1"/>
  <c r="AZ203" i="1" s="1"/>
  <c r="BA203" i="1" s="1"/>
  <c r="AY95" i="1"/>
  <c r="AZ95" i="1" s="1"/>
  <c r="BA95" i="1" s="1"/>
  <c r="AY325" i="1"/>
  <c r="AZ325" i="1" s="1"/>
  <c r="BA325" i="1" s="1"/>
  <c r="AY234" i="1"/>
  <c r="AZ234" i="1" s="1"/>
  <c r="BA234" i="1" s="1"/>
  <c r="AY149" i="1"/>
  <c r="AZ149" i="1" s="1"/>
  <c r="BA149" i="1" s="1"/>
  <c r="AY261" i="1"/>
  <c r="AZ261" i="1" s="1"/>
  <c r="BA261" i="1" s="1"/>
  <c r="AY282" i="1"/>
  <c r="AZ282" i="1" s="1"/>
  <c r="BA282" i="1" s="1"/>
  <c r="AY375" i="1"/>
  <c r="AZ375" i="1" s="1"/>
  <c r="BA375" i="1" s="1"/>
  <c r="AY215" i="1"/>
  <c r="AZ215" i="1" s="1"/>
  <c r="BA215" i="1" s="1"/>
  <c r="AY313" i="1"/>
  <c r="AZ313" i="1" s="1"/>
  <c r="BA313" i="1" s="1"/>
  <c r="AY213" i="1"/>
  <c r="AZ213" i="1" s="1"/>
  <c r="BA213" i="1" s="1"/>
  <c r="AY263" i="1"/>
  <c r="AZ263" i="1" s="1"/>
  <c r="BA263" i="1" s="1"/>
  <c r="AY48" i="1"/>
  <c r="AZ48" i="1" s="1"/>
  <c r="BA48" i="1" s="1"/>
  <c r="AY141" i="1"/>
  <c r="AZ141" i="1" s="1"/>
  <c r="BA141" i="1" s="1"/>
  <c r="AY5" i="1"/>
  <c r="AZ5" i="1" s="1"/>
  <c r="BA5" i="1" s="1"/>
  <c r="AY83" i="1"/>
  <c r="AZ83" i="1" s="1"/>
  <c r="BA83" i="1" s="1"/>
  <c r="AY328" i="1"/>
  <c r="AZ328" i="1" s="1"/>
  <c r="BA328" i="1" s="1"/>
  <c r="AY219" i="1"/>
  <c r="AZ219" i="1" s="1"/>
  <c r="BA219" i="1" s="1"/>
  <c r="AY235" i="1"/>
  <c r="AZ235" i="1" s="1"/>
  <c r="BA235" i="1" s="1"/>
  <c r="AY243" i="1"/>
  <c r="AZ243" i="1" s="1"/>
  <c r="BA243" i="1" s="1"/>
  <c r="AY101" i="1"/>
  <c r="AZ101" i="1" s="1"/>
  <c r="BA101" i="1" s="1"/>
  <c r="AY239" i="1"/>
  <c r="AZ239" i="1" s="1"/>
  <c r="BA239" i="1" s="1"/>
  <c r="AY177" i="1"/>
  <c r="AZ177" i="1" s="1"/>
  <c r="BA177" i="1" s="1"/>
  <c r="AY253" i="1"/>
  <c r="AZ253" i="1" s="1"/>
  <c r="BA253" i="1" s="1"/>
  <c r="AY276" i="1"/>
  <c r="AZ276" i="1" s="1"/>
  <c r="BA276" i="1" s="1"/>
  <c r="AY196" i="1"/>
  <c r="AZ196" i="1" s="1"/>
  <c r="BA196" i="1" s="1"/>
  <c r="AY320" i="1"/>
  <c r="AZ320" i="1" s="1"/>
  <c r="BA320" i="1" s="1"/>
  <c r="AY35" i="1"/>
  <c r="AZ35" i="1" s="1"/>
  <c r="BA35" i="1" s="1"/>
  <c r="AY169" i="1"/>
  <c r="AZ169" i="1" s="1"/>
  <c r="BA169" i="1" s="1"/>
  <c r="AY160" i="1"/>
  <c r="AZ160" i="1" s="1"/>
  <c r="BA160" i="1" s="1"/>
  <c r="AY97" i="1"/>
  <c r="AZ97" i="1" s="1"/>
  <c r="BA97" i="1" s="1"/>
  <c r="AY245" i="1"/>
  <c r="AZ245" i="1" s="1"/>
  <c r="BA245" i="1" s="1"/>
  <c r="AY211" i="1"/>
  <c r="AZ211" i="1" s="1"/>
  <c r="BA211" i="1" s="1"/>
  <c r="AY344" i="1"/>
  <c r="AZ344" i="1" s="1"/>
  <c r="BA344" i="1" s="1"/>
  <c r="AY179" i="1"/>
  <c r="AZ179" i="1" s="1"/>
  <c r="BA179" i="1" s="1"/>
  <c r="AY255" i="1"/>
  <c r="AZ255" i="1" s="1"/>
  <c r="BA255" i="1" s="1"/>
  <c r="AY279" i="1"/>
  <c r="AZ279" i="1" s="1"/>
  <c r="BA279" i="1" s="1"/>
  <c r="AY321" i="1"/>
  <c r="AZ321" i="1" s="1"/>
  <c r="BA321" i="1" s="1"/>
  <c r="AY164" i="1"/>
  <c r="AZ164" i="1" s="1"/>
  <c r="BA164" i="1" s="1"/>
  <c r="AY137" i="1"/>
  <c r="AZ137" i="1" s="1"/>
  <c r="BA137" i="1" s="1"/>
  <c r="AY41" i="1"/>
  <c r="AZ41" i="1" s="1"/>
  <c r="BA41" i="1" s="1"/>
  <c r="AY277" i="1"/>
  <c r="AZ277" i="1" s="1"/>
  <c r="BA277" i="1" s="1"/>
  <c r="AY54" i="1"/>
  <c r="AZ54" i="1" s="1"/>
  <c r="BA54" i="1" s="1"/>
  <c r="AY208" i="1"/>
  <c r="AZ208" i="1" s="1"/>
  <c r="BA208" i="1" s="1"/>
  <c r="AY42" i="1"/>
  <c r="AZ42" i="1" s="1"/>
  <c r="BA42" i="1" s="1"/>
  <c r="AY288" i="1"/>
  <c r="AZ288" i="1" s="1"/>
  <c r="BA288" i="1" s="1"/>
  <c r="AY56" i="1"/>
  <c r="AZ56" i="1" s="1"/>
  <c r="BA56" i="1" s="1"/>
  <c r="AY262" i="1"/>
  <c r="AZ262" i="1" s="1"/>
  <c r="BA262" i="1" s="1"/>
  <c r="AY132" i="1"/>
  <c r="AZ132" i="1" s="1"/>
  <c r="BA132" i="1" s="1"/>
  <c r="AY371" i="1"/>
  <c r="AZ371" i="1" s="1"/>
  <c r="BA371" i="1" s="1"/>
  <c r="AY19" i="1"/>
  <c r="AZ19" i="1" s="1"/>
  <c r="BA19" i="1" s="1"/>
  <c r="AY308" i="1"/>
  <c r="AZ308" i="1" s="1"/>
  <c r="BA308" i="1" s="1"/>
  <c r="AY290" i="1"/>
  <c r="AZ290" i="1" s="1"/>
  <c r="BA290" i="1" s="1"/>
  <c r="AY301" i="1"/>
  <c r="AZ301" i="1" s="1"/>
  <c r="BA301" i="1" s="1"/>
  <c r="AY33" i="1"/>
  <c r="AZ33" i="1" s="1"/>
  <c r="BA33" i="1" s="1"/>
  <c r="AY187" i="1"/>
  <c r="AZ187" i="1" s="1"/>
  <c r="BA187" i="1" s="1"/>
  <c r="AY155" i="1"/>
  <c r="AZ155" i="1" s="1"/>
  <c r="BA155" i="1" s="1"/>
  <c r="AY72" i="1"/>
  <c r="AZ72" i="1" s="1"/>
  <c r="BA72" i="1" s="1"/>
  <c r="AY226" i="1"/>
  <c r="AZ226" i="1" s="1"/>
  <c r="BA226" i="1" s="1"/>
  <c r="AY111" i="1"/>
  <c r="AZ111" i="1" s="1"/>
  <c r="BA111" i="1" s="1"/>
  <c r="AY90" i="1"/>
  <c r="AZ90" i="1" s="1"/>
  <c r="BA90" i="1" s="1"/>
  <c r="AY294" i="1"/>
  <c r="AZ294" i="1" s="1"/>
  <c r="BA294" i="1" s="1"/>
  <c r="AY44" i="1"/>
  <c r="AZ44" i="1" s="1"/>
  <c r="BA44" i="1" s="1"/>
  <c r="AY170" i="1"/>
  <c r="AZ170" i="1" s="1"/>
  <c r="BA170" i="1" s="1"/>
  <c r="AS314" i="1"/>
  <c r="AT314" i="1" s="1"/>
  <c r="AU314" i="1" s="1"/>
  <c r="AS11" i="1"/>
  <c r="AT11" i="1" s="1"/>
  <c r="AU11" i="1" s="1"/>
  <c r="AS269" i="1"/>
  <c r="AT269" i="1" s="1"/>
  <c r="AU269" i="1" s="1"/>
  <c r="AS27" i="1"/>
  <c r="AT27" i="1" s="1"/>
  <c r="AU27" i="1" s="1"/>
  <c r="AS185" i="1"/>
  <c r="AT185" i="1" s="1"/>
  <c r="AU185" i="1" s="1"/>
  <c r="AS319" i="1"/>
  <c r="AT319" i="1" s="1"/>
  <c r="AU319" i="1" s="1"/>
  <c r="AS335" i="1"/>
  <c r="AT335" i="1" s="1"/>
  <c r="AU335" i="1" s="1"/>
  <c r="AS153" i="1"/>
  <c r="AT153" i="1" s="1"/>
  <c r="AU153" i="1" s="1"/>
  <c r="AS365" i="1"/>
  <c r="AT365" i="1" s="1"/>
  <c r="AU365" i="1" s="1"/>
  <c r="AS47" i="1"/>
  <c r="AT47" i="1" s="1"/>
  <c r="AU47" i="1" s="1"/>
  <c r="AS191" i="1"/>
  <c r="AT191" i="1" s="1"/>
  <c r="AU191" i="1" s="1"/>
  <c r="AS167" i="1"/>
  <c r="AT167" i="1" s="1"/>
  <c r="AU167" i="1" s="1"/>
  <c r="AS94" i="1"/>
  <c r="AT94" i="1" s="1"/>
  <c r="AU94" i="1" s="1"/>
  <c r="AS353" i="1"/>
  <c r="AT353" i="1" s="1"/>
  <c r="AU353" i="1" s="1"/>
  <c r="AS124" i="1"/>
  <c r="AT124" i="1" s="1"/>
  <c r="AU124" i="1" s="1"/>
  <c r="AS184" i="1"/>
  <c r="AT184" i="1" s="1"/>
  <c r="AU184" i="1" s="1"/>
  <c r="AS113" i="1"/>
  <c r="AT113" i="1" s="1"/>
  <c r="AU113" i="1" s="1"/>
  <c r="AS231" i="1"/>
  <c r="AT231" i="1" s="1"/>
  <c r="AU231" i="1" s="1"/>
  <c r="AS61" i="1"/>
  <c r="AT61" i="1" s="1"/>
  <c r="AU61" i="1" s="1"/>
  <c r="AS25" i="1"/>
  <c r="AT25" i="1" s="1"/>
  <c r="AU25" i="1" s="1"/>
  <c r="AS332" i="1"/>
  <c r="AT332" i="1" s="1"/>
  <c r="AU332" i="1" s="1"/>
  <c r="AS166" i="1"/>
  <c r="AT166" i="1" s="1"/>
  <c r="AU166" i="1" s="1"/>
  <c r="AS87" i="1"/>
  <c r="AT87" i="1" s="1"/>
  <c r="AU87" i="1" s="1"/>
  <c r="AS103" i="1"/>
  <c r="AT103" i="1" s="1"/>
  <c r="AU103" i="1" s="1"/>
  <c r="AS250" i="1"/>
  <c r="AT250" i="1" s="1"/>
  <c r="AU250" i="1" s="1"/>
  <c r="AS199" i="1"/>
  <c r="AT199" i="1" s="1"/>
  <c r="AU199" i="1" s="1"/>
  <c r="AS96" i="1"/>
  <c r="AT96" i="1" s="1"/>
  <c r="AU96" i="1" s="1"/>
  <c r="AS144" i="1"/>
  <c r="AT144" i="1" s="1"/>
  <c r="AU144" i="1" s="1"/>
  <c r="AS53" i="1"/>
  <c r="AT53" i="1" s="1"/>
  <c r="AU53" i="1" s="1"/>
  <c r="AS373" i="1"/>
  <c r="AT373" i="1" s="1"/>
  <c r="AU373" i="1" s="1"/>
  <c r="AS284" i="1"/>
  <c r="AT284" i="1" s="1"/>
  <c r="AU284" i="1" s="1"/>
  <c r="AS193" i="1"/>
  <c r="AT193" i="1" s="1"/>
  <c r="AU193" i="1" s="1"/>
  <c r="AS128" i="1"/>
  <c r="AT128" i="1" s="1"/>
  <c r="AU128" i="1" s="1"/>
  <c r="AS181" i="1"/>
  <c r="AT181" i="1" s="1"/>
  <c r="AU181" i="1" s="1"/>
  <c r="AS257" i="1"/>
  <c r="AT257" i="1" s="1"/>
  <c r="AU257" i="1" s="1"/>
  <c r="AS312" i="1"/>
  <c r="AT312" i="1" s="1"/>
  <c r="AU312" i="1" s="1"/>
  <c r="AS38" i="1"/>
  <c r="AT38" i="1" s="1"/>
  <c r="AU38" i="1" s="1"/>
  <c r="AS148" i="1"/>
  <c r="AT148" i="1" s="1"/>
  <c r="AU148" i="1" s="1"/>
  <c r="AS299" i="1"/>
  <c r="AT299" i="1" s="1"/>
  <c r="AU299" i="1" s="1"/>
  <c r="AS119" i="1"/>
  <c r="AT119" i="1" s="1"/>
  <c r="AU119" i="1" s="1"/>
  <c r="AS240" i="1"/>
  <c r="AT240" i="1" s="1"/>
  <c r="AU240" i="1" s="1"/>
  <c r="AS107" i="1"/>
  <c r="AT107" i="1" s="1"/>
  <c r="AU107" i="1" s="1"/>
  <c r="AS293" i="1"/>
  <c r="AT293" i="1" s="1"/>
  <c r="AU293" i="1" s="1"/>
  <c r="AS307" i="1"/>
  <c r="AT307" i="1" s="1"/>
  <c r="AU307" i="1" s="1"/>
  <c r="AS230" i="1"/>
  <c r="AT230" i="1" s="1"/>
  <c r="AU230" i="1" s="1"/>
  <c r="AS249" i="1"/>
  <c r="AT249" i="1" s="1"/>
  <c r="AU249" i="1" s="1"/>
  <c r="AS366" i="1"/>
  <c r="AT366" i="1" s="1"/>
  <c r="AU366" i="1" s="1"/>
  <c r="AS89" i="1"/>
  <c r="AT89" i="1" s="1"/>
  <c r="AU89" i="1" s="1"/>
  <c r="AS76" i="1"/>
  <c r="AT76" i="1" s="1"/>
  <c r="AU76" i="1" s="1"/>
  <c r="AS50" i="1"/>
  <c r="AT50" i="1" s="1"/>
  <c r="AU50" i="1" s="1"/>
  <c r="AS14" i="1"/>
  <c r="AT14" i="1" s="1"/>
  <c r="AU14" i="1" s="1"/>
  <c r="AS324" i="1"/>
  <c r="AT324" i="1" s="1"/>
  <c r="AU324" i="1" s="1"/>
  <c r="AS126" i="1"/>
  <c r="AT126" i="1" s="1"/>
  <c r="AU126" i="1" s="1"/>
  <c r="AS275" i="1"/>
  <c r="AT275" i="1" s="1"/>
  <c r="AU275" i="1" s="1"/>
  <c r="AS127" i="1"/>
  <c r="AT127" i="1" s="1"/>
  <c r="AU127" i="1" s="1"/>
  <c r="AS256" i="1"/>
  <c r="AT256" i="1" s="1"/>
  <c r="AU256" i="1" s="1"/>
  <c r="AS117" i="1"/>
  <c r="AT117" i="1" s="1"/>
  <c r="AU117" i="1" s="1"/>
  <c r="AS102" i="1"/>
  <c r="AT102" i="1" s="1"/>
  <c r="AU102" i="1" s="1"/>
  <c r="AS106" i="1"/>
  <c r="AT106" i="1" s="1"/>
  <c r="AU106" i="1" s="1"/>
  <c r="AS248" i="1"/>
  <c r="AT248" i="1" s="1"/>
  <c r="AU248" i="1" s="1"/>
  <c r="AS190" i="1"/>
  <c r="AT190" i="1" s="1"/>
  <c r="AU190" i="1" s="1"/>
  <c r="AS351" i="1"/>
  <c r="AT351" i="1" s="1"/>
  <c r="AU351" i="1" s="1"/>
  <c r="AS81" i="1"/>
  <c r="AT81" i="1" s="1"/>
  <c r="AU81" i="1" s="1"/>
  <c r="AS110" i="1"/>
  <c r="AT110" i="1" s="1"/>
  <c r="AU110" i="1" s="1"/>
  <c r="AS66" i="1"/>
  <c r="AT66" i="1" s="1"/>
  <c r="AU66" i="1" s="1"/>
  <c r="AS229" i="1"/>
  <c r="AT229" i="1" s="1"/>
  <c r="AU229" i="1" s="1"/>
  <c r="AS285" i="1"/>
  <c r="AT285" i="1" s="1"/>
  <c r="AU285" i="1" s="1"/>
  <c r="AS364" i="1"/>
  <c r="AT364" i="1" s="1"/>
  <c r="AU364" i="1" s="1"/>
  <c r="AS280" i="1"/>
  <c r="AT280" i="1" s="1"/>
  <c r="AU280" i="1" s="1"/>
  <c r="AS55" i="1"/>
  <c r="AT55" i="1" s="1"/>
  <c r="AU55" i="1" s="1"/>
  <c r="AS59" i="1"/>
  <c r="AT59" i="1" s="1"/>
  <c r="AU59" i="1" s="1"/>
  <c r="AS337" i="1"/>
  <c r="AT337" i="1" s="1"/>
  <c r="AU337" i="1" s="1"/>
  <c r="AS178" i="1"/>
  <c r="AT178" i="1" s="1"/>
  <c r="AU178" i="1" s="1"/>
  <c r="AS105" i="1"/>
  <c r="AT105" i="1" s="1"/>
  <c r="AU105" i="1" s="1"/>
  <c r="AS31" i="1"/>
  <c r="AT31" i="1" s="1"/>
  <c r="AU31" i="1" s="1"/>
  <c r="AS311" i="1"/>
  <c r="AT311" i="1" s="1"/>
  <c r="AU311" i="1" s="1"/>
  <c r="AS152" i="1"/>
  <c r="AT152" i="1" s="1"/>
  <c r="AU152" i="1" s="1"/>
  <c r="AS357" i="1"/>
  <c r="AT357" i="1" s="1"/>
  <c r="AU357" i="1" s="1"/>
  <c r="AS318" i="1"/>
  <c r="AT318" i="1" s="1"/>
  <c r="AU318" i="1" s="1"/>
  <c r="AS326" i="1"/>
  <c r="AT326" i="1" s="1"/>
  <c r="AU326" i="1" s="1"/>
  <c r="AS224" i="1"/>
  <c r="AT224" i="1" s="1"/>
  <c r="AU224" i="1" s="1"/>
  <c r="AS228" i="1"/>
  <c r="AT228" i="1" s="1"/>
  <c r="AU228" i="1" s="1"/>
  <c r="AS221" i="1"/>
  <c r="AT221" i="1" s="1"/>
  <c r="AU221" i="1" s="1"/>
  <c r="AS60" i="1"/>
  <c r="AT60" i="1" s="1"/>
  <c r="AU60" i="1" s="1"/>
  <c r="AS287" i="1"/>
  <c r="AT287" i="1" s="1"/>
  <c r="AU287" i="1" s="1"/>
  <c r="AS65" i="1"/>
  <c r="AT65" i="1" s="1"/>
  <c r="AU65" i="1" s="1"/>
  <c r="AS306" i="1"/>
  <c r="AT306" i="1" s="1"/>
  <c r="AU306" i="1" s="1"/>
  <c r="AS68" i="1"/>
  <c r="AT68" i="1" s="1"/>
  <c r="AU68" i="1" s="1"/>
  <c r="AS134" i="1"/>
  <c r="AT134" i="1" s="1"/>
  <c r="AU134" i="1" s="1"/>
  <c r="AS123" i="1"/>
  <c r="AT123" i="1" s="1"/>
  <c r="AU123" i="1" s="1"/>
  <c r="AS343" i="1"/>
  <c r="AT343" i="1" s="1"/>
  <c r="AU343" i="1" s="1"/>
  <c r="AS342" i="1"/>
  <c r="AT342" i="1" s="1"/>
  <c r="AU342" i="1" s="1"/>
  <c r="AS283" i="1"/>
  <c r="AT283" i="1" s="1"/>
  <c r="AU283" i="1" s="1"/>
  <c r="AS86" i="1"/>
  <c r="AT86" i="1" s="1"/>
  <c r="AU86" i="1" s="1"/>
  <c r="AS339" i="1"/>
  <c r="AT339" i="1" s="1"/>
  <c r="AU339" i="1" s="1"/>
  <c r="AS161" i="1"/>
  <c r="AT161" i="1" s="1"/>
  <c r="AU161" i="1" s="1"/>
  <c r="AS225" i="1"/>
  <c r="AT225" i="1" s="1"/>
  <c r="AU225" i="1" s="1"/>
  <c r="AS334" i="1"/>
  <c r="AT334" i="1" s="1"/>
  <c r="AU334" i="1" s="1"/>
  <c r="AS175" i="1"/>
  <c r="AT175" i="1" s="1"/>
  <c r="AU175" i="1" s="1"/>
  <c r="AS85" i="1"/>
  <c r="AT85" i="1" s="1"/>
  <c r="AU85" i="1" s="1"/>
  <c r="AS274" i="1"/>
  <c r="AT274" i="1" s="1"/>
  <c r="AU274" i="1" s="1"/>
  <c r="AS374" i="1"/>
  <c r="AT374" i="1" s="1"/>
  <c r="AU374" i="1" s="1"/>
  <c r="AS227" i="1"/>
  <c r="AT227" i="1" s="1"/>
  <c r="AU227" i="1" s="1"/>
  <c r="AS115" i="1"/>
  <c r="AT115" i="1" s="1"/>
  <c r="AU115" i="1" s="1"/>
  <c r="AS122" i="1"/>
  <c r="AT122" i="1" s="1"/>
  <c r="AU122" i="1" s="1"/>
  <c r="AS305" i="1"/>
  <c r="AT305" i="1" s="1"/>
  <c r="AU305" i="1" s="1"/>
  <c r="AS75" i="1"/>
  <c r="AT75" i="1" s="1"/>
  <c r="AU75" i="1" s="1"/>
  <c r="AS63" i="1"/>
  <c r="AT63" i="1" s="1"/>
  <c r="AU63" i="1" s="1"/>
  <c r="AS281" i="1"/>
  <c r="AT281" i="1" s="1"/>
  <c r="AU281" i="1" s="1"/>
  <c r="AS28" i="1"/>
  <c r="AT28" i="1" s="1"/>
  <c r="AU28" i="1" s="1"/>
  <c r="AS233" i="1"/>
  <c r="AT233" i="1" s="1"/>
  <c r="AU233" i="1" s="1"/>
  <c r="AS323" i="1"/>
  <c r="AT323" i="1" s="1"/>
  <c r="AU323" i="1" s="1"/>
  <c r="AS363" i="1"/>
  <c r="AT363" i="1" s="1"/>
  <c r="AU363" i="1" s="1"/>
  <c r="AS80" i="1"/>
  <c r="AT80" i="1" s="1"/>
  <c r="AU80" i="1" s="1"/>
  <c r="AS212" i="1"/>
  <c r="AT212" i="1" s="1"/>
  <c r="AU212" i="1" s="1"/>
  <c r="AS58" i="1"/>
  <c r="AT58" i="1" s="1"/>
  <c r="AU58" i="1" s="1"/>
  <c r="AS370" i="1"/>
  <c r="AT370" i="1" s="1"/>
  <c r="AU370" i="1" s="1"/>
  <c r="AS268" i="1"/>
  <c r="AT268" i="1" s="1"/>
  <c r="AU268" i="1" s="1"/>
  <c r="AS220" i="1"/>
  <c r="AT220" i="1" s="1"/>
  <c r="AU220" i="1" s="1"/>
  <c r="AS84" i="1"/>
  <c r="AT84" i="1" s="1"/>
  <c r="AU84" i="1" s="1"/>
  <c r="AS180" i="1"/>
  <c r="AT180" i="1" s="1"/>
  <c r="AU180" i="1" s="1"/>
  <c r="AS22" i="1"/>
  <c r="AT22" i="1" s="1"/>
  <c r="AU22" i="1" s="1"/>
  <c r="AS303" i="1"/>
  <c r="AT303" i="1" s="1"/>
  <c r="AU303" i="1" s="1"/>
  <c r="AS298" i="1"/>
  <c r="AT298" i="1" s="1"/>
  <c r="AU298" i="1" s="1"/>
  <c r="AS138" i="1"/>
  <c r="AT138" i="1" s="1"/>
  <c r="AU138" i="1" s="1"/>
  <c r="AS322" i="1"/>
  <c r="AT322" i="1" s="1"/>
  <c r="AU322" i="1" s="1"/>
  <c r="AS292" i="1"/>
  <c r="AT292" i="1" s="1"/>
  <c r="AU292" i="1" s="1"/>
  <c r="AS198" i="1"/>
  <c r="AT198" i="1" s="1"/>
  <c r="AU198" i="1" s="1"/>
  <c r="AS112" i="1"/>
  <c r="AT112" i="1" s="1"/>
  <c r="AU112" i="1" s="1"/>
  <c r="AS146" i="1"/>
  <c r="AT146" i="1" s="1"/>
  <c r="AU146" i="1" s="1"/>
  <c r="AS4" i="1"/>
  <c r="AT4" i="1" s="1"/>
  <c r="AU4" i="1" s="1"/>
  <c r="AS18" i="1"/>
  <c r="AT18" i="1" s="1"/>
  <c r="AU18" i="1" s="1"/>
  <c r="AS82" i="1"/>
  <c r="AT82" i="1" s="1"/>
  <c r="AU82" i="1" s="1"/>
  <c r="AS317" i="1"/>
  <c r="AT317" i="1" s="1"/>
  <c r="AU317" i="1" s="1"/>
  <c r="AS52" i="1"/>
  <c r="AT52" i="1" s="1"/>
  <c r="AU52" i="1" s="1"/>
  <c r="AS209" i="1"/>
  <c r="AT209" i="1" s="1"/>
  <c r="AU209" i="1" s="1"/>
  <c r="AS251" i="1"/>
  <c r="AT251" i="1" s="1"/>
  <c r="AU251" i="1" s="1"/>
  <c r="AS67" i="1"/>
  <c r="AT67" i="1" s="1"/>
  <c r="AU67" i="1" s="1"/>
  <c r="AS295" i="1"/>
  <c r="AT295" i="1" s="1"/>
  <c r="AU295" i="1" s="1"/>
  <c r="AS315" i="1"/>
  <c r="AT315" i="1" s="1"/>
  <c r="AU315" i="1" s="1"/>
  <c r="AS206" i="1"/>
  <c r="AT206" i="1" s="1"/>
  <c r="AU206" i="1" s="1"/>
  <c r="AS143" i="1"/>
  <c r="AT143" i="1" s="1"/>
  <c r="AU143" i="1" s="1"/>
  <c r="AS9" i="1"/>
  <c r="AT9" i="1" s="1"/>
  <c r="AU9" i="1" s="1"/>
  <c r="AS183" i="1"/>
  <c r="AT183" i="1" s="1"/>
  <c r="AU183" i="1" s="1"/>
  <c r="AS252" i="1"/>
  <c r="AT252" i="1" s="1"/>
  <c r="AU252" i="1" s="1"/>
  <c r="AS273" i="1"/>
  <c r="AT273" i="1" s="1"/>
  <c r="AU273" i="1" s="1"/>
  <c r="AS350" i="1"/>
  <c r="AT350" i="1" s="1"/>
  <c r="AU350" i="1" s="1"/>
  <c r="AS121" i="1"/>
  <c r="AT121" i="1" s="1"/>
  <c r="AU121" i="1" s="1"/>
  <c r="AS88" i="1"/>
  <c r="AT88" i="1" s="1"/>
  <c r="AU88" i="1" s="1"/>
  <c r="AS145" i="1"/>
  <c r="AT145" i="1" s="1"/>
  <c r="AU145" i="1" s="1"/>
  <c r="AS237" i="1"/>
  <c r="AT237" i="1" s="1"/>
  <c r="AU237" i="1" s="1"/>
  <c r="AS37" i="1"/>
  <c r="AT37" i="1" s="1"/>
  <c r="AU37" i="1" s="1"/>
  <c r="AS267" i="1"/>
  <c r="AT267" i="1" s="1"/>
  <c r="AU267" i="1" s="1"/>
  <c r="AS7" i="1"/>
  <c r="AT7" i="1" s="1"/>
  <c r="AU7" i="1" s="1"/>
  <c r="AS214" i="1"/>
  <c r="AT214" i="1" s="1"/>
  <c r="AU214" i="1" s="1"/>
  <c r="AS192" i="1"/>
  <c r="AT192" i="1" s="1"/>
  <c r="AU192" i="1" s="1"/>
  <c r="AS142" i="1"/>
  <c r="AT142" i="1" s="1"/>
  <c r="AU142" i="1" s="1"/>
  <c r="AS49" i="1"/>
  <c r="AT49" i="1" s="1"/>
  <c r="AU49" i="1" s="1"/>
  <c r="AS331" i="1"/>
  <c r="AT331" i="1" s="1"/>
  <c r="AU331" i="1" s="1"/>
  <c r="AS74" i="1"/>
  <c r="AT74" i="1" s="1"/>
  <c r="AU74" i="1" s="1"/>
  <c r="AS258" i="1"/>
  <c r="AT258" i="1" s="1"/>
  <c r="AU258" i="1" s="1"/>
  <c r="AS13" i="1"/>
  <c r="AT13" i="1" s="1"/>
  <c r="AU13" i="1" s="1"/>
  <c r="AS358" i="1"/>
  <c r="AT358" i="1" s="1"/>
  <c r="AU358" i="1" s="1"/>
  <c r="AS291" i="1"/>
  <c r="AT291" i="1" s="1"/>
  <c r="AU291" i="1" s="1"/>
  <c r="AS333" i="1"/>
  <c r="AT333" i="1" s="1"/>
  <c r="AU333" i="1" s="1"/>
  <c r="AS118" i="1"/>
  <c r="AT118" i="1" s="1"/>
  <c r="AU118" i="1" s="1"/>
  <c r="AS341" i="1"/>
  <c r="AT341" i="1" s="1"/>
  <c r="AU341" i="1" s="1"/>
  <c r="AS205" i="1"/>
  <c r="AT205" i="1" s="1"/>
  <c r="AU205" i="1" s="1"/>
  <c r="AS289" i="1"/>
  <c r="AT289" i="1" s="1"/>
  <c r="AU289" i="1" s="1"/>
  <c r="AS368" i="1"/>
  <c r="AT368" i="1" s="1"/>
  <c r="AU368" i="1" s="1"/>
  <c r="AS79" i="1"/>
  <c r="AT79" i="1" s="1"/>
  <c r="AU79" i="1" s="1"/>
  <c r="AS100" i="1"/>
  <c r="AT100" i="1" s="1"/>
  <c r="AU100" i="1" s="1"/>
  <c r="AS316" i="1"/>
  <c r="AT316" i="1" s="1"/>
  <c r="AU316" i="1" s="1"/>
  <c r="AS139" i="1"/>
  <c r="AT139" i="1" s="1"/>
  <c r="AU139" i="1" s="1"/>
  <c r="AS120" i="1"/>
  <c r="AT120" i="1" s="1"/>
  <c r="AU120" i="1" s="1"/>
  <c r="AS336" i="1"/>
  <c r="AT336" i="1" s="1"/>
  <c r="AU336" i="1" s="1"/>
  <c r="AS182" i="1"/>
  <c r="AT182" i="1" s="1"/>
  <c r="AU182" i="1" s="1"/>
  <c r="AS176" i="1"/>
  <c r="AT176" i="1" s="1"/>
  <c r="AU176" i="1" s="1"/>
  <c r="AS327" i="1"/>
  <c r="AT327" i="1" s="1"/>
  <c r="AU327" i="1" s="1"/>
  <c r="AS24" i="1"/>
  <c r="AT24" i="1" s="1"/>
  <c r="AU24" i="1" s="1"/>
  <c r="AS12" i="1"/>
  <c r="AT12" i="1" s="1"/>
  <c r="AU12" i="1" s="1"/>
  <c r="AS30" i="1"/>
  <c r="AT30" i="1" s="1"/>
  <c r="AU30" i="1" s="1"/>
  <c r="AS93" i="1"/>
  <c r="AT93" i="1" s="1"/>
  <c r="AU93" i="1" s="1"/>
  <c r="AS361" i="1"/>
  <c r="AT361" i="1" s="1"/>
  <c r="AU361" i="1" s="1"/>
  <c r="AS36" i="1"/>
  <c r="AT36" i="1" s="1"/>
  <c r="AU36" i="1" s="1"/>
  <c r="AS260" i="1"/>
  <c r="AT260" i="1" s="1"/>
  <c r="AU260" i="1" s="1"/>
  <c r="AS163" i="1"/>
  <c r="AT163" i="1" s="1"/>
  <c r="AU163" i="1" s="1"/>
  <c r="AS349" i="1"/>
  <c r="AT349" i="1" s="1"/>
  <c r="AU349" i="1" s="1"/>
  <c r="AS43" i="1"/>
  <c r="AT43" i="1" s="1"/>
  <c r="AU43" i="1" s="1"/>
  <c r="AS210" i="1"/>
  <c r="AT210" i="1" s="1"/>
  <c r="AU210" i="1" s="1"/>
  <c r="AS297" i="1"/>
  <c r="AT297" i="1" s="1"/>
  <c r="AU297" i="1" s="1"/>
  <c r="AS8" i="1"/>
  <c r="AT8" i="1" s="1"/>
  <c r="AU8" i="1" s="1"/>
  <c r="AS140" i="1"/>
  <c r="AT140" i="1" s="1"/>
  <c r="AU140" i="1" s="1"/>
  <c r="AS51" i="1"/>
  <c r="AT51" i="1" s="1"/>
  <c r="AU51" i="1" s="1"/>
  <c r="AS247" i="1"/>
  <c r="AT247" i="1" s="1"/>
  <c r="AU247" i="1" s="1"/>
  <c r="AS131" i="1"/>
  <c r="AT131" i="1" s="1"/>
  <c r="AU131" i="1" s="1"/>
  <c r="AS151" i="1"/>
  <c r="AT151" i="1" s="1"/>
  <c r="AU151" i="1" s="1"/>
  <c r="AS46" i="1"/>
  <c r="AT46" i="1" s="1"/>
  <c r="AU46" i="1" s="1"/>
  <c r="AS159" i="1"/>
  <c r="AT159" i="1" s="1"/>
  <c r="AU159" i="1" s="1"/>
  <c r="AS310" i="1"/>
  <c r="AT310" i="1" s="1"/>
  <c r="AU310" i="1" s="1"/>
  <c r="AS242" i="1"/>
  <c r="AT242" i="1" s="1"/>
  <c r="AU242" i="1" s="1"/>
  <c r="AS200" i="1"/>
  <c r="AT200" i="1" s="1"/>
  <c r="AU200" i="1" s="1"/>
  <c r="AS340" i="1"/>
  <c r="AT340" i="1" s="1"/>
  <c r="AU340" i="1" s="1"/>
  <c r="AS330" i="1"/>
  <c r="AT330" i="1" s="1"/>
  <c r="AU330" i="1" s="1"/>
  <c r="AS73" i="1"/>
  <c r="AT73" i="1" s="1"/>
  <c r="AU73" i="1" s="1"/>
  <c r="AS204" i="1"/>
  <c r="AT204" i="1" s="1"/>
  <c r="AU204" i="1" s="1"/>
  <c r="AS266" i="1"/>
  <c r="AT266" i="1" s="1"/>
  <c r="AU266" i="1" s="1"/>
  <c r="AS362" i="1"/>
  <c r="AT362" i="1" s="1"/>
  <c r="AU362" i="1" s="1"/>
  <c r="AS186" i="1"/>
  <c r="AT186" i="1" s="1"/>
  <c r="AU186" i="1" s="1"/>
  <c r="AS64" i="1"/>
  <c r="AT64" i="1" s="1"/>
  <c r="AU64" i="1" s="1"/>
  <c r="AS165" i="1"/>
  <c r="AT165" i="1" s="1"/>
  <c r="AU165" i="1" s="1"/>
  <c r="AS189" i="1"/>
  <c r="AT189" i="1" s="1"/>
  <c r="AU189" i="1" s="1"/>
  <c r="AS34" i="1"/>
  <c r="AT34" i="1" s="1"/>
  <c r="AU34" i="1" s="1"/>
  <c r="AS201" i="1"/>
  <c r="AT201" i="1" s="1"/>
  <c r="AU201" i="1" s="1"/>
  <c r="AS309" i="1"/>
  <c r="AT309" i="1" s="1"/>
  <c r="AU309" i="1" s="1"/>
  <c r="AS173" i="1"/>
  <c r="AT173" i="1" s="1"/>
  <c r="AU173" i="1" s="1"/>
  <c r="AS304" i="1"/>
  <c r="AT304" i="1" s="1"/>
  <c r="AU304" i="1" s="1"/>
  <c r="AS172" i="1"/>
  <c r="AT172" i="1" s="1"/>
  <c r="AU172" i="1" s="1"/>
  <c r="AS356" i="1"/>
  <c r="AT356" i="1" s="1"/>
  <c r="AU356" i="1" s="1"/>
  <c r="AS157" i="1"/>
  <c r="AT157" i="1" s="1"/>
  <c r="AU157" i="1" s="1"/>
  <c r="AS133" i="1"/>
  <c r="AT133" i="1" s="1"/>
  <c r="AU133" i="1" s="1"/>
  <c r="AS92" i="1"/>
  <c r="AT92" i="1" s="1"/>
  <c r="AU92" i="1" s="1"/>
  <c r="AS259" i="1"/>
  <c r="AT259" i="1" s="1"/>
  <c r="AU259" i="1" s="1"/>
  <c r="AS104" i="1"/>
  <c r="AT104" i="1" s="1"/>
  <c r="AU104" i="1" s="1"/>
  <c r="AS99" i="1"/>
  <c r="AT99" i="1" s="1"/>
  <c r="AU99" i="1" s="1"/>
  <c r="AS223" i="1"/>
  <c r="AT223" i="1" s="1"/>
  <c r="AU223" i="1" s="1"/>
  <c r="AS296" i="1"/>
  <c r="AT296" i="1" s="1"/>
  <c r="AU296" i="1" s="1"/>
  <c r="AS348" i="1"/>
  <c r="AT348" i="1" s="1"/>
  <c r="AU348" i="1" s="1"/>
  <c r="AS150" i="1"/>
  <c r="AT150" i="1" s="1"/>
  <c r="AU150" i="1" s="1"/>
  <c r="AS21" i="1"/>
  <c r="AT21" i="1" s="1"/>
  <c r="AU21" i="1" s="1"/>
  <c r="AS197" i="1"/>
  <c r="AT197" i="1" s="1"/>
  <c r="AU197" i="1" s="1"/>
  <c r="AS45" i="1"/>
  <c r="AT45" i="1" s="1"/>
  <c r="AU45" i="1" s="1"/>
  <c r="AS302" i="1"/>
  <c r="AT302" i="1" s="1"/>
  <c r="AU302" i="1" s="1"/>
  <c r="AS355" i="1"/>
  <c r="AT355" i="1" s="1"/>
  <c r="AU355" i="1" s="1"/>
  <c r="AS26" i="1"/>
  <c r="AT26" i="1" s="1"/>
  <c r="AU26" i="1" s="1"/>
  <c r="AS108" i="1"/>
  <c r="AT108" i="1" s="1"/>
  <c r="AU108" i="1" s="1"/>
  <c r="AS265" i="1"/>
  <c r="AT265" i="1" s="1"/>
  <c r="AU265" i="1" s="1"/>
  <c r="AS130" i="1"/>
  <c r="AT130" i="1" s="1"/>
  <c r="AU130" i="1" s="1"/>
  <c r="AS32" i="1"/>
  <c r="AT32" i="1" s="1"/>
  <c r="AU32" i="1" s="1"/>
  <c r="AS154" i="1"/>
  <c r="AT154" i="1" s="1"/>
  <c r="AU154" i="1" s="1"/>
  <c r="AS241" i="1"/>
  <c r="AT241" i="1" s="1"/>
  <c r="AU241" i="1" s="1"/>
  <c r="AS194" i="1"/>
  <c r="AT194" i="1" s="1"/>
  <c r="AU194" i="1" s="1"/>
  <c r="AS57" i="1"/>
  <c r="AT57" i="1" s="1"/>
  <c r="AU57" i="1" s="1"/>
  <c r="AS98" i="1"/>
  <c r="AT98" i="1" s="1"/>
  <c r="AU98" i="1" s="1"/>
  <c r="AS116" i="1"/>
  <c r="AT116" i="1" s="1"/>
  <c r="AU116" i="1" s="1"/>
  <c r="AS16" i="1"/>
  <c r="AT16" i="1" s="1"/>
  <c r="AU16" i="1" s="1"/>
  <c r="AS156" i="1"/>
  <c r="AT156" i="1" s="1"/>
  <c r="AU156" i="1" s="1"/>
  <c r="AS347" i="1"/>
  <c r="AT347" i="1" s="1"/>
  <c r="AU347" i="1" s="1"/>
  <c r="AS372" i="1"/>
  <c r="AT372" i="1" s="1"/>
  <c r="AU372" i="1" s="1"/>
  <c r="AS23" i="1"/>
  <c r="AT23" i="1" s="1"/>
  <c r="AU23" i="1" s="1"/>
  <c r="AS264" i="1"/>
  <c r="AT264" i="1" s="1"/>
  <c r="AU264" i="1" s="1"/>
  <c r="AS129" i="1"/>
  <c r="AT129" i="1" s="1"/>
  <c r="AU129" i="1" s="1"/>
  <c r="AS17" i="1"/>
  <c r="AT17" i="1" s="1"/>
  <c r="AU17" i="1" s="1"/>
  <c r="AS218" i="1"/>
  <c r="AT218" i="1" s="1"/>
  <c r="AU218" i="1" s="1"/>
  <c r="AS352" i="1"/>
  <c r="AT352" i="1" s="1"/>
  <c r="AU352" i="1" s="1"/>
  <c r="AS236" i="1"/>
  <c r="AT236" i="1" s="1"/>
  <c r="AU236" i="1" s="1"/>
  <c r="AS244" i="1"/>
  <c r="AT244" i="1" s="1"/>
  <c r="AU244" i="1" s="1"/>
  <c r="AS171" i="1"/>
  <c r="AT171" i="1" s="1"/>
  <c r="AU171" i="1" s="1"/>
  <c r="AS359" i="1"/>
  <c r="AT359" i="1" s="1"/>
  <c r="AU359" i="1" s="1"/>
  <c r="AS232" i="1"/>
  <c r="AT232" i="1" s="1"/>
  <c r="AU232" i="1" s="1"/>
  <c r="AS109" i="1"/>
  <c r="AT109" i="1" s="1"/>
  <c r="AU109" i="1" s="1"/>
  <c r="AS217" i="1"/>
  <c r="AT217" i="1" s="1"/>
  <c r="AU217" i="1" s="1"/>
  <c r="AS270" i="1"/>
  <c r="AT270" i="1" s="1"/>
  <c r="AU270" i="1" s="1"/>
  <c r="AS188" i="1"/>
  <c r="AT188" i="1" s="1"/>
  <c r="AU188" i="1" s="1"/>
  <c r="AS70" i="1"/>
  <c r="AT70" i="1" s="1"/>
  <c r="AU70" i="1" s="1"/>
  <c r="AS114" i="1"/>
  <c r="AT114" i="1" s="1"/>
  <c r="AU114" i="1" s="1"/>
  <c r="AS29" i="1"/>
  <c r="AT29" i="1" s="1"/>
  <c r="AU29" i="1" s="1"/>
  <c r="AS158" i="1"/>
  <c r="AT158" i="1" s="1"/>
  <c r="AU158" i="1" s="1"/>
  <c r="AS346" i="1"/>
  <c r="AT346" i="1" s="1"/>
  <c r="AU346" i="1" s="1"/>
  <c r="AS91" i="1"/>
  <c r="AT91" i="1" s="1"/>
  <c r="AU91" i="1" s="1"/>
  <c r="AS3" i="1"/>
  <c r="AT3" i="1" s="1"/>
  <c r="AU3" i="1" s="1"/>
  <c r="AS125" i="1"/>
  <c r="AT125" i="1" s="1"/>
  <c r="AU125" i="1" s="1"/>
  <c r="AS271" i="1"/>
  <c r="AT271" i="1" s="1"/>
  <c r="AU271" i="1" s="1"/>
  <c r="AS367" i="1"/>
  <c r="AT367" i="1" s="1"/>
  <c r="AU367" i="1" s="1"/>
  <c r="AS360" i="1"/>
  <c r="AT360" i="1" s="1"/>
  <c r="AU360" i="1" s="1"/>
  <c r="AS15" i="1"/>
  <c r="AT15" i="1" s="1"/>
  <c r="AU15" i="1" s="1"/>
  <c r="AS71" i="1"/>
  <c r="AT71" i="1" s="1"/>
  <c r="AU71" i="1" s="1"/>
  <c r="AS216" i="1"/>
  <c r="AT216" i="1" s="1"/>
  <c r="AU216" i="1" s="1"/>
  <c r="AS254" i="1"/>
  <c r="AT254" i="1" s="1"/>
  <c r="AU254" i="1" s="1"/>
  <c r="AS39" i="1"/>
  <c r="AT39" i="1" s="1"/>
  <c r="AU39" i="1" s="1"/>
  <c r="AS136" i="1"/>
  <c r="AT136" i="1" s="1"/>
  <c r="AU136" i="1" s="1"/>
  <c r="AS238" i="1"/>
  <c r="AT238" i="1" s="1"/>
  <c r="AU238" i="1" s="1"/>
  <c r="AS20" i="1"/>
  <c r="AT20" i="1" s="1"/>
  <c r="AU20" i="1" s="1"/>
  <c r="AS329" i="1"/>
  <c r="AT329" i="1" s="1"/>
  <c r="AU329" i="1" s="1"/>
  <c r="AS272" i="1"/>
  <c r="AT272" i="1" s="1"/>
  <c r="AU272" i="1" s="1"/>
  <c r="AS78" i="1"/>
  <c r="AT78" i="1" s="1"/>
  <c r="AU78" i="1" s="1"/>
  <c r="AS168" i="1"/>
  <c r="AT168" i="1" s="1"/>
  <c r="AU168" i="1" s="1"/>
  <c r="AS6" i="1"/>
  <c r="AT6" i="1" s="1"/>
  <c r="AU6" i="1" s="1"/>
  <c r="AS354" i="1"/>
  <c r="AT354" i="1" s="1"/>
  <c r="AU354" i="1" s="1"/>
  <c r="AS246" i="1"/>
  <c r="AT246" i="1" s="1"/>
  <c r="AU246" i="1" s="1"/>
  <c r="AS278" i="1"/>
  <c r="AT278" i="1" s="1"/>
  <c r="AU278" i="1" s="1"/>
  <c r="AS69" i="1"/>
  <c r="AT69" i="1" s="1"/>
  <c r="AU69" i="1" s="1"/>
  <c r="AS174" i="1"/>
  <c r="AT174" i="1" s="1"/>
  <c r="AU174" i="1" s="1"/>
  <c r="AS207" i="1"/>
  <c r="AT207" i="1" s="1"/>
  <c r="AU207" i="1" s="1"/>
  <c r="AS222" i="1"/>
  <c r="AT222" i="1" s="1"/>
  <c r="AU222" i="1" s="1"/>
  <c r="AS162" i="1"/>
  <c r="AT162" i="1" s="1"/>
  <c r="AU162" i="1" s="1"/>
  <c r="AS147" i="1"/>
  <c r="AT147" i="1" s="1"/>
  <c r="AU147" i="1" s="1"/>
  <c r="AS2" i="1"/>
  <c r="AT2" i="1" s="1"/>
  <c r="AU2" i="1" s="1"/>
  <c r="AS195" i="1"/>
  <c r="AT195" i="1" s="1"/>
  <c r="AU195" i="1" s="1"/>
  <c r="AS345" i="1"/>
  <c r="AT345" i="1" s="1"/>
  <c r="AU345" i="1" s="1"/>
  <c r="AS338" i="1"/>
  <c r="AT338" i="1" s="1"/>
  <c r="AU338" i="1" s="1"/>
  <c r="AS202" i="1"/>
  <c r="AT202" i="1" s="1"/>
  <c r="AU202" i="1" s="1"/>
  <c r="AS135" i="1"/>
  <c r="AT135" i="1" s="1"/>
  <c r="AU135" i="1" s="1"/>
  <c r="AS300" i="1"/>
  <c r="AT300" i="1" s="1"/>
  <c r="AU300" i="1" s="1"/>
  <c r="AS10" i="1"/>
  <c r="AT10" i="1" s="1"/>
  <c r="AU10" i="1" s="1"/>
  <c r="AS369" i="1"/>
  <c r="AT369" i="1" s="1"/>
  <c r="AU369" i="1" s="1"/>
  <c r="AS40" i="1"/>
  <c r="AT40" i="1" s="1"/>
  <c r="AU40" i="1" s="1"/>
  <c r="AS286" i="1"/>
  <c r="AT286" i="1" s="1"/>
  <c r="AU286" i="1" s="1"/>
  <c r="AS77" i="1"/>
  <c r="AT77" i="1" s="1"/>
  <c r="AU77" i="1" s="1"/>
  <c r="AS203" i="1"/>
  <c r="AT203" i="1" s="1"/>
  <c r="AU203" i="1" s="1"/>
  <c r="AS95" i="1"/>
  <c r="AT95" i="1" s="1"/>
  <c r="AU95" i="1" s="1"/>
  <c r="AS325" i="1"/>
  <c r="AT325" i="1" s="1"/>
  <c r="AU325" i="1" s="1"/>
  <c r="AS234" i="1"/>
  <c r="AT234" i="1" s="1"/>
  <c r="AU234" i="1" s="1"/>
  <c r="AS149" i="1"/>
  <c r="AT149" i="1" s="1"/>
  <c r="AU149" i="1" s="1"/>
  <c r="AS261" i="1"/>
  <c r="AT261" i="1" s="1"/>
  <c r="AU261" i="1" s="1"/>
  <c r="AS282" i="1"/>
  <c r="AT282" i="1" s="1"/>
  <c r="AU282" i="1" s="1"/>
  <c r="AS375" i="1"/>
  <c r="AT375" i="1" s="1"/>
  <c r="AU375" i="1" s="1"/>
  <c r="AS215" i="1"/>
  <c r="AT215" i="1" s="1"/>
  <c r="AU215" i="1" s="1"/>
  <c r="AS313" i="1"/>
  <c r="AT313" i="1" s="1"/>
  <c r="AU313" i="1" s="1"/>
  <c r="AS213" i="1"/>
  <c r="AT213" i="1" s="1"/>
  <c r="AU213" i="1" s="1"/>
  <c r="AS263" i="1"/>
  <c r="AT263" i="1" s="1"/>
  <c r="AU263" i="1" s="1"/>
  <c r="AS48" i="1"/>
  <c r="AT48" i="1" s="1"/>
  <c r="AU48" i="1" s="1"/>
  <c r="AS141" i="1"/>
  <c r="AT141" i="1" s="1"/>
  <c r="AU141" i="1" s="1"/>
  <c r="AS5" i="1"/>
  <c r="AT5" i="1" s="1"/>
  <c r="AU5" i="1" s="1"/>
  <c r="AS83" i="1"/>
  <c r="AT83" i="1" s="1"/>
  <c r="AU83" i="1" s="1"/>
  <c r="AS328" i="1"/>
  <c r="AT328" i="1" s="1"/>
  <c r="AU328" i="1" s="1"/>
  <c r="AS219" i="1"/>
  <c r="AT219" i="1" s="1"/>
  <c r="AU219" i="1" s="1"/>
  <c r="AS235" i="1"/>
  <c r="AT235" i="1" s="1"/>
  <c r="AU235" i="1" s="1"/>
  <c r="AS243" i="1"/>
  <c r="AT243" i="1" s="1"/>
  <c r="AU243" i="1" s="1"/>
  <c r="AS101" i="1"/>
  <c r="AT101" i="1" s="1"/>
  <c r="AU101" i="1" s="1"/>
  <c r="AS239" i="1"/>
  <c r="AT239" i="1" s="1"/>
  <c r="AU239" i="1" s="1"/>
  <c r="AS177" i="1"/>
  <c r="AT177" i="1" s="1"/>
  <c r="AU177" i="1" s="1"/>
  <c r="AS253" i="1"/>
  <c r="AT253" i="1" s="1"/>
  <c r="AU253" i="1" s="1"/>
  <c r="AS276" i="1"/>
  <c r="AT276" i="1" s="1"/>
  <c r="AU276" i="1" s="1"/>
  <c r="AS196" i="1"/>
  <c r="AT196" i="1" s="1"/>
  <c r="AU196" i="1" s="1"/>
  <c r="AS320" i="1"/>
  <c r="AT320" i="1" s="1"/>
  <c r="AU320" i="1" s="1"/>
  <c r="AS35" i="1"/>
  <c r="AT35" i="1" s="1"/>
  <c r="AU35" i="1" s="1"/>
  <c r="AS169" i="1"/>
  <c r="AT169" i="1" s="1"/>
  <c r="AU169" i="1" s="1"/>
  <c r="AS160" i="1"/>
  <c r="AT160" i="1" s="1"/>
  <c r="AU160" i="1" s="1"/>
  <c r="AS97" i="1"/>
  <c r="AT97" i="1" s="1"/>
  <c r="AU97" i="1" s="1"/>
  <c r="AS245" i="1"/>
  <c r="AT245" i="1" s="1"/>
  <c r="AU245" i="1" s="1"/>
  <c r="AS211" i="1"/>
  <c r="AT211" i="1" s="1"/>
  <c r="AU211" i="1" s="1"/>
  <c r="AS344" i="1"/>
  <c r="AT344" i="1" s="1"/>
  <c r="AU344" i="1" s="1"/>
  <c r="AS179" i="1"/>
  <c r="AT179" i="1" s="1"/>
  <c r="AU179" i="1" s="1"/>
  <c r="AS255" i="1"/>
  <c r="AT255" i="1" s="1"/>
  <c r="AU255" i="1" s="1"/>
  <c r="AS279" i="1"/>
  <c r="AT279" i="1" s="1"/>
  <c r="AU279" i="1" s="1"/>
  <c r="AS321" i="1"/>
  <c r="AT321" i="1" s="1"/>
  <c r="AU321" i="1" s="1"/>
  <c r="AS164" i="1"/>
  <c r="AT164" i="1" s="1"/>
  <c r="AU164" i="1" s="1"/>
  <c r="AS137" i="1"/>
  <c r="AT137" i="1" s="1"/>
  <c r="AU137" i="1" s="1"/>
  <c r="AS41" i="1"/>
  <c r="AT41" i="1" s="1"/>
  <c r="AU41" i="1" s="1"/>
  <c r="AS277" i="1"/>
  <c r="AT277" i="1" s="1"/>
  <c r="AU277" i="1" s="1"/>
  <c r="AS54" i="1"/>
  <c r="AT54" i="1" s="1"/>
  <c r="AU54" i="1" s="1"/>
  <c r="AS208" i="1"/>
  <c r="AT208" i="1" s="1"/>
  <c r="AU208" i="1" s="1"/>
  <c r="AS42" i="1"/>
  <c r="AT42" i="1" s="1"/>
  <c r="AU42" i="1" s="1"/>
  <c r="AS288" i="1"/>
  <c r="AT288" i="1" s="1"/>
  <c r="AU288" i="1" s="1"/>
  <c r="AS56" i="1"/>
  <c r="AT56" i="1" s="1"/>
  <c r="AU56" i="1" s="1"/>
  <c r="AS262" i="1"/>
  <c r="AT262" i="1" s="1"/>
  <c r="AU262" i="1" s="1"/>
  <c r="AS132" i="1"/>
  <c r="AT132" i="1" s="1"/>
  <c r="AU132" i="1" s="1"/>
  <c r="AS371" i="1"/>
  <c r="AT371" i="1" s="1"/>
  <c r="AU371" i="1" s="1"/>
  <c r="AS19" i="1"/>
  <c r="AT19" i="1" s="1"/>
  <c r="AU19" i="1" s="1"/>
  <c r="AS308" i="1"/>
  <c r="AT308" i="1" s="1"/>
  <c r="AU308" i="1" s="1"/>
  <c r="AS290" i="1"/>
  <c r="AT290" i="1" s="1"/>
  <c r="AU290" i="1" s="1"/>
  <c r="AS301" i="1"/>
  <c r="AT301" i="1" s="1"/>
  <c r="AU301" i="1" s="1"/>
  <c r="AS33" i="1"/>
  <c r="AT33" i="1" s="1"/>
  <c r="AU33" i="1" s="1"/>
  <c r="AS187" i="1"/>
  <c r="AT187" i="1" s="1"/>
  <c r="AU187" i="1" s="1"/>
  <c r="AS155" i="1"/>
  <c r="AT155" i="1" s="1"/>
  <c r="AU155" i="1" s="1"/>
  <c r="AS72" i="1"/>
  <c r="AT72" i="1" s="1"/>
  <c r="AU72" i="1" s="1"/>
  <c r="AS226" i="1"/>
  <c r="AT226" i="1" s="1"/>
  <c r="AU226" i="1" s="1"/>
  <c r="AS111" i="1"/>
  <c r="AT111" i="1" s="1"/>
  <c r="AU111" i="1" s="1"/>
  <c r="AS90" i="1"/>
  <c r="AT90" i="1" s="1"/>
  <c r="AU90" i="1" s="1"/>
  <c r="AS294" i="1"/>
  <c r="AT294" i="1" s="1"/>
  <c r="AU294" i="1" s="1"/>
  <c r="AS44" i="1"/>
  <c r="AT44" i="1" s="1"/>
  <c r="AU44" i="1" s="1"/>
  <c r="AS170" i="1"/>
  <c r="AT170" i="1" s="1"/>
  <c r="AU170" i="1" s="1"/>
  <c r="AP314" i="1"/>
  <c r="AQ314" i="1" s="1"/>
  <c r="AR314" i="1" s="1"/>
  <c r="AP11" i="1"/>
  <c r="AQ11" i="1" s="1"/>
  <c r="AR11" i="1" s="1"/>
  <c r="AP269" i="1"/>
  <c r="AQ269" i="1" s="1"/>
  <c r="AR269" i="1" s="1"/>
  <c r="AP27" i="1"/>
  <c r="AQ27" i="1" s="1"/>
  <c r="AR27" i="1" s="1"/>
  <c r="AP185" i="1"/>
  <c r="AQ185" i="1" s="1"/>
  <c r="AR185" i="1" s="1"/>
  <c r="AP319" i="1"/>
  <c r="AQ319" i="1" s="1"/>
  <c r="AR319" i="1" s="1"/>
  <c r="AP335" i="1"/>
  <c r="AQ335" i="1" s="1"/>
  <c r="AR335" i="1" s="1"/>
  <c r="AP153" i="1"/>
  <c r="AQ153" i="1" s="1"/>
  <c r="AR153" i="1" s="1"/>
  <c r="AP365" i="1"/>
  <c r="AQ365" i="1" s="1"/>
  <c r="AR365" i="1" s="1"/>
  <c r="AP47" i="1"/>
  <c r="AQ47" i="1" s="1"/>
  <c r="AR47" i="1" s="1"/>
  <c r="AP191" i="1"/>
  <c r="AQ191" i="1" s="1"/>
  <c r="AR191" i="1" s="1"/>
  <c r="AP167" i="1"/>
  <c r="AQ167" i="1" s="1"/>
  <c r="AR167" i="1" s="1"/>
  <c r="AP94" i="1"/>
  <c r="AQ94" i="1" s="1"/>
  <c r="AR94" i="1" s="1"/>
  <c r="AP353" i="1"/>
  <c r="AQ353" i="1" s="1"/>
  <c r="AR353" i="1" s="1"/>
  <c r="AP124" i="1"/>
  <c r="AQ124" i="1" s="1"/>
  <c r="AR124" i="1" s="1"/>
  <c r="AP184" i="1"/>
  <c r="AQ184" i="1" s="1"/>
  <c r="AR184" i="1" s="1"/>
  <c r="AP113" i="1"/>
  <c r="AQ113" i="1" s="1"/>
  <c r="AR113" i="1" s="1"/>
  <c r="AP231" i="1"/>
  <c r="AQ231" i="1" s="1"/>
  <c r="AR231" i="1" s="1"/>
  <c r="AP61" i="1"/>
  <c r="AQ61" i="1" s="1"/>
  <c r="AR61" i="1" s="1"/>
  <c r="AP25" i="1"/>
  <c r="AQ25" i="1" s="1"/>
  <c r="AR25" i="1" s="1"/>
  <c r="AP332" i="1"/>
  <c r="AQ332" i="1" s="1"/>
  <c r="AR332" i="1" s="1"/>
  <c r="AP166" i="1"/>
  <c r="AQ166" i="1" s="1"/>
  <c r="AR166" i="1" s="1"/>
  <c r="AP87" i="1"/>
  <c r="AQ87" i="1" s="1"/>
  <c r="AR87" i="1" s="1"/>
  <c r="AP103" i="1"/>
  <c r="AQ103" i="1" s="1"/>
  <c r="AR103" i="1" s="1"/>
  <c r="AP250" i="1"/>
  <c r="AQ250" i="1" s="1"/>
  <c r="AR250" i="1" s="1"/>
  <c r="AP199" i="1"/>
  <c r="AQ199" i="1" s="1"/>
  <c r="AR199" i="1" s="1"/>
  <c r="AP96" i="1"/>
  <c r="AQ96" i="1" s="1"/>
  <c r="AR96" i="1" s="1"/>
  <c r="AP144" i="1"/>
  <c r="AQ144" i="1" s="1"/>
  <c r="AR144" i="1" s="1"/>
  <c r="AP53" i="1"/>
  <c r="AQ53" i="1" s="1"/>
  <c r="AR53" i="1" s="1"/>
  <c r="AP373" i="1"/>
  <c r="AQ373" i="1" s="1"/>
  <c r="AR373" i="1" s="1"/>
  <c r="AP284" i="1"/>
  <c r="AQ284" i="1" s="1"/>
  <c r="AR284" i="1" s="1"/>
  <c r="AP193" i="1"/>
  <c r="AQ193" i="1" s="1"/>
  <c r="AR193" i="1" s="1"/>
  <c r="AP128" i="1"/>
  <c r="AQ128" i="1" s="1"/>
  <c r="AR128" i="1" s="1"/>
  <c r="AP181" i="1"/>
  <c r="AQ181" i="1" s="1"/>
  <c r="AR181" i="1" s="1"/>
  <c r="AP257" i="1"/>
  <c r="AQ257" i="1" s="1"/>
  <c r="AR257" i="1" s="1"/>
  <c r="AP312" i="1"/>
  <c r="AQ312" i="1" s="1"/>
  <c r="AR312" i="1" s="1"/>
  <c r="AP38" i="1"/>
  <c r="AQ38" i="1" s="1"/>
  <c r="AR38" i="1" s="1"/>
  <c r="AP148" i="1"/>
  <c r="AQ148" i="1" s="1"/>
  <c r="AR148" i="1" s="1"/>
  <c r="AP299" i="1"/>
  <c r="AQ299" i="1" s="1"/>
  <c r="AR299" i="1" s="1"/>
  <c r="AP119" i="1"/>
  <c r="AQ119" i="1" s="1"/>
  <c r="AR119" i="1" s="1"/>
  <c r="AP240" i="1"/>
  <c r="AQ240" i="1" s="1"/>
  <c r="AR240" i="1" s="1"/>
  <c r="AP107" i="1"/>
  <c r="AQ107" i="1" s="1"/>
  <c r="AR107" i="1" s="1"/>
  <c r="AP293" i="1"/>
  <c r="AQ293" i="1" s="1"/>
  <c r="AR293" i="1" s="1"/>
  <c r="AP307" i="1"/>
  <c r="AQ307" i="1" s="1"/>
  <c r="AR307" i="1" s="1"/>
  <c r="AP230" i="1"/>
  <c r="AQ230" i="1" s="1"/>
  <c r="AR230" i="1" s="1"/>
  <c r="AP249" i="1"/>
  <c r="AQ249" i="1" s="1"/>
  <c r="AR249" i="1" s="1"/>
  <c r="AP366" i="1"/>
  <c r="AQ366" i="1" s="1"/>
  <c r="AR366" i="1" s="1"/>
  <c r="AP89" i="1"/>
  <c r="AQ89" i="1" s="1"/>
  <c r="AR89" i="1" s="1"/>
  <c r="AP76" i="1"/>
  <c r="AQ76" i="1" s="1"/>
  <c r="AR76" i="1" s="1"/>
  <c r="AP50" i="1"/>
  <c r="AQ50" i="1" s="1"/>
  <c r="AR50" i="1" s="1"/>
  <c r="AP14" i="1"/>
  <c r="AQ14" i="1" s="1"/>
  <c r="AR14" i="1" s="1"/>
  <c r="AP324" i="1"/>
  <c r="AQ324" i="1" s="1"/>
  <c r="AR324" i="1" s="1"/>
  <c r="AP126" i="1"/>
  <c r="AQ126" i="1" s="1"/>
  <c r="AR126" i="1" s="1"/>
  <c r="AP275" i="1"/>
  <c r="AQ275" i="1" s="1"/>
  <c r="AR275" i="1" s="1"/>
  <c r="AP127" i="1"/>
  <c r="AQ127" i="1" s="1"/>
  <c r="AR127" i="1" s="1"/>
  <c r="AP256" i="1"/>
  <c r="AQ256" i="1" s="1"/>
  <c r="AR256" i="1" s="1"/>
  <c r="AP117" i="1"/>
  <c r="AQ117" i="1" s="1"/>
  <c r="AR117" i="1" s="1"/>
  <c r="AP102" i="1"/>
  <c r="AQ102" i="1" s="1"/>
  <c r="AR102" i="1" s="1"/>
  <c r="AP106" i="1"/>
  <c r="AQ106" i="1" s="1"/>
  <c r="AR106" i="1" s="1"/>
  <c r="AP248" i="1"/>
  <c r="AQ248" i="1" s="1"/>
  <c r="AR248" i="1" s="1"/>
  <c r="AP190" i="1"/>
  <c r="AQ190" i="1" s="1"/>
  <c r="AR190" i="1" s="1"/>
  <c r="AP351" i="1"/>
  <c r="AQ351" i="1" s="1"/>
  <c r="AR351" i="1" s="1"/>
  <c r="AP81" i="1"/>
  <c r="AQ81" i="1" s="1"/>
  <c r="AR81" i="1" s="1"/>
  <c r="AP110" i="1"/>
  <c r="AQ110" i="1" s="1"/>
  <c r="AR110" i="1" s="1"/>
  <c r="AP66" i="1"/>
  <c r="AQ66" i="1" s="1"/>
  <c r="AR66" i="1" s="1"/>
  <c r="AP229" i="1"/>
  <c r="AQ229" i="1" s="1"/>
  <c r="AR229" i="1" s="1"/>
  <c r="AP285" i="1"/>
  <c r="AQ285" i="1" s="1"/>
  <c r="AR285" i="1" s="1"/>
  <c r="AP364" i="1"/>
  <c r="AQ364" i="1" s="1"/>
  <c r="AR364" i="1" s="1"/>
  <c r="AP280" i="1"/>
  <c r="AQ280" i="1" s="1"/>
  <c r="AR280" i="1" s="1"/>
  <c r="AP55" i="1"/>
  <c r="AQ55" i="1" s="1"/>
  <c r="AR55" i="1" s="1"/>
  <c r="AP59" i="1"/>
  <c r="AQ59" i="1" s="1"/>
  <c r="AR59" i="1" s="1"/>
  <c r="AP337" i="1"/>
  <c r="AQ337" i="1" s="1"/>
  <c r="AR337" i="1" s="1"/>
  <c r="AP178" i="1"/>
  <c r="AQ178" i="1" s="1"/>
  <c r="AR178" i="1" s="1"/>
  <c r="AP105" i="1"/>
  <c r="AQ105" i="1" s="1"/>
  <c r="AR105" i="1" s="1"/>
  <c r="AP31" i="1"/>
  <c r="AQ31" i="1" s="1"/>
  <c r="AR31" i="1" s="1"/>
  <c r="AP311" i="1"/>
  <c r="AQ311" i="1" s="1"/>
  <c r="AR311" i="1" s="1"/>
  <c r="AP152" i="1"/>
  <c r="AQ152" i="1" s="1"/>
  <c r="AR152" i="1" s="1"/>
  <c r="AP357" i="1"/>
  <c r="AQ357" i="1" s="1"/>
  <c r="AR357" i="1" s="1"/>
  <c r="AP318" i="1"/>
  <c r="AQ318" i="1" s="1"/>
  <c r="AR318" i="1" s="1"/>
  <c r="AP326" i="1"/>
  <c r="AQ326" i="1" s="1"/>
  <c r="AR326" i="1" s="1"/>
  <c r="AP224" i="1"/>
  <c r="AQ224" i="1" s="1"/>
  <c r="AR224" i="1" s="1"/>
  <c r="AP228" i="1"/>
  <c r="AQ228" i="1" s="1"/>
  <c r="AR228" i="1" s="1"/>
  <c r="AP221" i="1"/>
  <c r="AQ221" i="1" s="1"/>
  <c r="AR221" i="1" s="1"/>
  <c r="AP60" i="1"/>
  <c r="AQ60" i="1" s="1"/>
  <c r="AR60" i="1" s="1"/>
  <c r="AP287" i="1"/>
  <c r="AQ287" i="1" s="1"/>
  <c r="AR287" i="1" s="1"/>
  <c r="AP65" i="1"/>
  <c r="AQ65" i="1" s="1"/>
  <c r="AR65" i="1" s="1"/>
  <c r="AP306" i="1"/>
  <c r="AQ306" i="1" s="1"/>
  <c r="AR306" i="1" s="1"/>
  <c r="AP68" i="1"/>
  <c r="AQ68" i="1" s="1"/>
  <c r="AR68" i="1" s="1"/>
  <c r="AP134" i="1"/>
  <c r="AQ134" i="1" s="1"/>
  <c r="AR134" i="1" s="1"/>
  <c r="AP123" i="1"/>
  <c r="AQ123" i="1" s="1"/>
  <c r="AR123" i="1" s="1"/>
  <c r="AP343" i="1"/>
  <c r="AQ343" i="1" s="1"/>
  <c r="AR343" i="1" s="1"/>
  <c r="AP342" i="1"/>
  <c r="AQ342" i="1" s="1"/>
  <c r="AR342" i="1" s="1"/>
  <c r="AP283" i="1"/>
  <c r="AQ283" i="1" s="1"/>
  <c r="AR283" i="1" s="1"/>
  <c r="AP86" i="1"/>
  <c r="AQ86" i="1" s="1"/>
  <c r="AR86" i="1" s="1"/>
  <c r="AP339" i="1"/>
  <c r="AQ339" i="1" s="1"/>
  <c r="AR339" i="1" s="1"/>
  <c r="AP161" i="1"/>
  <c r="AQ161" i="1" s="1"/>
  <c r="AR161" i="1" s="1"/>
  <c r="AP225" i="1"/>
  <c r="AQ225" i="1" s="1"/>
  <c r="AR225" i="1" s="1"/>
  <c r="AP334" i="1"/>
  <c r="AQ334" i="1" s="1"/>
  <c r="AR334" i="1" s="1"/>
  <c r="AP175" i="1"/>
  <c r="AQ175" i="1" s="1"/>
  <c r="AR175" i="1" s="1"/>
  <c r="AP85" i="1"/>
  <c r="AQ85" i="1" s="1"/>
  <c r="AR85" i="1" s="1"/>
  <c r="AP274" i="1"/>
  <c r="AQ274" i="1" s="1"/>
  <c r="AR274" i="1" s="1"/>
  <c r="AP374" i="1"/>
  <c r="AQ374" i="1" s="1"/>
  <c r="AR374" i="1" s="1"/>
  <c r="AP227" i="1"/>
  <c r="AQ227" i="1" s="1"/>
  <c r="AR227" i="1" s="1"/>
  <c r="AP115" i="1"/>
  <c r="AQ115" i="1" s="1"/>
  <c r="AR115" i="1" s="1"/>
  <c r="AP122" i="1"/>
  <c r="AQ122" i="1" s="1"/>
  <c r="AR122" i="1" s="1"/>
  <c r="AP305" i="1"/>
  <c r="AQ305" i="1" s="1"/>
  <c r="AR305" i="1" s="1"/>
  <c r="AP75" i="1"/>
  <c r="AQ75" i="1" s="1"/>
  <c r="AR75" i="1" s="1"/>
  <c r="AP63" i="1"/>
  <c r="AQ63" i="1" s="1"/>
  <c r="AR63" i="1" s="1"/>
  <c r="AP281" i="1"/>
  <c r="AQ281" i="1" s="1"/>
  <c r="AR281" i="1" s="1"/>
  <c r="AP28" i="1"/>
  <c r="AQ28" i="1" s="1"/>
  <c r="AR28" i="1" s="1"/>
  <c r="AP233" i="1"/>
  <c r="AQ233" i="1" s="1"/>
  <c r="AR233" i="1" s="1"/>
  <c r="AP323" i="1"/>
  <c r="AQ323" i="1" s="1"/>
  <c r="AR323" i="1" s="1"/>
  <c r="AP363" i="1"/>
  <c r="AQ363" i="1" s="1"/>
  <c r="AR363" i="1" s="1"/>
  <c r="AP80" i="1"/>
  <c r="AQ80" i="1" s="1"/>
  <c r="AR80" i="1" s="1"/>
  <c r="AP212" i="1"/>
  <c r="AQ212" i="1" s="1"/>
  <c r="AR212" i="1" s="1"/>
  <c r="AP58" i="1"/>
  <c r="AQ58" i="1" s="1"/>
  <c r="AR58" i="1" s="1"/>
  <c r="AP370" i="1"/>
  <c r="AQ370" i="1" s="1"/>
  <c r="AR370" i="1" s="1"/>
  <c r="AP268" i="1"/>
  <c r="AQ268" i="1" s="1"/>
  <c r="AR268" i="1" s="1"/>
  <c r="AP220" i="1"/>
  <c r="AQ220" i="1" s="1"/>
  <c r="AR220" i="1" s="1"/>
  <c r="AP84" i="1"/>
  <c r="AQ84" i="1" s="1"/>
  <c r="AR84" i="1" s="1"/>
  <c r="AP180" i="1"/>
  <c r="AQ180" i="1" s="1"/>
  <c r="AR180" i="1" s="1"/>
  <c r="AP22" i="1"/>
  <c r="AQ22" i="1" s="1"/>
  <c r="AR22" i="1" s="1"/>
  <c r="AP303" i="1"/>
  <c r="AQ303" i="1" s="1"/>
  <c r="AR303" i="1" s="1"/>
  <c r="AP298" i="1"/>
  <c r="AQ298" i="1" s="1"/>
  <c r="AR298" i="1" s="1"/>
  <c r="AP138" i="1"/>
  <c r="AQ138" i="1" s="1"/>
  <c r="AR138" i="1" s="1"/>
  <c r="AP322" i="1"/>
  <c r="AQ322" i="1" s="1"/>
  <c r="AR322" i="1" s="1"/>
  <c r="AP292" i="1"/>
  <c r="AQ292" i="1" s="1"/>
  <c r="AR292" i="1" s="1"/>
  <c r="AP198" i="1"/>
  <c r="AQ198" i="1" s="1"/>
  <c r="AR198" i="1" s="1"/>
  <c r="AP112" i="1"/>
  <c r="AQ112" i="1" s="1"/>
  <c r="AR112" i="1" s="1"/>
  <c r="AP146" i="1"/>
  <c r="AQ146" i="1" s="1"/>
  <c r="AR146" i="1" s="1"/>
  <c r="AP4" i="1"/>
  <c r="AQ4" i="1" s="1"/>
  <c r="AR4" i="1" s="1"/>
  <c r="AP18" i="1"/>
  <c r="AQ18" i="1" s="1"/>
  <c r="AR18" i="1" s="1"/>
  <c r="AP82" i="1"/>
  <c r="AQ82" i="1" s="1"/>
  <c r="AR82" i="1" s="1"/>
  <c r="AP317" i="1"/>
  <c r="AQ317" i="1" s="1"/>
  <c r="AR317" i="1" s="1"/>
  <c r="AP52" i="1"/>
  <c r="AQ52" i="1" s="1"/>
  <c r="AR52" i="1" s="1"/>
  <c r="AP209" i="1"/>
  <c r="AQ209" i="1" s="1"/>
  <c r="AR209" i="1" s="1"/>
  <c r="AP251" i="1"/>
  <c r="AQ251" i="1" s="1"/>
  <c r="AR251" i="1" s="1"/>
  <c r="AP67" i="1"/>
  <c r="AQ67" i="1" s="1"/>
  <c r="AR67" i="1" s="1"/>
  <c r="AP295" i="1"/>
  <c r="AQ295" i="1" s="1"/>
  <c r="AR295" i="1" s="1"/>
  <c r="AP315" i="1"/>
  <c r="AQ315" i="1" s="1"/>
  <c r="AR315" i="1" s="1"/>
  <c r="AP206" i="1"/>
  <c r="AQ206" i="1" s="1"/>
  <c r="AR206" i="1" s="1"/>
  <c r="AP143" i="1"/>
  <c r="AQ143" i="1" s="1"/>
  <c r="AR143" i="1" s="1"/>
  <c r="AP9" i="1"/>
  <c r="AQ9" i="1" s="1"/>
  <c r="AR9" i="1" s="1"/>
  <c r="AP183" i="1"/>
  <c r="AQ183" i="1" s="1"/>
  <c r="AR183" i="1" s="1"/>
  <c r="AP252" i="1"/>
  <c r="AQ252" i="1" s="1"/>
  <c r="AR252" i="1" s="1"/>
  <c r="AP273" i="1"/>
  <c r="AQ273" i="1" s="1"/>
  <c r="AR273" i="1" s="1"/>
  <c r="AP350" i="1"/>
  <c r="AQ350" i="1" s="1"/>
  <c r="AR350" i="1" s="1"/>
  <c r="AP121" i="1"/>
  <c r="AQ121" i="1" s="1"/>
  <c r="AR121" i="1" s="1"/>
  <c r="AP88" i="1"/>
  <c r="AQ88" i="1" s="1"/>
  <c r="AR88" i="1" s="1"/>
  <c r="AP145" i="1"/>
  <c r="AQ145" i="1" s="1"/>
  <c r="AR145" i="1" s="1"/>
  <c r="AP237" i="1"/>
  <c r="AQ237" i="1" s="1"/>
  <c r="AR237" i="1" s="1"/>
  <c r="AP37" i="1"/>
  <c r="AQ37" i="1" s="1"/>
  <c r="AR37" i="1" s="1"/>
  <c r="AP267" i="1"/>
  <c r="AQ267" i="1" s="1"/>
  <c r="AR267" i="1" s="1"/>
  <c r="AP7" i="1"/>
  <c r="AQ7" i="1" s="1"/>
  <c r="AR7" i="1" s="1"/>
  <c r="AP214" i="1"/>
  <c r="AQ214" i="1" s="1"/>
  <c r="AR214" i="1" s="1"/>
  <c r="AP192" i="1"/>
  <c r="AQ192" i="1" s="1"/>
  <c r="AR192" i="1" s="1"/>
  <c r="AP142" i="1"/>
  <c r="AQ142" i="1" s="1"/>
  <c r="AR142" i="1" s="1"/>
  <c r="AP49" i="1"/>
  <c r="AQ49" i="1" s="1"/>
  <c r="AR49" i="1" s="1"/>
  <c r="AP331" i="1"/>
  <c r="AQ331" i="1" s="1"/>
  <c r="AR331" i="1" s="1"/>
  <c r="AP74" i="1"/>
  <c r="AQ74" i="1" s="1"/>
  <c r="AR74" i="1" s="1"/>
  <c r="AP258" i="1"/>
  <c r="AQ258" i="1" s="1"/>
  <c r="AR258" i="1" s="1"/>
  <c r="AP13" i="1"/>
  <c r="AQ13" i="1" s="1"/>
  <c r="AR13" i="1" s="1"/>
  <c r="AP358" i="1"/>
  <c r="AQ358" i="1" s="1"/>
  <c r="AR358" i="1" s="1"/>
  <c r="AP291" i="1"/>
  <c r="AQ291" i="1" s="1"/>
  <c r="AR291" i="1" s="1"/>
  <c r="AP333" i="1"/>
  <c r="AQ333" i="1" s="1"/>
  <c r="AR333" i="1" s="1"/>
  <c r="AP118" i="1"/>
  <c r="AQ118" i="1" s="1"/>
  <c r="AR118" i="1" s="1"/>
  <c r="AP341" i="1"/>
  <c r="AQ341" i="1" s="1"/>
  <c r="AR341" i="1" s="1"/>
  <c r="AP205" i="1"/>
  <c r="AQ205" i="1" s="1"/>
  <c r="AR205" i="1" s="1"/>
  <c r="AP289" i="1"/>
  <c r="AQ289" i="1" s="1"/>
  <c r="AR289" i="1" s="1"/>
  <c r="AP368" i="1"/>
  <c r="AQ368" i="1" s="1"/>
  <c r="AR368" i="1" s="1"/>
  <c r="AP79" i="1"/>
  <c r="AQ79" i="1" s="1"/>
  <c r="AR79" i="1" s="1"/>
  <c r="AP100" i="1"/>
  <c r="AQ100" i="1" s="1"/>
  <c r="AR100" i="1" s="1"/>
  <c r="AP316" i="1"/>
  <c r="AQ316" i="1" s="1"/>
  <c r="AR316" i="1" s="1"/>
  <c r="AP139" i="1"/>
  <c r="AQ139" i="1" s="1"/>
  <c r="AR139" i="1" s="1"/>
  <c r="AP120" i="1"/>
  <c r="AQ120" i="1" s="1"/>
  <c r="AR120" i="1" s="1"/>
  <c r="AP336" i="1"/>
  <c r="AQ336" i="1" s="1"/>
  <c r="AR336" i="1" s="1"/>
  <c r="AP182" i="1"/>
  <c r="AQ182" i="1" s="1"/>
  <c r="AR182" i="1" s="1"/>
  <c r="AP62" i="1"/>
  <c r="AQ62" i="1" s="1"/>
  <c r="AR62" i="1" s="1"/>
  <c r="AP176" i="1"/>
  <c r="AQ176" i="1" s="1"/>
  <c r="AR176" i="1" s="1"/>
  <c r="AP327" i="1"/>
  <c r="AQ327" i="1" s="1"/>
  <c r="AR327" i="1" s="1"/>
  <c r="AP24" i="1"/>
  <c r="AQ24" i="1" s="1"/>
  <c r="AR24" i="1" s="1"/>
  <c r="AP12" i="1"/>
  <c r="AQ12" i="1" s="1"/>
  <c r="AR12" i="1" s="1"/>
  <c r="AP30" i="1"/>
  <c r="AQ30" i="1" s="1"/>
  <c r="AR30" i="1" s="1"/>
  <c r="AP93" i="1"/>
  <c r="AQ93" i="1" s="1"/>
  <c r="AR93" i="1" s="1"/>
  <c r="AP361" i="1"/>
  <c r="AQ361" i="1" s="1"/>
  <c r="AR361" i="1" s="1"/>
  <c r="AP36" i="1"/>
  <c r="AQ36" i="1" s="1"/>
  <c r="AR36" i="1" s="1"/>
  <c r="AP260" i="1"/>
  <c r="AQ260" i="1" s="1"/>
  <c r="AR260" i="1" s="1"/>
  <c r="AP163" i="1"/>
  <c r="AQ163" i="1" s="1"/>
  <c r="AR163" i="1" s="1"/>
  <c r="AP349" i="1"/>
  <c r="AQ349" i="1" s="1"/>
  <c r="AR349" i="1" s="1"/>
  <c r="AP43" i="1"/>
  <c r="AQ43" i="1" s="1"/>
  <c r="AR43" i="1" s="1"/>
  <c r="AP210" i="1"/>
  <c r="AQ210" i="1" s="1"/>
  <c r="AR210" i="1" s="1"/>
  <c r="AP297" i="1"/>
  <c r="AQ297" i="1" s="1"/>
  <c r="AR297" i="1" s="1"/>
  <c r="AP8" i="1"/>
  <c r="AQ8" i="1" s="1"/>
  <c r="AR8" i="1" s="1"/>
  <c r="AP140" i="1"/>
  <c r="AQ140" i="1" s="1"/>
  <c r="AR140" i="1" s="1"/>
  <c r="AP51" i="1"/>
  <c r="AQ51" i="1" s="1"/>
  <c r="AR51" i="1" s="1"/>
  <c r="AP247" i="1"/>
  <c r="AQ247" i="1" s="1"/>
  <c r="AR247" i="1" s="1"/>
  <c r="AP131" i="1"/>
  <c r="AQ131" i="1" s="1"/>
  <c r="AR131" i="1" s="1"/>
  <c r="AP151" i="1"/>
  <c r="AQ151" i="1" s="1"/>
  <c r="AR151" i="1" s="1"/>
  <c r="AP46" i="1"/>
  <c r="AQ46" i="1" s="1"/>
  <c r="AR46" i="1" s="1"/>
  <c r="AP159" i="1"/>
  <c r="AQ159" i="1" s="1"/>
  <c r="AR159" i="1" s="1"/>
  <c r="AP310" i="1"/>
  <c r="AQ310" i="1" s="1"/>
  <c r="AR310" i="1" s="1"/>
  <c r="AP242" i="1"/>
  <c r="AQ242" i="1" s="1"/>
  <c r="AR242" i="1" s="1"/>
  <c r="AP200" i="1"/>
  <c r="AQ200" i="1" s="1"/>
  <c r="AR200" i="1" s="1"/>
  <c r="AP340" i="1"/>
  <c r="AQ340" i="1" s="1"/>
  <c r="AR340" i="1" s="1"/>
  <c r="AP330" i="1"/>
  <c r="AQ330" i="1" s="1"/>
  <c r="AR330" i="1" s="1"/>
  <c r="AP73" i="1"/>
  <c r="AQ73" i="1" s="1"/>
  <c r="AR73" i="1" s="1"/>
  <c r="AP204" i="1"/>
  <c r="AQ204" i="1" s="1"/>
  <c r="AR204" i="1" s="1"/>
  <c r="AP266" i="1"/>
  <c r="AQ266" i="1" s="1"/>
  <c r="AR266" i="1" s="1"/>
  <c r="AP362" i="1"/>
  <c r="AQ362" i="1" s="1"/>
  <c r="AR362" i="1" s="1"/>
  <c r="AP186" i="1"/>
  <c r="AQ186" i="1" s="1"/>
  <c r="AR186" i="1" s="1"/>
  <c r="AP64" i="1"/>
  <c r="AQ64" i="1" s="1"/>
  <c r="AR64" i="1" s="1"/>
  <c r="AP165" i="1"/>
  <c r="AQ165" i="1" s="1"/>
  <c r="AR165" i="1" s="1"/>
  <c r="AP189" i="1"/>
  <c r="AQ189" i="1" s="1"/>
  <c r="AR189" i="1" s="1"/>
  <c r="AP34" i="1"/>
  <c r="AQ34" i="1" s="1"/>
  <c r="AR34" i="1" s="1"/>
  <c r="AP201" i="1"/>
  <c r="AQ201" i="1" s="1"/>
  <c r="AR201" i="1" s="1"/>
  <c r="AP309" i="1"/>
  <c r="AQ309" i="1" s="1"/>
  <c r="AR309" i="1" s="1"/>
  <c r="AP173" i="1"/>
  <c r="AQ173" i="1" s="1"/>
  <c r="AR173" i="1" s="1"/>
  <c r="AP304" i="1"/>
  <c r="AQ304" i="1" s="1"/>
  <c r="AR304" i="1" s="1"/>
  <c r="AP172" i="1"/>
  <c r="AQ172" i="1" s="1"/>
  <c r="AR172" i="1" s="1"/>
  <c r="AP356" i="1"/>
  <c r="AQ356" i="1" s="1"/>
  <c r="AR356" i="1" s="1"/>
  <c r="AP157" i="1"/>
  <c r="AQ157" i="1" s="1"/>
  <c r="AR157" i="1" s="1"/>
  <c r="AP133" i="1"/>
  <c r="AQ133" i="1" s="1"/>
  <c r="AR133" i="1" s="1"/>
  <c r="AP92" i="1"/>
  <c r="AQ92" i="1" s="1"/>
  <c r="AR92" i="1" s="1"/>
  <c r="AP259" i="1"/>
  <c r="AQ259" i="1" s="1"/>
  <c r="AR259" i="1" s="1"/>
  <c r="AP104" i="1"/>
  <c r="AQ104" i="1" s="1"/>
  <c r="AR104" i="1" s="1"/>
  <c r="AP99" i="1"/>
  <c r="AQ99" i="1" s="1"/>
  <c r="AR99" i="1" s="1"/>
  <c r="AP223" i="1"/>
  <c r="AQ223" i="1" s="1"/>
  <c r="AR223" i="1" s="1"/>
  <c r="AP296" i="1"/>
  <c r="AQ296" i="1" s="1"/>
  <c r="AR296" i="1" s="1"/>
  <c r="AP348" i="1"/>
  <c r="AQ348" i="1" s="1"/>
  <c r="AR348" i="1" s="1"/>
  <c r="AP150" i="1"/>
  <c r="AQ150" i="1" s="1"/>
  <c r="AR150" i="1" s="1"/>
  <c r="AP21" i="1"/>
  <c r="AQ21" i="1" s="1"/>
  <c r="AR21" i="1" s="1"/>
  <c r="AP197" i="1"/>
  <c r="AQ197" i="1" s="1"/>
  <c r="AR197" i="1" s="1"/>
  <c r="AP45" i="1"/>
  <c r="AQ45" i="1" s="1"/>
  <c r="AR45" i="1" s="1"/>
  <c r="AP302" i="1"/>
  <c r="AQ302" i="1" s="1"/>
  <c r="AR302" i="1" s="1"/>
  <c r="AP355" i="1"/>
  <c r="AQ355" i="1" s="1"/>
  <c r="AR355" i="1" s="1"/>
  <c r="AP26" i="1"/>
  <c r="AQ26" i="1" s="1"/>
  <c r="AR26" i="1" s="1"/>
  <c r="AP108" i="1"/>
  <c r="AQ108" i="1" s="1"/>
  <c r="AR108" i="1" s="1"/>
  <c r="AP265" i="1"/>
  <c r="AQ265" i="1" s="1"/>
  <c r="AR265" i="1" s="1"/>
  <c r="AP130" i="1"/>
  <c r="AQ130" i="1" s="1"/>
  <c r="AR130" i="1" s="1"/>
  <c r="AP32" i="1"/>
  <c r="AQ32" i="1" s="1"/>
  <c r="AR32" i="1" s="1"/>
  <c r="AP154" i="1"/>
  <c r="AQ154" i="1" s="1"/>
  <c r="AR154" i="1" s="1"/>
  <c r="AP241" i="1"/>
  <c r="AQ241" i="1" s="1"/>
  <c r="AR241" i="1" s="1"/>
  <c r="AP194" i="1"/>
  <c r="AQ194" i="1" s="1"/>
  <c r="AR194" i="1" s="1"/>
  <c r="AP57" i="1"/>
  <c r="AQ57" i="1" s="1"/>
  <c r="AR57" i="1" s="1"/>
  <c r="AP98" i="1"/>
  <c r="AQ98" i="1" s="1"/>
  <c r="AR98" i="1" s="1"/>
  <c r="AP116" i="1"/>
  <c r="AQ116" i="1" s="1"/>
  <c r="AR116" i="1" s="1"/>
  <c r="AP16" i="1"/>
  <c r="AQ16" i="1" s="1"/>
  <c r="AR16" i="1" s="1"/>
  <c r="AP156" i="1"/>
  <c r="AQ156" i="1" s="1"/>
  <c r="AR156" i="1" s="1"/>
  <c r="AP347" i="1"/>
  <c r="AQ347" i="1" s="1"/>
  <c r="AR347" i="1" s="1"/>
  <c r="AP372" i="1"/>
  <c r="AQ372" i="1" s="1"/>
  <c r="AR372" i="1" s="1"/>
  <c r="AP23" i="1"/>
  <c r="AQ23" i="1" s="1"/>
  <c r="AR23" i="1" s="1"/>
  <c r="AP264" i="1"/>
  <c r="AQ264" i="1" s="1"/>
  <c r="AR264" i="1" s="1"/>
  <c r="AP129" i="1"/>
  <c r="AQ129" i="1" s="1"/>
  <c r="AR129" i="1" s="1"/>
  <c r="AP17" i="1"/>
  <c r="AQ17" i="1" s="1"/>
  <c r="AR17" i="1" s="1"/>
  <c r="AP218" i="1"/>
  <c r="AQ218" i="1" s="1"/>
  <c r="AR218" i="1" s="1"/>
  <c r="AP352" i="1"/>
  <c r="AQ352" i="1" s="1"/>
  <c r="AR352" i="1" s="1"/>
  <c r="AP236" i="1"/>
  <c r="AQ236" i="1" s="1"/>
  <c r="AR236" i="1" s="1"/>
  <c r="AP244" i="1"/>
  <c r="AQ244" i="1" s="1"/>
  <c r="AR244" i="1" s="1"/>
  <c r="AP171" i="1"/>
  <c r="AQ171" i="1" s="1"/>
  <c r="AR171" i="1" s="1"/>
  <c r="AP359" i="1"/>
  <c r="AQ359" i="1" s="1"/>
  <c r="AR359" i="1" s="1"/>
  <c r="AP232" i="1"/>
  <c r="AQ232" i="1" s="1"/>
  <c r="AR232" i="1" s="1"/>
  <c r="AP109" i="1"/>
  <c r="AQ109" i="1" s="1"/>
  <c r="AR109" i="1" s="1"/>
  <c r="AP217" i="1"/>
  <c r="AQ217" i="1" s="1"/>
  <c r="AR217" i="1" s="1"/>
  <c r="AP270" i="1"/>
  <c r="AQ270" i="1" s="1"/>
  <c r="AR270" i="1" s="1"/>
  <c r="AP188" i="1"/>
  <c r="AQ188" i="1" s="1"/>
  <c r="AR188" i="1" s="1"/>
  <c r="AP70" i="1"/>
  <c r="AQ70" i="1" s="1"/>
  <c r="AR70" i="1" s="1"/>
  <c r="AP114" i="1"/>
  <c r="AQ114" i="1" s="1"/>
  <c r="AR114" i="1" s="1"/>
  <c r="AP29" i="1"/>
  <c r="AQ29" i="1" s="1"/>
  <c r="AR29" i="1" s="1"/>
  <c r="AP158" i="1"/>
  <c r="AQ158" i="1" s="1"/>
  <c r="AR158" i="1" s="1"/>
  <c r="AP346" i="1"/>
  <c r="AQ346" i="1" s="1"/>
  <c r="AR346" i="1" s="1"/>
  <c r="AP91" i="1"/>
  <c r="AQ91" i="1" s="1"/>
  <c r="AR91" i="1" s="1"/>
  <c r="AP3" i="1"/>
  <c r="AQ3" i="1" s="1"/>
  <c r="AR3" i="1" s="1"/>
  <c r="AP125" i="1"/>
  <c r="AQ125" i="1" s="1"/>
  <c r="AR125" i="1" s="1"/>
  <c r="AP271" i="1"/>
  <c r="AQ271" i="1" s="1"/>
  <c r="AR271" i="1" s="1"/>
  <c r="AP367" i="1"/>
  <c r="AQ367" i="1" s="1"/>
  <c r="AR367" i="1" s="1"/>
  <c r="AP360" i="1"/>
  <c r="AQ360" i="1" s="1"/>
  <c r="AR360" i="1" s="1"/>
  <c r="AP15" i="1"/>
  <c r="AQ15" i="1" s="1"/>
  <c r="AR15" i="1" s="1"/>
  <c r="AP71" i="1"/>
  <c r="AQ71" i="1" s="1"/>
  <c r="AR71" i="1" s="1"/>
  <c r="AP216" i="1"/>
  <c r="AQ216" i="1" s="1"/>
  <c r="AR216" i="1" s="1"/>
  <c r="AP254" i="1"/>
  <c r="AQ254" i="1" s="1"/>
  <c r="AR254" i="1" s="1"/>
  <c r="AP39" i="1"/>
  <c r="AQ39" i="1" s="1"/>
  <c r="AR39" i="1" s="1"/>
  <c r="AP136" i="1"/>
  <c r="AQ136" i="1" s="1"/>
  <c r="AR136" i="1" s="1"/>
  <c r="AP238" i="1"/>
  <c r="AQ238" i="1" s="1"/>
  <c r="AR238" i="1" s="1"/>
  <c r="AP20" i="1"/>
  <c r="AQ20" i="1" s="1"/>
  <c r="AR20" i="1" s="1"/>
  <c r="AP329" i="1"/>
  <c r="AQ329" i="1" s="1"/>
  <c r="AR329" i="1" s="1"/>
  <c r="AP272" i="1"/>
  <c r="AQ272" i="1" s="1"/>
  <c r="AR272" i="1" s="1"/>
  <c r="AP78" i="1"/>
  <c r="AQ78" i="1" s="1"/>
  <c r="AR78" i="1" s="1"/>
  <c r="AP168" i="1"/>
  <c r="AQ168" i="1" s="1"/>
  <c r="AR168" i="1" s="1"/>
  <c r="AP6" i="1"/>
  <c r="AQ6" i="1" s="1"/>
  <c r="AR6" i="1" s="1"/>
  <c r="AP354" i="1"/>
  <c r="AQ354" i="1" s="1"/>
  <c r="AR354" i="1" s="1"/>
  <c r="AP246" i="1"/>
  <c r="AQ246" i="1" s="1"/>
  <c r="AR246" i="1" s="1"/>
  <c r="AP278" i="1"/>
  <c r="AQ278" i="1" s="1"/>
  <c r="AR278" i="1" s="1"/>
  <c r="AP69" i="1"/>
  <c r="AQ69" i="1" s="1"/>
  <c r="AR69" i="1" s="1"/>
  <c r="AP174" i="1"/>
  <c r="AQ174" i="1" s="1"/>
  <c r="AR174" i="1" s="1"/>
  <c r="AP207" i="1"/>
  <c r="AQ207" i="1" s="1"/>
  <c r="AR207" i="1" s="1"/>
  <c r="AP222" i="1"/>
  <c r="AQ222" i="1" s="1"/>
  <c r="AR222" i="1" s="1"/>
  <c r="AP162" i="1"/>
  <c r="AQ162" i="1" s="1"/>
  <c r="AR162" i="1" s="1"/>
  <c r="AP147" i="1"/>
  <c r="AQ147" i="1" s="1"/>
  <c r="AR147" i="1" s="1"/>
  <c r="AP2" i="1"/>
  <c r="AQ2" i="1" s="1"/>
  <c r="AR2" i="1" s="1"/>
  <c r="AP195" i="1"/>
  <c r="AQ195" i="1" s="1"/>
  <c r="AR195" i="1" s="1"/>
  <c r="AP345" i="1"/>
  <c r="AQ345" i="1" s="1"/>
  <c r="AR345" i="1" s="1"/>
  <c r="AP338" i="1"/>
  <c r="AQ338" i="1" s="1"/>
  <c r="AR338" i="1" s="1"/>
  <c r="AP202" i="1"/>
  <c r="AQ202" i="1" s="1"/>
  <c r="AR202" i="1" s="1"/>
  <c r="AP135" i="1"/>
  <c r="AQ135" i="1" s="1"/>
  <c r="AR135" i="1" s="1"/>
  <c r="AP300" i="1"/>
  <c r="AQ300" i="1" s="1"/>
  <c r="AR300" i="1" s="1"/>
  <c r="AP10" i="1"/>
  <c r="AQ10" i="1" s="1"/>
  <c r="AR10" i="1" s="1"/>
  <c r="AP369" i="1"/>
  <c r="AQ369" i="1" s="1"/>
  <c r="AR369" i="1" s="1"/>
  <c r="AP40" i="1"/>
  <c r="AQ40" i="1" s="1"/>
  <c r="AR40" i="1" s="1"/>
  <c r="AP286" i="1"/>
  <c r="AQ286" i="1" s="1"/>
  <c r="AR286" i="1" s="1"/>
  <c r="AP77" i="1"/>
  <c r="AQ77" i="1" s="1"/>
  <c r="AR77" i="1" s="1"/>
  <c r="AP203" i="1"/>
  <c r="AQ203" i="1" s="1"/>
  <c r="AR203" i="1" s="1"/>
  <c r="AP95" i="1"/>
  <c r="AQ95" i="1" s="1"/>
  <c r="AR95" i="1" s="1"/>
  <c r="AP325" i="1"/>
  <c r="AQ325" i="1" s="1"/>
  <c r="AR325" i="1" s="1"/>
  <c r="AP234" i="1"/>
  <c r="AQ234" i="1" s="1"/>
  <c r="AR234" i="1" s="1"/>
  <c r="AP149" i="1"/>
  <c r="AQ149" i="1" s="1"/>
  <c r="AR149" i="1" s="1"/>
  <c r="AP261" i="1"/>
  <c r="AQ261" i="1" s="1"/>
  <c r="AR261" i="1" s="1"/>
  <c r="AP282" i="1"/>
  <c r="AQ282" i="1" s="1"/>
  <c r="AR282" i="1" s="1"/>
  <c r="AP375" i="1"/>
  <c r="AQ375" i="1" s="1"/>
  <c r="AR375" i="1" s="1"/>
  <c r="AP215" i="1"/>
  <c r="AQ215" i="1" s="1"/>
  <c r="AR215" i="1" s="1"/>
  <c r="AP313" i="1"/>
  <c r="AQ313" i="1" s="1"/>
  <c r="AR313" i="1" s="1"/>
  <c r="AP213" i="1"/>
  <c r="AQ213" i="1" s="1"/>
  <c r="AR213" i="1" s="1"/>
  <c r="AP263" i="1"/>
  <c r="AQ263" i="1" s="1"/>
  <c r="AR263" i="1" s="1"/>
  <c r="AP48" i="1"/>
  <c r="AQ48" i="1" s="1"/>
  <c r="AR48" i="1" s="1"/>
  <c r="AP141" i="1"/>
  <c r="AQ141" i="1" s="1"/>
  <c r="AR141" i="1" s="1"/>
  <c r="AP5" i="1"/>
  <c r="AQ5" i="1" s="1"/>
  <c r="AR5" i="1" s="1"/>
  <c r="AP83" i="1"/>
  <c r="AQ83" i="1" s="1"/>
  <c r="AR83" i="1" s="1"/>
  <c r="AP328" i="1"/>
  <c r="AQ328" i="1" s="1"/>
  <c r="AR328" i="1" s="1"/>
  <c r="AP219" i="1"/>
  <c r="AQ219" i="1" s="1"/>
  <c r="AR219" i="1" s="1"/>
  <c r="AP235" i="1"/>
  <c r="AQ235" i="1" s="1"/>
  <c r="AR235" i="1" s="1"/>
  <c r="AP243" i="1"/>
  <c r="AQ243" i="1" s="1"/>
  <c r="AR243" i="1" s="1"/>
  <c r="AP101" i="1"/>
  <c r="AQ101" i="1" s="1"/>
  <c r="AR101" i="1" s="1"/>
  <c r="AP239" i="1"/>
  <c r="AQ239" i="1" s="1"/>
  <c r="AR239" i="1" s="1"/>
  <c r="AP177" i="1"/>
  <c r="AQ177" i="1" s="1"/>
  <c r="AR177" i="1" s="1"/>
  <c r="AP253" i="1"/>
  <c r="AQ253" i="1" s="1"/>
  <c r="AR253" i="1" s="1"/>
  <c r="AP276" i="1"/>
  <c r="AQ276" i="1" s="1"/>
  <c r="AR276" i="1" s="1"/>
  <c r="AP196" i="1"/>
  <c r="AQ196" i="1" s="1"/>
  <c r="AR196" i="1" s="1"/>
  <c r="AP320" i="1"/>
  <c r="AQ320" i="1" s="1"/>
  <c r="AR320" i="1" s="1"/>
  <c r="AP35" i="1"/>
  <c r="AQ35" i="1" s="1"/>
  <c r="AR35" i="1" s="1"/>
  <c r="AP169" i="1"/>
  <c r="AQ169" i="1" s="1"/>
  <c r="AR169" i="1" s="1"/>
  <c r="AP160" i="1"/>
  <c r="AQ160" i="1" s="1"/>
  <c r="AR160" i="1" s="1"/>
  <c r="AP97" i="1"/>
  <c r="AQ97" i="1" s="1"/>
  <c r="AR97" i="1" s="1"/>
  <c r="AP245" i="1"/>
  <c r="AQ245" i="1" s="1"/>
  <c r="AR245" i="1" s="1"/>
  <c r="AP211" i="1"/>
  <c r="AQ211" i="1" s="1"/>
  <c r="AR211" i="1" s="1"/>
  <c r="AP344" i="1"/>
  <c r="AQ344" i="1" s="1"/>
  <c r="AR344" i="1" s="1"/>
  <c r="AP179" i="1"/>
  <c r="AQ179" i="1" s="1"/>
  <c r="AR179" i="1" s="1"/>
  <c r="AP255" i="1"/>
  <c r="AQ255" i="1" s="1"/>
  <c r="AR255" i="1" s="1"/>
  <c r="AP279" i="1"/>
  <c r="AQ279" i="1" s="1"/>
  <c r="AR279" i="1" s="1"/>
  <c r="AP321" i="1"/>
  <c r="AQ321" i="1" s="1"/>
  <c r="AR321" i="1" s="1"/>
  <c r="AP164" i="1"/>
  <c r="AQ164" i="1" s="1"/>
  <c r="AR164" i="1" s="1"/>
  <c r="AP137" i="1"/>
  <c r="AQ137" i="1" s="1"/>
  <c r="AR137" i="1" s="1"/>
  <c r="AP41" i="1"/>
  <c r="AQ41" i="1" s="1"/>
  <c r="AR41" i="1" s="1"/>
  <c r="AP277" i="1"/>
  <c r="AQ277" i="1" s="1"/>
  <c r="AR277" i="1" s="1"/>
  <c r="AP54" i="1"/>
  <c r="AQ54" i="1" s="1"/>
  <c r="AR54" i="1" s="1"/>
  <c r="AP208" i="1"/>
  <c r="AQ208" i="1" s="1"/>
  <c r="AR208" i="1" s="1"/>
  <c r="AP42" i="1"/>
  <c r="AQ42" i="1" s="1"/>
  <c r="AR42" i="1" s="1"/>
  <c r="AP288" i="1"/>
  <c r="AQ288" i="1" s="1"/>
  <c r="AR288" i="1" s="1"/>
  <c r="AP56" i="1"/>
  <c r="AQ56" i="1" s="1"/>
  <c r="AR56" i="1" s="1"/>
  <c r="AP262" i="1"/>
  <c r="AQ262" i="1" s="1"/>
  <c r="AR262" i="1" s="1"/>
  <c r="AP132" i="1"/>
  <c r="AQ132" i="1" s="1"/>
  <c r="AR132" i="1" s="1"/>
  <c r="AP371" i="1"/>
  <c r="AQ371" i="1" s="1"/>
  <c r="AR371" i="1" s="1"/>
  <c r="AP19" i="1"/>
  <c r="AQ19" i="1" s="1"/>
  <c r="AR19" i="1" s="1"/>
  <c r="AP308" i="1"/>
  <c r="AQ308" i="1" s="1"/>
  <c r="AR308" i="1" s="1"/>
  <c r="AP290" i="1"/>
  <c r="AQ290" i="1" s="1"/>
  <c r="AR290" i="1" s="1"/>
  <c r="AP301" i="1"/>
  <c r="AQ301" i="1" s="1"/>
  <c r="AR301" i="1" s="1"/>
  <c r="AP33" i="1"/>
  <c r="AQ33" i="1" s="1"/>
  <c r="AR33" i="1" s="1"/>
  <c r="AP187" i="1"/>
  <c r="AQ187" i="1" s="1"/>
  <c r="AR187" i="1" s="1"/>
  <c r="AP155" i="1"/>
  <c r="AQ155" i="1" s="1"/>
  <c r="AR155" i="1" s="1"/>
  <c r="AP72" i="1"/>
  <c r="AQ72" i="1" s="1"/>
  <c r="AR72" i="1" s="1"/>
  <c r="AP226" i="1"/>
  <c r="AQ226" i="1" s="1"/>
  <c r="AR226" i="1" s="1"/>
  <c r="AP111" i="1"/>
  <c r="AQ111" i="1" s="1"/>
  <c r="AR111" i="1" s="1"/>
  <c r="AP90" i="1"/>
  <c r="AQ90" i="1" s="1"/>
  <c r="AR90" i="1" s="1"/>
  <c r="AP294" i="1"/>
  <c r="AQ294" i="1" s="1"/>
  <c r="AR294" i="1" s="1"/>
  <c r="AP44" i="1"/>
  <c r="AQ44" i="1" s="1"/>
  <c r="AR44" i="1" s="1"/>
  <c r="AP170" i="1"/>
  <c r="AQ170" i="1" s="1"/>
  <c r="AR170" i="1" s="1"/>
  <c r="AM314" i="1"/>
  <c r="AN314" i="1" s="1"/>
  <c r="AO314" i="1" s="1"/>
  <c r="AM11" i="1"/>
  <c r="AN11" i="1" s="1"/>
  <c r="AO11" i="1" s="1"/>
  <c r="AM269" i="1"/>
  <c r="AN269" i="1" s="1"/>
  <c r="AO269" i="1" s="1"/>
  <c r="AM27" i="1"/>
  <c r="AN27" i="1" s="1"/>
  <c r="AO27" i="1" s="1"/>
  <c r="AM185" i="1"/>
  <c r="AN185" i="1" s="1"/>
  <c r="AO185" i="1" s="1"/>
  <c r="AM319" i="1"/>
  <c r="AN319" i="1" s="1"/>
  <c r="AO319" i="1" s="1"/>
  <c r="AM335" i="1"/>
  <c r="AN335" i="1" s="1"/>
  <c r="AO335" i="1" s="1"/>
  <c r="AM153" i="1"/>
  <c r="AN153" i="1" s="1"/>
  <c r="AO153" i="1" s="1"/>
  <c r="AM365" i="1"/>
  <c r="AN365" i="1" s="1"/>
  <c r="AO365" i="1" s="1"/>
  <c r="AM47" i="1"/>
  <c r="AN47" i="1" s="1"/>
  <c r="AO47" i="1" s="1"/>
  <c r="AM191" i="1"/>
  <c r="AN191" i="1" s="1"/>
  <c r="AO191" i="1" s="1"/>
  <c r="AM167" i="1"/>
  <c r="AN167" i="1" s="1"/>
  <c r="AO167" i="1" s="1"/>
  <c r="AM94" i="1"/>
  <c r="AN94" i="1" s="1"/>
  <c r="AO94" i="1" s="1"/>
  <c r="AM353" i="1"/>
  <c r="AN353" i="1" s="1"/>
  <c r="AO353" i="1" s="1"/>
  <c r="AM124" i="1"/>
  <c r="AN124" i="1" s="1"/>
  <c r="AO124" i="1" s="1"/>
  <c r="AM184" i="1"/>
  <c r="AN184" i="1" s="1"/>
  <c r="AO184" i="1" s="1"/>
  <c r="AM113" i="1"/>
  <c r="AN113" i="1" s="1"/>
  <c r="AO113" i="1" s="1"/>
  <c r="AM231" i="1"/>
  <c r="AN231" i="1" s="1"/>
  <c r="AO231" i="1" s="1"/>
  <c r="AM61" i="1"/>
  <c r="AN61" i="1" s="1"/>
  <c r="AO61" i="1" s="1"/>
  <c r="AM25" i="1"/>
  <c r="AN25" i="1" s="1"/>
  <c r="AO25" i="1" s="1"/>
  <c r="AM332" i="1"/>
  <c r="AN332" i="1" s="1"/>
  <c r="AO332" i="1" s="1"/>
  <c r="AM166" i="1"/>
  <c r="AN166" i="1" s="1"/>
  <c r="AO166" i="1" s="1"/>
  <c r="AM87" i="1"/>
  <c r="AN87" i="1" s="1"/>
  <c r="AO87" i="1" s="1"/>
  <c r="AM103" i="1"/>
  <c r="AN103" i="1" s="1"/>
  <c r="AO103" i="1" s="1"/>
  <c r="AM250" i="1"/>
  <c r="AN250" i="1" s="1"/>
  <c r="AO250" i="1" s="1"/>
  <c r="AM199" i="1"/>
  <c r="AN199" i="1" s="1"/>
  <c r="AO199" i="1" s="1"/>
  <c r="AM96" i="1"/>
  <c r="AN96" i="1" s="1"/>
  <c r="AO96" i="1" s="1"/>
  <c r="AM144" i="1"/>
  <c r="AN144" i="1" s="1"/>
  <c r="AO144" i="1" s="1"/>
  <c r="AM53" i="1"/>
  <c r="AN53" i="1" s="1"/>
  <c r="AO53" i="1" s="1"/>
  <c r="AM373" i="1"/>
  <c r="AN373" i="1" s="1"/>
  <c r="AO373" i="1" s="1"/>
  <c r="AM284" i="1"/>
  <c r="AN284" i="1" s="1"/>
  <c r="AO284" i="1" s="1"/>
  <c r="AM193" i="1"/>
  <c r="AN193" i="1" s="1"/>
  <c r="AO193" i="1" s="1"/>
  <c r="AM128" i="1"/>
  <c r="AN128" i="1" s="1"/>
  <c r="AO128" i="1" s="1"/>
  <c r="AM181" i="1"/>
  <c r="AN181" i="1" s="1"/>
  <c r="AO181" i="1" s="1"/>
  <c r="AM257" i="1"/>
  <c r="AN257" i="1" s="1"/>
  <c r="AO257" i="1" s="1"/>
  <c r="AM312" i="1"/>
  <c r="AN312" i="1" s="1"/>
  <c r="AO312" i="1" s="1"/>
  <c r="AM38" i="1"/>
  <c r="AN38" i="1" s="1"/>
  <c r="AO38" i="1" s="1"/>
  <c r="AM148" i="1"/>
  <c r="AN148" i="1" s="1"/>
  <c r="AO148" i="1" s="1"/>
  <c r="AM299" i="1"/>
  <c r="AN299" i="1" s="1"/>
  <c r="AO299" i="1" s="1"/>
  <c r="AM119" i="1"/>
  <c r="AN119" i="1" s="1"/>
  <c r="AO119" i="1" s="1"/>
  <c r="AM240" i="1"/>
  <c r="AN240" i="1" s="1"/>
  <c r="AO240" i="1" s="1"/>
  <c r="AM107" i="1"/>
  <c r="AN107" i="1" s="1"/>
  <c r="AO107" i="1" s="1"/>
  <c r="AM293" i="1"/>
  <c r="AN293" i="1" s="1"/>
  <c r="AO293" i="1" s="1"/>
  <c r="AM307" i="1"/>
  <c r="AN307" i="1" s="1"/>
  <c r="AO307" i="1" s="1"/>
  <c r="AM230" i="1"/>
  <c r="AN230" i="1" s="1"/>
  <c r="AO230" i="1" s="1"/>
  <c r="AM249" i="1"/>
  <c r="AN249" i="1" s="1"/>
  <c r="AO249" i="1" s="1"/>
  <c r="AM366" i="1"/>
  <c r="AN366" i="1" s="1"/>
  <c r="AO366" i="1" s="1"/>
  <c r="AM89" i="1"/>
  <c r="AN89" i="1" s="1"/>
  <c r="AO89" i="1" s="1"/>
  <c r="AM76" i="1"/>
  <c r="AN76" i="1" s="1"/>
  <c r="AO76" i="1" s="1"/>
  <c r="AM50" i="1"/>
  <c r="AN50" i="1" s="1"/>
  <c r="AO50" i="1" s="1"/>
  <c r="AM14" i="1"/>
  <c r="AN14" i="1" s="1"/>
  <c r="AO14" i="1" s="1"/>
  <c r="AM324" i="1"/>
  <c r="AN324" i="1" s="1"/>
  <c r="AO324" i="1" s="1"/>
  <c r="AM126" i="1"/>
  <c r="AN126" i="1" s="1"/>
  <c r="AO126" i="1" s="1"/>
  <c r="AM275" i="1"/>
  <c r="AN275" i="1" s="1"/>
  <c r="AO275" i="1" s="1"/>
  <c r="AM127" i="1"/>
  <c r="AN127" i="1" s="1"/>
  <c r="AO127" i="1" s="1"/>
  <c r="AM256" i="1"/>
  <c r="AN256" i="1" s="1"/>
  <c r="AO256" i="1" s="1"/>
  <c r="AM117" i="1"/>
  <c r="AN117" i="1" s="1"/>
  <c r="AO117" i="1" s="1"/>
  <c r="AM102" i="1"/>
  <c r="AN102" i="1" s="1"/>
  <c r="AO102" i="1" s="1"/>
  <c r="AM106" i="1"/>
  <c r="AN106" i="1" s="1"/>
  <c r="AO106" i="1" s="1"/>
  <c r="AM248" i="1"/>
  <c r="AN248" i="1" s="1"/>
  <c r="AO248" i="1" s="1"/>
  <c r="AM190" i="1"/>
  <c r="AN190" i="1" s="1"/>
  <c r="AO190" i="1" s="1"/>
  <c r="AM351" i="1"/>
  <c r="AN351" i="1" s="1"/>
  <c r="AO351" i="1" s="1"/>
  <c r="AM81" i="1"/>
  <c r="AN81" i="1" s="1"/>
  <c r="AO81" i="1" s="1"/>
  <c r="AM110" i="1"/>
  <c r="AN110" i="1" s="1"/>
  <c r="AO110" i="1" s="1"/>
  <c r="AM66" i="1"/>
  <c r="AN66" i="1" s="1"/>
  <c r="AO66" i="1" s="1"/>
  <c r="AM229" i="1"/>
  <c r="AN229" i="1" s="1"/>
  <c r="AO229" i="1" s="1"/>
  <c r="AM285" i="1"/>
  <c r="AN285" i="1" s="1"/>
  <c r="AO285" i="1" s="1"/>
  <c r="AM364" i="1"/>
  <c r="AN364" i="1" s="1"/>
  <c r="AO364" i="1" s="1"/>
  <c r="AM280" i="1"/>
  <c r="AN280" i="1" s="1"/>
  <c r="AO280" i="1" s="1"/>
  <c r="AM55" i="1"/>
  <c r="AN55" i="1" s="1"/>
  <c r="AO55" i="1" s="1"/>
  <c r="AM59" i="1"/>
  <c r="AN59" i="1" s="1"/>
  <c r="AO59" i="1" s="1"/>
  <c r="AM337" i="1"/>
  <c r="AN337" i="1" s="1"/>
  <c r="AO337" i="1" s="1"/>
  <c r="AM178" i="1"/>
  <c r="AN178" i="1" s="1"/>
  <c r="AO178" i="1" s="1"/>
  <c r="AM105" i="1"/>
  <c r="AN105" i="1" s="1"/>
  <c r="AO105" i="1" s="1"/>
  <c r="AM31" i="1"/>
  <c r="AN31" i="1" s="1"/>
  <c r="AO31" i="1" s="1"/>
  <c r="AM311" i="1"/>
  <c r="AN311" i="1" s="1"/>
  <c r="AO311" i="1" s="1"/>
  <c r="AM152" i="1"/>
  <c r="AN152" i="1" s="1"/>
  <c r="AO152" i="1" s="1"/>
  <c r="AM357" i="1"/>
  <c r="AN357" i="1" s="1"/>
  <c r="AO357" i="1" s="1"/>
  <c r="AM318" i="1"/>
  <c r="AN318" i="1" s="1"/>
  <c r="AO318" i="1" s="1"/>
  <c r="AM326" i="1"/>
  <c r="AN326" i="1" s="1"/>
  <c r="AO326" i="1" s="1"/>
  <c r="AM224" i="1"/>
  <c r="AN224" i="1" s="1"/>
  <c r="AO224" i="1" s="1"/>
  <c r="AM228" i="1"/>
  <c r="AN228" i="1" s="1"/>
  <c r="AO228" i="1" s="1"/>
  <c r="AM221" i="1"/>
  <c r="AN221" i="1" s="1"/>
  <c r="AO221" i="1" s="1"/>
  <c r="AM60" i="1"/>
  <c r="AN60" i="1" s="1"/>
  <c r="AO60" i="1" s="1"/>
  <c r="AM287" i="1"/>
  <c r="AN287" i="1" s="1"/>
  <c r="AO287" i="1" s="1"/>
  <c r="AM65" i="1"/>
  <c r="AN65" i="1" s="1"/>
  <c r="AO65" i="1" s="1"/>
  <c r="AM306" i="1"/>
  <c r="AN306" i="1" s="1"/>
  <c r="AO306" i="1" s="1"/>
  <c r="AM68" i="1"/>
  <c r="AN68" i="1" s="1"/>
  <c r="AO68" i="1" s="1"/>
  <c r="AM134" i="1"/>
  <c r="AN134" i="1" s="1"/>
  <c r="AO134" i="1" s="1"/>
  <c r="AM123" i="1"/>
  <c r="AN123" i="1" s="1"/>
  <c r="AO123" i="1" s="1"/>
  <c r="AM343" i="1"/>
  <c r="AN343" i="1" s="1"/>
  <c r="AO343" i="1" s="1"/>
  <c r="AM342" i="1"/>
  <c r="AN342" i="1" s="1"/>
  <c r="AO342" i="1" s="1"/>
  <c r="AM283" i="1"/>
  <c r="AN283" i="1" s="1"/>
  <c r="AO283" i="1" s="1"/>
  <c r="AM86" i="1"/>
  <c r="AN86" i="1" s="1"/>
  <c r="AO86" i="1" s="1"/>
  <c r="AM339" i="1"/>
  <c r="AN339" i="1" s="1"/>
  <c r="AO339" i="1" s="1"/>
  <c r="AM161" i="1"/>
  <c r="AN161" i="1" s="1"/>
  <c r="AO161" i="1" s="1"/>
  <c r="AM225" i="1"/>
  <c r="AN225" i="1" s="1"/>
  <c r="AO225" i="1" s="1"/>
  <c r="AM334" i="1"/>
  <c r="AN334" i="1" s="1"/>
  <c r="AO334" i="1" s="1"/>
  <c r="AM175" i="1"/>
  <c r="AN175" i="1" s="1"/>
  <c r="AO175" i="1" s="1"/>
  <c r="AM85" i="1"/>
  <c r="AN85" i="1" s="1"/>
  <c r="AO85" i="1" s="1"/>
  <c r="AM274" i="1"/>
  <c r="AN274" i="1" s="1"/>
  <c r="AO274" i="1" s="1"/>
  <c r="AM374" i="1"/>
  <c r="AN374" i="1" s="1"/>
  <c r="AO374" i="1" s="1"/>
  <c r="AM227" i="1"/>
  <c r="AN227" i="1" s="1"/>
  <c r="AO227" i="1" s="1"/>
  <c r="AM115" i="1"/>
  <c r="AN115" i="1" s="1"/>
  <c r="AO115" i="1" s="1"/>
  <c r="AM122" i="1"/>
  <c r="AN122" i="1" s="1"/>
  <c r="AO122" i="1" s="1"/>
  <c r="AM305" i="1"/>
  <c r="AN305" i="1" s="1"/>
  <c r="AO305" i="1" s="1"/>
  <c r="AM75" i="1"/>
  <c r="AN75" i="1" s="1"/>
  <c r="AO75" i="1" s="1"/>
  <c r="AM63" i="1"/>
  <c r="AN63" i="1" s="1"/>
  <c r="AO63" i="1" s="1"/>
  <c r="AM281" i="1"/>
  <c r="AN281" i="1" s="1"/>
  <c r="AO281" i="1" s="1"/>
  <c r="AM28" i="1"/>
  <c r="AN28" i="1" s="1"/>
  <c r="AO28" i="1" s="1"/>
  <c r="AM233" i="1"/>
  <c r="AN233" i="1" s="1"/>
  <c r="AO233" i="1" s="1"/>
  <c r="AM323" i="1"/>
  <c r="AN323" i="1" s="1"/>
  <c r="AO323" i="1" s="1"/>
  <c r="AM363" i="1"/>
  <c r="AN363" i="1" s="1"/>
  <c r="AO363" i="1" s="1"/>
  <c r="AM80" i="1"/>
  <c r="AN80" i="1" s="1"/>
  <c r="AO80" i="1" s="1"/>
  <c r="AM212" i="1"/>
  <c r="AN212" i="1" s="1"/>
  <c r="AO212" i="1" s="1"/>
  <c r="AM58" i="1"/>
  <c r="AN58" i="1" s="1"/>
  <c r="AO58" i="1" s="1"/>
  <c r="AM370" i="1"/>
  <c r="AN370" i="1" s="1"/>
  <c r="AO370" i="1" s="1"/>
  <c r="AM268" i="1"/>
  <c r="AN268" i="1" s="1"/>
  <c r="AO268" i="1" s="1"/>
  <c r="AM220" i="1"/>
  <c r="AN220" i="1" s="1"/>
  <c r="AO220" i="1" s="1"/>
  <c r="AM84" i="1"/>
  <c r="AN84" i="1" s="1"/>
  <c r="AO84" i="1" s="1"/>
  <c r="AM180" i="1"/>
  <c r="AN180" i="1" s="1"/>
  <c r="AO180" i="1" s="1"/>
  <c r="AM22" i="1"/>
  <c r="AN22" i="1" s="1"/>
  <c r="AO22" i="1" s="1"/>
  <c r="AM303" i="1"/>
  <c r="AN303" i="1" s="1"/>
  <c r="AO303" i="1" s="1"/>
  <c r="AM298" i="1"/>
  <c r="AN298" i="1" s="1"/>
  <c r="AO298" i="1" s="1"/>
  <c r="AM138" i="1"/>
  <c r="AN138" i="1" s="1"/>
  <c r="AO138" i="1" s="1"/>
  <c r="AM322" i="1"/>
  <c r="AN322" i="1" s="1"/>
  <c r="AO322" i="1" s="1"/>
  <c r="AM292" i="1"/>
  <c r="AN292" i="1" s="1"/>
  <c r="AO292" i="1" s="1"/>
  <c r="AM198" i="1"/>
  <c r="AN198" i="1" s="1"/>
  <c r="AO198" i="1" s="1"/>
  <c r="AM112" i="1"/>
  <c r="AN112" i="1" s="1"/>
  <c r="AO112" i="1" s="1"/>
  <c r="AM146" i="1"/>
  <c r="AN146" i="1" s="1"/>
  <c r="AO146" i="1" s="1"/>
  <c r="AM4" i="1"/>
  <c r="AN4" i="1" s="1"/>
  <c r="AO4" i="1" s="1"/>
  <c r="AM18" i="1"/>
  <c r="AN18" i="1" s="1"/>
  <c r="AO18" i="1" s="1"/>
  <c r="AM82" i="1"/>
  <c r="AN82" i="1" s="1"/>
  <c r="AO82" i="1" s="1"/>
  <c r="AM317" i="1"/>
  <c r="AN317" i="1" s="1"/>
  <c r="AO317" i="1" s="1"/>
  <c r="AM52" i="1"/>
  <c r="AN52" i="1" s="1"/>
  <c r="AO52" i="1" s="1"/>
  <c r="AM209" i="1"/>
  <c r="AN209" i="1" s="1"/>
  <c r="AO209" i="1" s="1"/>
  <c r="AM251" i="1"/>
  <c r="AN251" i="1" s="1"/>
  <c r="AO251" i="1" s="1"/>
  <c r="AM67" i="1"/>
  <c r="AN67" i="1" s="1"/>
  <c r="AO67" i="1" s="1"/>
  <c r="AM295" i="1"/>
  <c r="AN295" i="1" s="1"/>
  <c r="AO295" i="1" s="1"/>
  <c r="AM315" i="1"/>
  <c r="AN315" i="1" s="1"/>
  <c r="AO315" i="1" s="1"/>
  <c r="AM206" i="1"/>
  <c r="AN206" i="1" s="1"/>
  <c r="AO206" i="1" s="1"/>
  <c r="AM143" i="1"/>
  <c r="AN143" i="1" s="1"/>
  <c r="AO143" i="1" s="1"/>
  <c r="AM9" i="1"/>
  <c r="AN9" i="1" s="1"/>
  <c r="AO9" i="1" s="1"/>
  <c r="AM183" i="1"/>
  <c r="AN183" i="1" s="1"/>
  <c r="AO183" i="1" s="1"/>
  <c r="AM252" i="1"/>
  <c r="AN252" i="1" s="1"/>
  <c r="AO252" i="1" s="1"/>
  <c r="AM273" i="1"/>
  <c r="AN273" i="1" s="1"/>
  <c r="AO273" i="1" s="1"/>
  <c r="AM350" i="1"/>
  <c r="AN350" i="1" s="1"/>
  <c r="AO350" i="1" s="1"/>
  <c r="AM121" i="1"/>
  <c r="AN121" i="1" s="1"/>
  <c r="AO121" i="1" s="1"/>
  <c r="AM88" i="1"/>
  <c r="AN88" i="1" s="1"/>
  <c r="AO88" i="1" s="1"/>
  <c r="AM145" i="1"/>
  <c r="AN145" i="1" s="1"/>
  <c r="AO145" i="1" s="1"/>
  <c r="AM237" i="1"/>
  <c r="AN237" i="1" s="1"/>
  <c r="AO237" i="1" s="1"/>
  <c r="AM37" i="1"/>
  <c r="AN37" i="1" s="1"/>
  <c r="AO37" i="1" s="1"/>
  <c r="AM267" i="1"/>
  <c r="AN267" i="1" s="1"/>
  <c r="AO267" i="1" s="1"/>
  <c r="AM7" i="1"/>
  <c r="AN7" i="1" s="1"/>
  <c r="AO7" i="1" s="1"/>
  <c r="AM214" i="1"/>
  <c r="AN214" i="1" s="1"/>
  <c r="AO214" i="1" s="1"/>
  <c r="AM192" i="1"/>
  <c r="AN192" i="1" s="1"/>
  <c r="AO192" i="1" s="1"/>
  <c r="AM142" i="1"/>
  <c r="AN142" i="1" s="1"/>
  <c r="AO142" i="1" s="1"/>
  <c r="AM49" i="1"/>
  <c r="AN49" i="1" s="1"/>
  <c r="AO49" i="1" s="1"/>
  <c r="AM331" i="1"/>
  <c r="AN331" i="1" s="1"/>
  <c r="AO331" i="1" s="1"/>
  <c r="AM74" i="1"/>
  <c r="AN74" i="1" s="1"/>
  <c r="AO74" i="1" s="1"/>
  <c r="AM258" i="1"/>
  <c r="AN258" i="1" s="1"/>
  <c r="AO258" i="1" s="1"/>
  <c r="AM13" i="1"/>
  <c r="AN13" i="1" s="1"/>
  <c r="AO13" i="1" s="1"/>
  <c r="AM358" i="1"/>
  <c r="AN358" i="1" s="1"/>
  <c r="AO358" i="1" s="1"/>
  <c r="AM291" i="1"/>
  <c r="AN291" i="1" s="1"/>
  <c r="AO291" i="1" s="1"/>
  <c r="AM333" i="1"/>
  <c r="AN333" i="1" s="1"/>
  <c r="AO333" i="1" s="1"/>
  <c r="AM118" i="1"/>
  <c r="AN118" i="1" s="1"/>
  <c r="AO118" i="1" s="1"/>
  <c r="AM341" i="1"/>
  <c r="AN341" i="1" s="1"/>
  <c r="AO341" i="1" s="1"/>
  <c r="AM205" i="1"/>
  <c r="AN205" i="1" s="1"/>
  <c r="AO205" i="1" s="1"/>
  <c r="AM289" i="1"/>
  <c r="AN289" i="1" s="1"/>
  <c r="AO289" i="1" s="1"/>
  <c r="AM368" i="1"/>
  <c r="AN368" i="1" s="1"/>
  <c r="AO368" i="1" s="1"/>
  <c r="AM79" i="1"/>
  <c r="AN79" i="1" s="1"/>
  <c r="AO79" i="1" s="1"/>
  <c r="AM100" i="1"/>
  <c r="AN100" i="1" s="1"/>
  <c r="AO100" i="1" s="1"/>
  <c r="AM316" i="1"/>
  <c r="AN316" i="1" s="1"/>
  <c r="AO316" i="1" s="1"/>
  <c r="AM139" i="1"/>
  <c r="AN139" i="1" s="1"/>
  <c r="AO139" i="1" s="1"/>
  <c r="AM120" i="1"/>
  <c r="AN120" i="1" s="1"/>
  <c r="AO120" i="1" s="1"/>
  <c r="AM336" i="1"/>
  <c r="AN336" i="1" s="1"/>
  <c r="AO336" i="1" s="1"/>
  <c r="AM182" i="1"/>
  <c r="AN182" i="1" s="1"/>
  <c r="AO182" i="1" s="1"/>
  <c r="AM62" i="1"/>
  <c r="AN62" i="1" s="1"/>
  <c r="AO62" i="1" s="1"/>
  <c r="AM176" i="1"/>
  <c r="AN176" i="1" s="1"/>
  <c r="AO176" i="1" s="1"/>
  <c r="AM327" i="1"/>
  <c r="AN327" i="1" s="1"/>
  <c r="AO327" i="1" s="1"/>
  <c r="AM24" i="1"/>
  <c r="AN24" i="1" s="1"/>
  <c r="AO24" i="1" s="1"/>
  <c r="AM12" i="1"/>
  <c r="AN12" i="1" s="1"/>
  <c r="AO12" i="1" s="1"/>
  <c r="AM30" i="1"/>
  <c r="AN30" i="1" s="1"/>
  <c r="AO30" i="1" s="1"/>
  <c r="AM93" i="1"/>
  <c r="AN93" i="1" s="1"/>
  <c r="AO93" i="1" s="1"/>
  <c r="AM361" i="1"/>
  <c r="AN361" i="1" s="1"/>
  <c r="AO361" i="1" s="1"/>
  <c r="AM36" i="1"/>
  <c r="AN36" i="1" s="1"/>
  <c r="AO36" i="1" s="1"/>
  <c r="AM260" i="1"/>
  <c r="AN260" i="1" s="1"/>
  <c r="AO260" i="1" s="1"/>
  <c r="AM163" i="1"/>
  <c r="AN163" i="1" s="1"/>
  <c r="AO163" i="1" s="1"/>
  <c r="AM349" i="1"/>
  <c r="AN349" i="1" s="1"/>
  <c r="AO349" i="1" s="1"/>
  <c r="AM43" i="1"/>
  <c r="AN43" i="1" s="1"/>
  <c r="AO43" i="1" s="1"/>
  <c r="AM210" i="1"/>
  <c r="AN210" i="1" s="1"/>
  <c r="AO210" i="1" s="1"/>
  <c r="AM297" i="1"/>
  <c r="AN297" i="1" s="1"/>
  <c r="AO297" i="1" s="1"/>
  <c r="AM8" i="1"/>
  <c r="AN8" i="1" s="1"/>
  <c r="AO8" i="1" s="1"/>
  <c r="AM140" i="1"/>
  <c r="AN140" i="1" s="1"/>
  <c r="AO140" i="1" s="1"/>
  <c r="AM51" i="1"/>
  <c r="AN51" i="1" s="1"/>
  <c r="AO51" i="1" s="1"/>
  <c r="AM247" i="1"/>
  <c r="AN247" i="1" s="1"/>
  <c r="AO247" i="1" s="1"/>
  <c r="AM131" i="1"/>
  <c r="AN131" i="1" s="1"/>
  <c r="AO131" i="1" s="1"/>
  <c r="AM151" i="1"/>
  <c r="AN151" i="1" s="1"/>
  <c r="AO151" i="1" s="1"/>
  <c r="AM46" i="1"/>
  <c r="AN46" i="1" s="1"/>
  <c r="AO46" i="1" s="1"/>
  <c r="AM159" i="1"/>
  <c r="AN159" i="1" s="1"/>
  <c r="AO159" i="1" s="1"/>
  <c r="AM310" i="1"/>
  <c r="AN310" i="1" s="1"/>
  <c r="AO310" i="1" s="1"/>
  <c r="AM242" i="1"/>
  <c r="AN242" i="1" s="1"/>
  <c r="AO242" i="1" s="1"/>
  <c r="AM200" i="1"/>
  <c r="AN200" i="1" s="1"/>
  <c r="AO200" i="1" s="1"/>
  <c r="AM340" i="1"/>
  <c r="AN340" i="1" s="1"/>
  <c r="AO340" i="1" s="1"/>
  <c r="AM330" i="1"/>
  <c r="AN330" i="1" s="1"/>
  <c r="AO330" i="1" s="1"/>
  <c r="AM73" i="1"/>
  <c r="AN73" i="1" s="1"/>
  <c r="AO73" i="1" s="1"/>
  <c r="AM204" i="1"/>
  <c r="AN204" i="1" s="1"/>
  <c r="AO204" i="1" s="1"/>
  <c r="AM266" i="1"/>
  <c r="AN266" i="1" s="1"/>
  <c r="AO266" i="1" s="1"/>
  <c r="AM362" i="1"/>
  <c r="AN362" i="1" s="1"/>
  <c r="AO362" i="1" s="1"/>
  <c r="AM186" i="1"/>
  <c r="AN186" i="1" s="1"/>
  <c r="AO186" i="1" s="1"/>
  <c r="AM64" i="1"/>
  <c r="AN64" i="1" s="1"/>
  <c r="AO64" i="1" s="1"/>
  <c r="AM165" i="1"/>
  <c r="AN165" i="1" s="1"/>
  <c r="AO165" i="1" s="1"/>
  <c r="AM189" i="1"/>
  <c r="AN189" i="1" s="1"/>
  <c r="AO189" i="1" s="1"/>
  <c r="AM34" i="1"/>
  <c r="AN34" i="1" s="1"/>
  <c r="AO34" i="1" s="1"/>
  <c r="AM201" i="1"/>
  <c r="AN201" i="1" s="1"/>
  <c r="AO201" i="1" s="1"/>
  <c r="AM309" i="1"/>
  <c r="AN309" i="1" s="1"/>
  <c r="AO309" i="1" s="1"/>
  <c r="AM173" i="1"/>
  <c r="AN173" i="1" s="1"/>
  <c r="AO173" i="1" s="1"/>
  <c r="AM304" i="1"/>
  <c r="AN304" i="1" s="1"/>
  <c r="AO304" i="1" s="1"/>
  <c r="AM172" i="1"/>
  <c r="AN172" i="1" s="1"/>
  <c r="AO172" i="1" s="1"/>
  <c r="AM356" i="1"/>
  <c r="AN356" i="1" s="1"/>
  <c r="AO356" i="1" s="1"/>
  <c r="AM157" i="1"/>
  <c r="AN157" i="1" s="1"/>
  <c r="AO157" i="1" s="1"/>
  <c r="AM133" i="1"/>
  <c r="AN133" i="1" s="1"/>
  <c r="AO133" i="1" s="1"/>
  <c r="AM92" i="1"/>
  <c r="AN92" i="1" s="1"/>
  <c r="AO92" i="1" s="1"/>
  <c r="AM259" i="1"/>
  <c r="AN259" i="1" s="1"/>
  <c r="AO259" i="1" s="1"/>
  <c r="AM104" i="1"/>
  <c r="AN104" i="1" s="1"/>
  <c r="AO104" i="1" s="1"/>
  <c r="AM99" i="1"/>
  <c r="AN99" i="1" s="1"/>
  <c r="AO99" i="1" s="1"/>
  <c r="AM223" i="1"/>
  <c r="AN223" i="1" s="1"/>
  <c r="AO223" i="1" s="1"/>
  <c r="AM296" i="1"/>
  <c r="AN296" i="1" s="1"/>
  <c r="AO296" i="1" s="1"/>
  <c r="AM348" i="1"/>
  <c r="AN348" i="1" s="1"/>
  <c r="AO348" i="1" s="1"/>
  <c r="AM150" i="1"/>
  <c r="AN150" i="1" s="1"/>
  <c r="AO150" i="1" s="1"/>
  <c r="AM21" i="1"/>
  <c r="AN21" i="1" s="1"/>
  <c r="AO21" i="1" s="1"/>
  <c r="AM197" i="1"/>
  <c r="AN197" i="1" s="1"/>
  <c r="AO197" i="1" s="1"/>
  <c r="AM45" i="1"/>
  <c r="AN45" i="1" s="1"/>
  <c r="AO45" i="1" s="1"/>
  <c r="AM302" i="1"/>
  <c r="AN302" i="1" s="1"/>
  <c r="AO302" i="1" s="1"/>
  <c r="AM355" i="1"/>
  <c r="AN355" i="1" s="1"/>
  <c r="AO355" i="1" s="1"/>
  <c r="AM26" i="1"/>
  <c r="AN26" i="1" s="1"/>
  <c r="AO26" i="1" s="1"/>
  <c r="AM108" i="1"/>
  <c r="AN108" i="1" s="1"/>
  <c r="AO108" i="1" s="1"/>
  <c r="AM265" i="1"/>
  <c r="AN265" i="1" s="1"/>
  <c r="AO265" i="1" s="1"/>
  <c r="AM130" i="1"/>
  <c r="AN130" i="1" s="1"/>
  <c r="AO130" i="1" s="1"/>
  <c r="AM32" i="1"/>
  <c r="AN32" i="1" s="1"/>
  <c r="AO32" i="1" s="1"/>
  <c r="AM154" i="1"/>
  <c r="AN154" i="1" s="1"/>
  <c r="AO154" i="1" s="1"/>
  <c r="AM241" i="1"/>
  <c r="AN241" i="1" s="1"/>
  <c r="AO241" i="1" s="1"/>
  <c r="AM194" i="1"/>
  <c r="AN194" i="1" s="1"/>
  <c r="AO194" i="1" s="1"/>
  <c r="AM57" i="1"/>
  <c r="AN57" i="1" s="1"/>
  <c r="AO57" i="1" s="1"/>
  <c r="AM98" i="1"/>
  <c r="AN98" i="1" s="1"/>
  <c r="AO98" i="1" s="1"/>
  <c r="AM116" i="1"/>
  <c r="AN116" i="1" s="1"/>
  <c r="AO116" i="1" s="1"/>
  <c r="AM16" i="1"/>
  <c r="AN16" i="1" s="1"/>
  <c r="AO16" i="1" s="1"/>
  <c r="AM156" i="1"/>
  <c r="AN156" i="1" s="1"/>
  <c r="AO156" i="1" s="1"/>
  <c r="AM347" i="1"/>
  <c r="AN347" i="1" s="1"/>
  <c r="AO347" i="1" s="1"/>
  <c r="AM372" i="1"/>
  <c r="AN372" i="1" s="1"/>
  <c r="AO372" i="1" s="1"/>
  <c r="AM23" i="1"/>
  <c r="AN23" i="1" s="1"/>
  <c r="AO23" i="1" s="1"/>
  <c r="AM264" i="1"/>
  <c r="AN264" i="1" s="1"/>
  <c r="AO264" i="1" s="1"/>
  <c r="AM129" i="1"/>
  <c r="AN129" i="1" s="1"/>
  <c r="AO129" i="1" s="1"/>
  <c r="AM17" i="1"/>
  <c r="AN17" i="1" s="1"/>
  <c r="AO17" i="1" s="1"/>
  <c r="AM218" i="1"/>
  <c r="AN218" i="1" s="1"/>
  <c r="AO218" i="1" s="1"/>
  <c r="AM352" i="1"/>
  <c r="AN352" i="1" s="1"/>
  <c r="AO352" i="1" s="1"/>
  <c r="AM236" i="1"/>
  <c r="AN236" i="1" s="1"/>
  <c r="AO236" i="1" s="1"/>
  <c r="AM244" i="1"/>
  <c r="AN244" i="1" s="1"/>
  <c r="AO244" i="1" s="1"/>
  <c r="AM171" i="1"/>
  <c r="AN171" i="1" s="1"/>
  <c r="AO171" i="1" s="1"/>
  <c r="AM359" i="1"/>
  <c r="AN359" i="1" s="1"/>
  <c r="AO359" i="1" s="1"/>
  <c r="AM232" i="1"/>
  <c r="AN232" i="1" s="1"/>
  <c r="AO232" i="1" s="1"/>
  <c r="AM109" i="1"/>
  <c r="AN109" i="1" s="1"/>
  <c r="AO109" i="1" s="1"/>
  <c r="AM217" i="1"/>
  <c r="AN217" i="1" s="1"/>
  <c r="AO217" i="1" s="1"/>
  <c r="AM270" i="1"/>
  <c r="AN270" i="1" s="1"/>
  <c r="AO270" i="1" s="1"/>
  <c r="AM188" i="1"/>
  <c r="AN188" i="1" s="1"/>
  <c r="AO188" i="1" s="1"/>
  <c r="AM70" i="1"/>
  <c r="AN70" i="1" s="1"/>
  <c r="AO70" i="1" s="1"/>
  <c r="AM114" i="1"/>
  <c r="AN114" i="1" s="1"/>
  <c r="AO114" i="1" s="1"/>
  <c r="AM29" i="1"/>
  <c r="AN29" i="1" s="1"/>
  <c r="AO29" i="1" s="1"/>
  <c r="AM158" i="1"/>
  <c r="AN158" i="1" s="1"/>
  <c r="AO158" i="1" s="1"/>
  <c r="AM346" i="1"/>
  <c r="AN346" i="1" s="1"/>
  <c r="AO346" i="1" s="1"/>
  <c r="AM91" i="1"/>
  <c r="AN91" i="1" s="1"/>
  <c r="AO91" i="1" s="1"/>
  <c r="AM3" i="1"/>
  <c r="AN3" i="1" s="1"/>
  <c r="AO3" i="1" s="1"/>
  <c r="AM125" i="1"/>
  <c r="AN125" i="1" s="1"/>
  <c r="AO125" i="1" s="1"/>
  <c r="AM271" i="1"/>
  <c r="AN271" i="1" s="1"/>
  <c r="AO271" i="1" s="1"/>
  <c r="AM367" i="1"/>
  <c r="AN367" i="1" s="1"/>
  <c r="AO367" i="1" s="1"/>
  <c r="AM360" i="1"/>
  <c r="AN360" i="1" s="1"/>
  <c r="AO360" i="1" s="1"/>
  <c r="AM15" i="1"/>
  <c r="AN15" i="1" s="1"/>
  <c r="AO15" i="1" s="1"/>
  <c r="AM71" i="1"/>
  <c r="AN71" i="1" s="1"/>
  <c r="AO71" i="1" s="1"/>
  <c r="AM216" i="1"/>
  <c r="AN216" i="1" s="1"/>
  <c r="AO216" i="1" s="1"/>
  <c r="AM254" i="1"/>
  <c r="AN254" i="1" s="1"/>
  <c r="AO254" i="1" s="1"/>
  <c r="AM39" i="1"/>
  <c r="AN39" i="1" s="1"/>
  <c r="AO39" i="1" s="1"/>
  <c r="AM136" i="1"/>
  <c r="AN136" i="1" s="1"/>
  <c r="AO136" i="1" s="1"/>
  <c r="AM238" i="1"/>
  <c r="AN238" i="1" s="1"/>
  <c r="AO238" i="1" s="1"/>
  <c r="AM20" i="1"/>
  <c r="AN20" i="1" s="1"/>
  <c r="AO20" i="1" s="1"/>
  <c r="AM329" i="1"/>
  <c r="AN329" i="1" s="1"/>
  <c r="AO329" i="1" s="1"/>
  <c r="AM272" i="1"/>
  <c r="AN272" i="1" s="1"/>
  <c r="AO272" i="1" s="1"/>
  <c r="AM78" i="1"/>
  <c r="AN78" i="1" s="1"/>
  <c r="AO78" i="1" s="1"/>
  <c r="AM168" i="1"/>
  <c r="AN168" i="1" s="1"/>
  <c r="AO168" i="1" s="1"/>
  <c r="AM6" i="1"/>
  <c r="AN6" i="1" s="1"/>
  <c r="AO6" i="1" s="1"/>
  <c r="AM354" i="1"/>
  <c r="AN354" i="1" s="1"/>
  <c r="AO354" i="1" s="1"/>
  <c r="AM246" i="1"/>
  <c r="AN246" i="1" s="1"/>
  <c r="AO246" i="1" s="1"/>
  <c r="AM278" i="1"/>
  <c r="AN278" i="1" s="1"/>
  <c r="AO278" i="1" s="1"/>
  <c r="AM69" i="1"/>
  <c r="AN69" i="1" s="1"/>
  <c r="AO69" i="1" s="1"/>
  <c r="AM174" i="1"/>
  <c r="AN174" i="1" s="1"/>
  <c r="AO174" i="1" s="1"/>
  <c r="AM207" i="1"/>
  <c r="AN207" i="1" s="1"/>
  <c r="AO207" i="1" s="1"/>
  <c r="AM222" i="1"/>
  <c r="AN222" i="1" s="1"/>
  <c r="AO222" i="1" s="1"/>
  <c r="AM162" i="1"/>
  <c r="AN162" i="1" s="1"/>
  <c r="AO162" i="1" s="1"/>
  <c r="AM147" i="1"/>
  <c r="AN147" i="1" s="1"/>
  <c r="AO147" i="1" s="1"/>
  <c r="AM2" i="1"/>
  <c r="AN2" i="1" s="1"/>
  <c r="AO2" i="1" s="1"/>
  <c r="AM195" i="1"/>
  <c r="AN195" i="1" s="1"/>
  <c r="AO195" i="1" s="1"/>
  <c r="AM345" i="1"/>
  <c r="AN345" i="1" s="1"/>
  <c r="AO345" i="1" s="1"/>
  <c r="AM338" i="1"/>
  <c r="AN338" i="1" s="1"/>
  <c r="AO338" i="1" s="1"/>
  <c r="AM202" i="1"/>
  <c r="AN202" i="1" s="1"/>
  <c r="AO202" i="1" s="1"/>
  <c r="AM135" i="1"/>
  <c r="AN135" i="1" s="1"/>
  <c r="AO135" i="1" s="1"/>
  <c r="AM300" i="1"/>
  <c r="AN300" i="1" s="1"/>
  <c r="AO300" i="1" s="1"/>
  <c r="AM10" i="1"/>
  <c r="AN10" i="1" s="1"/>
  <c r="AO10" i="1" s="1"/>
  <c r="AM369" i="1"/>
  <c r="AN369" i="1" s="1"/>
  <c r="AO369" i="1" s="1"/>
  <c r="AM40" i="1"/>
  <c r="AN40" i="1" s="1"/>
  <c r="AO40" i="1" s="1"/>
  <c r="AM286" i="1"/>
  <c r="AN286" i="1" s="1"/>
  <c r="AO286" i="1" s="1"/>
  <c r="AM77" i="1"/>
  <c r="AN77" i="1" s="1"/>
  <c r="AO77" i="1" s="1"/>
  <c r="AM203" i="1"/>
  <c r="AN203" i="1" s="1"/>
  <c r="AO203" i="1" s="1"/>
  <c r="AM95" i="1"/>
  <c r="AN95" i="1" s="1"/>
  <c r="AO95" i="1" s="1"/>
  <c r="AM325" i="1"/>
  <c r="AN325" i="1" s="1"/>
  <c r="AO325" i="1" s="1"/>
  <c r="AM234" i="1"/>
  <c r="AN234" i="1" s="1"/>
  <c r="AO234" i="1" s="1"/>
  <c r="AM149" i="1"/>
  <c r="AN149" i="1" s="1"/>
  <c r="AO149" i="1" s="1"/>
  <c r="AM261" i="1"/>
  <c r="AN261" i="1" s="1"/>
  <c r="AO261" i="1" s="1"/>
  <c r="AM282" i="1"/>
  <c r="AN282" i="1" s="1"/>
  <c r="AO282" i="1" s="1"/>
  <c r="AM375" i="1"/>
  <c r="AN375" i="1" s="1"/>
  <c r="AO375" i="1" s="1"/>
  <c r="AM215" i="1"/>
  <c r="AN215" i="1" s="1"/>
  <c r="AO215" i="1" s="1"/>
  <c r="AM313" i="1"/>
  <c r="AN313" i="1" s="1"/>
  <c r="AO313" i="1" s="1"/>
  <c r="AM213" i="1"/>
  <c r="AN213" i="1" s="1"/>
  <c r="AO213" i="1" s="1"/>
  <c r="AM263" i="1"/>
  <c r="AN263" i="1" s="1"/>
  <c r="AO263" i="1" s="1"/>
  <c r="AM48" i="1"/>
  <c r="AN48" i="1" s="1"/>
  <c r="AO48" i="1" s="1"/>
  <c r="AM141" i="1"/>
  <c r="AN141" i="1" s="1"/>
  <c r="AO141" i="1" s="1"/>
  <c r="AM5" i="1"/>
  <c r="AN5" i="1" s="1"/>
  <c r="AO5" i="1" s="1"/>
  <c r="AM83" i="1"/>
  <c r="AN83" i="1" s="1"/>
  <c r="AO83" i="1" s="1"/>
  <c r="AM328" i="1"/>
  <c r="AN328" i="1" s="1"/>
  <c r="AO328" i="1" s="1"/>
  <c r="AM219" i="1"/>
  <c r="AN219" i="1" s="1"/>
  <c r="AO219" i="1" s="1"/>
  <c r="AM235" i="1"/>
  <c r="AN235" i="1" s="1"/>
  <c r="AO235" i="1" s="1"/>
  <c r="AM243" i="1"/>
  <c r="AN243" i="1" s="1"/>
  <c r="AO243" i="1" s="1"/>
  <c r="AM101" i="1"/>
  <c r="AN101" i="1" s="1"/>
  <c r="AO101" i="1" s="1"/>
  <c r="AM239" i="1"/>
  <c r="AN239" i="1" s="1"/>
  <c r="AO239" i="1" s="1"/>
  <c r="AM177" i="1"/>
  <c r="AN177" i="1" s="1"/>
  <c r="AO177" i="1" s="1"/>
  <c r="AM253" i="1"/>
  <c r="AN253" i="1" s="1"/>
  <c r="AO253" i="1" s="1"/>
  <c r="AM276" i="1"/>
  <c r="AN276" i="1" s="1"/>
  <c r="AO276" i="1" s="1"/>
  <c r="AM196" i="1"/>
  <c r="AN196" i="1" s="1"/>
  <c r="AO196" i="1" s="1"/>
  <c r="AM320" i="1"/>
  <c r="AN320" i="1" s="1"/>
  <c r="AO320" i="1" s="1"/>
  <c r="AM35" i="1"/>
  <c r="AN35" i="1" s="1"/>
  <c r="AO35" i="1" s="1"/>
  <c r="AM169" i="1"/>
  <c r="AN169" i="1" s="1"/>
  <c r="AO169" i="1" s="1"/>
  <c r="AM160" i="1"/>
  <c r="AN160" i="1" s="1"/>
  <c r="AO160" i="1" s="1"/>
  <c r="AM97" i="1"/>
  <c r="AN97" i="1" s="1"/>
  <c r="AO97" i="1" s="1"/>
  <c r="AM245" i="1"/>
  <c r="AN245" i="1" s="1"/>
  <c r="AO245" i="1" s="1"/>
  <c r="AM211" i="1"/>
  <c r="AN211" i="1" s="1"/>
  <c r="AO211" i="1" s="1"/>
  <c r="AM344" i="1"/>
  <c r="AN344" i="1" s="1"/>
  <c r="AO344" i="1" s="1"/>
  <c r="AM179" i="1"/>
  <c r="AN179" i="1" s="1"/>
  <c r="AO179" i="1" s="1"/>
  <c r="AM255" i="1"/>
  <c r="AN255" i="1" s="1"/>
  <c r="AO255" i="1" s="1"/>
  <c r="AM279" i="1"/>
  <c r="AN279" i="1" s="1"/>
  <c r="AO279" i="1" s="1"/>
  <c r="AM321" i="1"/>
  <c r="AN321" i="1" s="1"/>
  <c r="AO321" i="1" s="1"/>
  <c r="AM164" i="1"/>
  <c r="AN164" i="1" s="1"/>
  <c r="AO164" i="1" s="1"/>
  <c r="AM137" i="1"/>
  <c r="AN137" i="1" s="1"/>
  <c r="AO137" i="1" s="1"/>
  <c r="AM41" i="1"/>
  <c r="AN41" i="1" s="1"/>
  <c r="AO41" i="1" s="1"/>
  <c r="AM277" i="1"/>
  <c r="AN277" i="1" s="1"/>
  <c r="AO277" i="1" s="1"/>
  <c r="AM54" i="1"/>
  <c r="AN54" i="1" s="1"/>
  <c r="AO54" i="1" s="1"/>
  <c r="AM208" i="1"/>
  <c r="AN208" i="1" s="1"/>
  <c r="AO208" i="1" s="1"/>
  <c r="AM42" i="1"/>
  <c r="AN42" i="1" s="1"/>
  <c r="AO42" i="1" s="1"/>
  <c r="AM288" i="1"/>
  <c r="AN288" i="1" s="1"/>
  <c r="AO288" i="1" s="1"/>
  <c r="AM56" i="1"/>
  <c r="AN56" i="1" s="1"/>
  <c r="AO56" i="1" s="1"/>
  <c r="AM262" i="1"/>
  <c r="AN262" i="1" s="1"/>
  <c r="AO262" i="1" s="1"/>
  <c r="AM132" i="1"/>
  <c r="AN132" i="1" s="1"/>
  <c r="AO132" i="1" s="1"/>
  <c r="AM371" i="1"/>
  <c r="AN371" i="1" s="1"/>
  <c r="AO371" i="1" s="1"/>
  <c r="AM19" i="1"/>
  <c r="AN19" i="1" s="1"/>
  <c r="AO19" i="1" s="1"/>
  <c r="AM308" i="1"/>
  <c r="AN308" i="1" s="1"/>
  <c r="AO308" i="1" s="1"/>
  <c r="AM290" i="1"/>
  <c r="AN290" i="1" s="1"/>
  <c r="AO290" i="1" s="1"/>
  <c r="AM301" i="1"/>
  <c r="AN301" i="1" s="1"/>
  <c r="AO301" i="1" s="1"/>
  <c r="AM33" i="1"/>
  <c r="AN33" i="1" s="1"/>
  <c r="AO33" i="1" s="1"/>
  <c r="AM187" i="1"/>
  <c r="AN187" i="1" s="1"/>
  <c r="AO187" i="1" s="1"/>
  <c r="AM155" i="1"/>
  <c r="AN155" i="1" s="1"/>
  <c r="AO155" i="1" s="1"/>
  <c r="AM72" i="1"/>
  <c r="AN72" i="1" s="1"/>
  <c r="AO72" i="1" s="1"/>
  <c r="AM226" i="1"/>
  <c r="AN226" i="1" s="1"/>
  <c r="AO226" i="1" s="1"/>
  <c r="AM111" i="1"/>
  <c r="AN111" i="1" s="1"/>
  <c r="AO111" i="1" s="1"/>
  <c r="AM90" i="1"/>
  <c r="AN90" i="1" s="1"/>
  <c r="AO90" i="1" s="1"/>
  <c r="AM294" i="1"/>
  <c r="AN294" i="1" s="1"/>
  <c r="AO294" i="1" s="1"/>
  <c r="AM44" i="1"/>
  <c r="AN44" i="1" s="1"/>
  <c r="AO44" i="1" s="1"/>
  <c r="AM170" i="1"/>
  <c r="AN170" i="1" s="1"/>
  <c r="AO170" i="1" s="1"/>
  <c r="AG170" i="1"/>
  <c r="AB378" i="1" l="1"/>
  <c r="AB377" i="1"/>
  <c r="Y378" i="1"/>
  <c r="Y377" i="1"/>
  <c r="L377" i="1"/>
  <c r="M377" i="1"/>
  <c r="Q377" i="1"/>
  <c r="R377" i="1"/>
  <c r="S377" i="1"/>
  <c r="T377" i="1"/>
  <c r="U377" i="1"/>
  <c r="L378" i="1"/>
  <c r="M378" i="1"/>
  <c r="Q378" i="1"/>
  <c r="R378" i="1"/>
  <c r="S378" i="1"/>
  <c r="T378" i="1"/>
  <c r="U378" i="1"/>
  <c r="K378" i="1"/>
  <c r="K377" i="1"/>
  <c r="AE266" i="5"/>
  <c r="AD266" i="5"/>
  <c r="AC266" i="5"/>
  <c r="I266" i="5"/>
  <c r="H266" i="5"/>
  <c r="G266" i="5"/>
  <c r="F266" i="5"/>
  <c r="AE375" i="5"/>
  <c r="AD375" i="5"/>
  <c r="AC375" i="5"/>
  <c r="I375" i="5"/>
  <c r="H375" i="5"/>
  <c r="G375" i="5"/>
  <c r="F375" i="5"/>
  <c r="AE94" i="5"/>
  <c r="AD94" i="5"/>
  <c r="AC94" i="5"/>
  <c r="I94" i="5"/>
  <c r="H94" i="5"/>
  <c r="G94" i="5"/>
  <c r="F94" i="5"/>
  <c r="AE56" i="5"/>
  <c r="AD56" i="5"/>
  <c r="AC56" i="5"/>
  <c r="I56" i="5"/>
  <c r="H56" i="5"/>
  <c r="G56" i="5"/>
  <c r="F56" i="5"/>
  <c r="AE374" i="5"/>
  <c r="AD374" i="5"/>
  <c r="AC374" i="5"/>
  <c r="I374" i="5"/>
  <c r="H374" i="5"/>
  <c r="G374" i="5"/>
  <c r="F374" i="5"/>
  <c r="AE302" i="5"/>
  <c r="AD302" i="5"/>
  <c r="AC302" i="5"/>
  <c r="I302" i="5"/>
  <c r="H302" i="5"/>
  <c r="G302" i="5"/>
  <c r="F302" i="5"/>
  <c r="AE265" i="5"/>
  <c r="AD265" i="5"/>
  <c r="AC265" i="5"/>
  <c r="I265" i="5"/>
  <c r="H265" i="5"/>
  <c r="G265" i="5"/>
  <c r="F265" i="5"/>
  <c r="AE171" i="5"/>
  <c r="AD171" i="5"/>
  <c r="AC171" i="5"/>
  <c r="I171" i="5"/>
  <c r="H171" i="5"/>
  <c r="G171" i="5"/>
  <c r="F171" i="5"/>
  <c r="AE208" i="5"/>
  <c r="AD208" i="5"/>
  <c r="AC208" i="5"/>
  <c r="I208" i="5"/>
  <c r="H208" i="5"/>
  <c r="G208" i="5"/>
  <c r="F208" i="5"/>
  <c r="AE131" i="5"/>
  <c r="AD131" i="5"/>
  <c r="AC131" i="5"/>
  <c r="I131" i="5"/>
  <c r="H131" i="5"/>
  <c r="G131" i="5"/>
  <c r="F131" i="5"/>
  <c r="AE19" i="5"/>
  <c r="AD19" i="5"/>
  <c r="AC19" i="5"/>
  <c r="I19" i="5"/>
  <c r="H19" i="5"/>
  <c r="G19" i="5"/>
  <c r="F19" i="5"/>
  <c r="AE113" i="5"/>
  <c r="AD113" i="5"/>
  <c r="AC113" i="5"/>
  <c r="I113" i="5"/>
  <c r="H113" i="5"/>
  <c r="G113" i="5"/>
  <c r="F113" i="5"/>
  <c r="AE373" i="5"/>
  <c r="AD373" i="5"/>
  <c r="AC373" i="5"/>
  <c r="I373" i="5"/>
  <c r="H373" i="5"/>
  <c r="G373" i="5"/>
  <c r="F373" i="5"/>
  <c r="AE207" i="5"/>
  <c r="AD207" i="5"/>
  <c r="AC207" i="5"/>
  <c r="I207" i="5"/>
  <c r="H207" i="5"/>
  <c r="G207" i="5"/>
  <c r="F207" i="5"/>
  <c r="AE264" i="5"/>
  <c r="AD264" i="5"/>
  <c r="AC264" i="5"/>
  <c r="I264" i="5"/>
  <c r="H264" i="5"/>
  <c r="G264" i="5"/>
  <c r="F264" i="5"/>
  <c r="AE372" i="5"/>
  <c r="AD372" i="5"/>
  <c r="AC372" i="5"/>
  <c r="I372" i="5"/>
  <c r="H372" i="5"/>
  <c r="G372" i="5"/>
  <c r="F372" i="5"/>
  <c r="AE55" i="5"/>
  <c r="AD55" i="5"/>
  <c r="AC55" i="5"/>
  <c r="I55" i="5"/>
  <c r="H55" i="5"/>
  <c r="G55" i="5"/>
  <c r="F55" i="5"/>
  <c r="AE93" i="5"/>
  <c r="AD93" i="5"/>
  <c r="AC93" i="5"/>
  <c r="I93" i="5"/>
  <c r="H93" i="5"/>
  <c r="G93" i="5"/>
  <c r="F93" i="5"/>
  <c r="AE371" i="5"/>
  <c r="AD371" i="5"/>
  <c r="AC371" i="5"/>
  <c r="I371" i="5"/>
  <c r="H371" i="5"/>
  <c r="G371" i="5"/>
  <c r="F371" i="5"/>
  <c r="AE370" i="5"/>
  <c r="AD370" i="5"/>
  <c r="AC370" i="5"/>
  <c r="I370" i="5"/>
  <c r="H370" i="5"/>
  <c r="G370" i="5"/>
  <c r="F370" i="5"/>
  <c r="AE206" i="5"/>
  <c r="AD206" i="5"/>
  <c r="AC206" i="5"/>
  <c r="I206" i="5"/>
  <c r="H206" i="5"/>
  <c r="G206" i="5"/>
  <c r="F206" i="5"/>
  <c r="AE112" i="5"/>
  <c r="AD112" i="5"/>
  <c r="AC112" i="5"/>
  <c r="I112" i="5"/>
  <c r="H112" i="5"/>
  <c r="G112" i="5"/>
  <c r="F112" i="5"/>
  <c r="AE205" i="5"/>
  <c r="AD205" i="5"/>
  <c r="AC205" i="5"/>
  <c r="I205" i="5"/>
  <c r="H205" i="5"/>
  <c r="G205" i="5"/>
  <c r="F205" i="5"/>
  <c r="AE170" i="5"/>
  <c r="AD170" i="5"/>
  <c r="AC170" i="5"/>
  <c r="I170" i="5"/>
  <c r="H170" i="5"/>
  <c r="G170" i="5"/>
  <c r="F170" i="5"/>
  <c r="AE92" i="5"/>
  <c r="AD92" i="5"/>
  <c r="AC92" i="5"/>
  <c r="I92" i="5"/>
  <c r="H92" i="5"/>
  <c r="G92" i="5"/>
  <c r="F92" i="5"/>
  <c r="AE263" i="5"/>
  <c r="AD263" i="5"/>
  <c r="AC263" i="5"/>
  <c r="I263" i="5"/>
  <c r="H263" i="5"/>
  <c r="G263" i="5"/>
  <c r="F263" i="5"/>
  <c r="AE54" i="5"/>
  <c r="AD54" i="5"/>
  <c r="AC54" i="5"/>
  <c r="I54" i="5"/>
  <c r="H54" i="5"/>
  <c r="G54" i="5"/>
  <c r="F54" i="5"/>
  <c r="AE18" i="5"/>
  <c r="AD18" i="5"/>
  <c r="AC18" i="5"/>
  <c r="I18" i="5"/>
  <c r="H18" i="5"/>
  <c r="G18" i="5"/>
  <c r="F18" i="5"/>
  <c r="AE169" i="5"/>
  <c r="AD169" i="5"/>
  <c r="AC169" i="5"/>
  <c r="I169" i="5"/>
  <c r="H169" i="5"/>
  <c r="G169" i="5"/>
  <c r="F169" i="5"/>
  <c r="AE262" i="5"/>
  <c r="AD262" i="5"/>
  <c r="AC262" i="5"/>
  <c r="I262" i="5"/>
  <c r="H262" i="5"/>
  <c r="G262" i="5"/>
  <c r="F262" i="5"/>
  <c r="AE53" i="5"/>
  <c r="AD53" i="5"/>
  <c r="AC53" i="5"/>
  <c r="I53" i="5"/>
  <c r="H53" i="5"/>
  <c r="G53" i="5"/>
  <c r="F53" i="5"/>
  <c r="AE91" i="5"/>
  <c r="AD91" i="5"/>
  <c r="AC91" i="5"/>
  <c r="I91" i="5"/>
  <c r="H91" i="5"/>
  <c r="G91" i="5"/>
  <c r="F91" i="5"/>
  <c r="AE369" i="5"/>
  <c r="AD369" i="5"/>
  <c r="AC369" i="5"/>
  <c r="I369" i="5"/>
  <c r="H369" i="5"/>
  <c r="G369" i="5"/>
  <c r="F369" i="5"/>
  <c r="AE319" i="5"/>
  <c r="AD319" i="5"/>
  <c r="AC319" i="5"/>
  <c r="I319" i="5"/>
  <c r="H319" i="5"/>
  <c r="G319" i="5"/>
  <c r="F319" i="5"/>
  <c r="AE301" i="5"/>
  <c r="AD301" i="5"/>
  <c r="AC301" i="5"/>
  <c r="I301" i="5"/>
  <c r="H301" i="5"/>
  <c r="G301" i="5"/>
  <c r="F301" i="5"/>
  <c r="AE261" i="5"/>
  <c r="AD261" i="5"/>
  <c r="AC261" i="5"/>
  <c r="I261" i="5"/>
  <c r="H261" i="5"/>
  <c r="G261" i="5"/>
  <c r="F261" i="5"/>
  <c r="AE286" i="5"/>
  <c r="AD286" i="5"/>
  <c r="AC286" i="5"/>
  <c r="I286" i="5"/>
  <c r="H286" i="5"/>
  <c r="G286" i="5"/>
  <c r="F286" i="5"/>
  <c r="AE130" i="5"/>
  <c r="AD130" i="5"/>
  <c r="AC130" i="5"/>
  <c r="I130" i="5"/>
  <c r="H130" i="5"/>
  <c r="G130" i="5"/>
  <c r="F130" i="5"/>
  <c r="AE260" i="5"/>
  <c r="AD260" i="5"/>
  <c r="AC260" i="5"/>
  <c r="I260" i="5"/>
  <c r="H260" i="5"/>
  <c r="G260" i="5"/>
  <c r="F260" i="5"/>
  <c r="AE168" i="5"/>
  <c r="AD168" i="5"/>
  <c r="AC168" i="5"/>
  <c r="I168" i="5"/>
  <c r="H168" i="5"/>
  <c r="G168" i="5"/>
  <c r="F168" i="5"/>
  <c r="AE318" i="5"/>
  <c r="AD318" i="5"/>
  <c r="AC318" i="5"/>
  <c r="I318" i="5"/>
  <c r="H318" i="5"/>
  <c r="G318" i="5"/>
  <c r="F318" i="5"/>
  <c r="AE259" i="5"/>
  <c r="AD259" i="5"/>
  <c r="AC259" i="5"/>
  <c r="I259" i="5"/>
  <c r="H259" i="5"/>
  <c r="G259" i="5"/>
  <c r="F259" i="5"/>
  <c r="AE204" i="5"/>
  <c r="AD204" i="5"/>
  <c r="AC204" i="5"/>
  <c r="I204" i="5"/>
  <c r="H204" i="5"/>
  <c r="G204" i="5"/>
  <c r="F204" i="5"/>
  <c r="AE209" i="5"/>
  <c r="AD209" i="5"/>
  <c r="AC209" i="5"/>
  <c r="I209" i="5"/>
  <c r="H209" i="5"/>
  <c r="G209" i="5"/>
  <c r="F209" i="5"/>
  <c r="AE52" i="5"/>
  <c r="AD52" i="5"/>
  <c r="AC52" i="5"/>
  <c r="I52" i="5"/>
  <c r="H52" i="5"/>
  <c r="G52" i="5"/>
  <c r="F52" i="5"/>
  <c r="AE90" i="5"/>
  <c r="AD90" i="5"/>
  <c r="AC90" i="5"/>
  <c r="I90" i="5"/>
  <c r="H90" i="5"/>
  <c r="G90" i="5"/>
  <c r="F90" i="5"/>
  <c r="AE203" i="5"/>
  <c r="AD203" i="5"/>
  <c r="AC203" i="5"/>
  <c r="I203" i="5"/>
  <c r="H203" i="5"/>
  <c r="G203" i="5"/>
  <c r="F203" i="5"/>
  <c r="AE285" i="5"/>
  <c r="AD285" i="5"/>
  <c r="AC285" i="5"/>
  <c r="I285" i="5"/>
  <c r="H285" i="5"/>
  <c r="G285" i="5"/>
  <c r="F285" i="5"/>
  <c r="AE17" i="5"/>
  <c r="AD17" i="5"/>
  <c r="AC17" i="5"/>
  <c r="I17" i="5"/>
  <c r="H17" i="5"/>
  <c r="G17" i="5"/>
  <c r="F17" i="5"/>
  <c r="AE167" i="5"/>
  <c r="AD167" i="5"/>
  <c r="AC167" i="5"/>
  <c r="I167" i="5"/>
  <c r="H167" i="5"/>
  <c r="G167" i="5"/>
  <c r="F167" i="5"/>
  <c r="AE51" i="5"/>
  <c r="AD51" i="5"/>
  <c r="AC51" i="5"/>
  <c r="I51" i="5"/>
  <c r="H51" i="5"/>
  <c r="G51" i="5"/>
  <c r="F51" i="5"/>
  <c r="AE89" i="5"/>
  <c r="AD89" i="5"/>
  <c r="AC89" i="5"/>
  <c r="I89" i="5"/>
  <c r="H89" i="5"/>
  <c r="G89" i="5"/>
  <c r="F89" i="5"/>
  <c r="AE368" i="5"/>
  <c r="AD368" i="5"/>
  <c r="AC368" i="5"/>
  <c r="I368" i="5"/>
  <c r="H368" i="5"/>
  <c r="G368" i="5"/>
  <c r="F368" i="5"/>
  <c r="AE111" i="5"/>
  <c r="AD111" i="5"/>
  <c r="AC111" i="5"/>
  <c r="I111" i="5"/>
  <c r="H111" i="5"/>
  <c r="G111" i="5"/>
  <c r="F111" i="5"/>
  <c r="AE367" i="5"/>
  <c r="AD367" i="5"/>
  <c r="AC367" i="5"/>
  <c r="I367" i="5"/>
  <c r="H367" i="5"/>
  <c r="G367" i="5"/>
  <c r="F367" i="5"/>
  <c r="AE258" i="5"/>
  <c r="AD258" i="5"/>
  <c r="AC258" i="5"/>
  <c r="I258" i="5"/>
  <c r="H258" i="5"/>
  <c r="G258" i="5"/>
  <c r="F258" i="5"/>
  <c r="AE110" i="5"/>
  <c r="AD110" i="5"/>
  <c r="AC110" i="5"/>
  <c r="I110" i="5"/>
  <c r="H110" i="5"/>
  <c r="G110" i="5"/>
  <c r="F110" i="5"/>
  <c r="AE166" i="5"/>
  <c r="AD166" i="5"/>
  <c r="AC166" i="5"/>
  <c r="I166" i="5"/>
  <c r="H166" i="5"/>
  <c r="G166" i="5"/>
  <c r="F166" i="5"/>
  <c r="AE257" i="5"/>
  <c r="AD257" i="5"/>
  <c r="AC257" i="5"/>
  <c r="I257" i="5"/>
  <c r="H257" i="5"/>
  <c r="G257" i="5"/>
  <c r="F257" i="5"/>
  <c r="AE88" i="5"/>
  <c r="AD88" i="5"/>
  <c r="AC88" i="5"/>
  <c r="I88" i="5"/>
  <c r="H88" i="5"/>
  <c r="G88" i="5"/>
  <c r="F88" i="5"/>
  <c r="AE16" i="5"/>
  <c r="AD16" i="5"/>
  <c r="AC16" i="5"/>
  <c r="I16" i="5"/>
  <c r="H16" i="5"/>
  <c r="G16" i="5"/>
  <c r="F16" i="5"/>
  <c r="AE202" i="5"/>
  <c r="AD202" i="5"/>
  <c r="AC202" i="5"/>
  <c r="I202" i="5"/>
  <c r="H202" i="5"/>
  <c r="G202" i="5"/>
  <c r="F202" i="5"/>
  <c r="AE50" i="5"/>
  <c r="AD50" i="5"/>
  <c r="AC50" i="5"/>
  <c r="I50" i="5"/>
  <c r="H50" i="5"/>
  <c r="G50" i="5"/>
  <c r="F50" i="5"/>
  <c r="AE366" i="5"/>
  <c r="AD366" i="5"/>
  <c r="AC366" i="5"/>
  <c r="I366" i="5"/>
  <c r="H366" i="5"/>
  <c r="G366" i="5"/>
  <c r="F366" i="5"/>
  <c r="AE129" i="5"/>
  <c r="AD129" i="5"/>
  <c r="AC129" i="5"/>
  <c r="I129" i="5"/>
  <c r="H129" i="5"/>
  <c r="G129" i="5"/>
  <c r="F129" i="5"/>
  <c r="AE49" i="5"/>
  <c r="AD49" i="5"/>
  <c r="AC49" i="5"/>
  <c r="I49" i="5"/>
  <c r="H49" i="5"/>
  <c r="G49" i="5"/>
  <c r="F49" i="5"/>
  <c r="AE59" i="5"/>
  <c r="AD59" i="5"/>
  <c r="AC59" i="5"/>
  <c r="I59" i="5"/>
  <c r="H59" i="5"/>
  <c r="G59" i="5"/>
  <c r="F59" i="5"/>
  <c r="AE201" i="5"/>
  <c r="AD201" i="5"/>
  <c r="AC201" i="5"/>
  <c r="I201" i="5"/>
  <c r="H201" i="5"/>
  <c r="G201" i="5"/>
  <c r="F201" i="5"/>
  <c r="AE365" i="5"/>
  <c r="AD365" i="5"/>
  <c r="AC365" i="5"/>
  <c r="I365" i="5"/>
  <c r="H365" i="5"/>
  <c r="G365" i="5"/>
  <c r="F365" i="5"/>
  <c r="AE284" i="5"/>
  <c r="AD284" i="5"/>
  <c r="AC284" i="5"/>
  <c r="I284" i="5"/>
  <c r="H284" i="5"/>
  <c r="G284" i="5"/>
  <c r="F284" i="5"/>
  <c r="AE364" i="5"/>
  <c r="AD364" i="5"/>
  <c r="AC364" i="5"/>
  <c r="I364" i="5"/>
  <c r="H364" i="5"/>
  <c r="G364" i="5"/>
  <c r="F364" i="5"/>
  <c r="AE256" i="5"/>
  <c r="AD256" i="5"/>
  <c r="AC256" i="5"/>
  <c r="I256" i="5"/>
  <c r="H256" i="5"/>
  <c r="G256" i="5"/>
  <c r="F256" i="5"/>
  <c r="AE300" i="5"/>
  <c r="AD300" i="5"/>
  <c r="AC300" i="5"/>
  <c r="I300" i="5"/>
  <c r="H300" i="5"/>
  <c r="G300" i="5"/>
  <c r="F300" i="5"/>
  <c r="AE255" i="5"/>
  <c r="AD255" i="5"/>
  <c r="AC255" i="5"/>
  <c r="I255" i="5"/>
  <c r="H255" i="5"/>
  <c r="G255" i="5"/>
  <c r="F255" i="5"/>
  <c r="AE165" i="5"/>
  <c r="AD165" i="5"/>
  <c r="AC165" i="5"/>
  <c r="I165" i="5"/>
  <c r="H165" i="5"/>
  <c r="G165" i="5"/>
  <c r="F165" i="5"/>
  <c r="AE254" i="5"/>
  <c r="AD254" i="5"/>
  <c r="AC254" i="5"/>
  <c r="I254" i="5"/>
  <c r="H254" i="5"/>
  <c r="G254" i="5"/>
  <c r="F254" i="5"/>
  <c r="AE164" i="5"/>
  <c r="AD164" i="5"/>
  <c r="AC164" i="5"/>
  <c r="I164" i="5"/>
  <c r="H164" i="5"/>
  <c r="G164" i="5"/>
  <c r="F164" i="5"/>
  <c r="AE253" i="5"/>
  <c r="AD253" i="5"/>
  <c r="AC253" i="5"/>
  <c r="I253" i="5"/>
  <c r="H253" i="5"/>
  <c r="G253" i="5"/>
  <c r="F253" i="5"/>
  <c r="AE299" i="5"/>
  <c r="AD299" i="5"/>
  <c r="AC299" i="5"/>
  <c r="I299" i="5"/>
  <c r="H299" i="5"/>
  <c r="G299" i="5"/>
  <c r="F299" i="5"/>
  <c r="AE128" i="5"/>
  <c r="AD128" i="5"/>
  <c r="AC128" i="5"/>
  <c r="I128" i="5"/>
  <c r="H128" i="5"/>
  <c r="G128" i="5"/>
  <c r="F128" i="5"/>
  <c r="AE317" i="5"/>
  <c r="AD317" i="5"/>
  <c r="AC317" i="5"/>
  <c r="I317" i="5"/>
  <c r="H317" i="5"/>
  <c r="G317" i="5"/>
  <c r="F317" i="5"/>
  <c r="AE48" i="5"/>
  <c r="AD48" i="5"/>
  <c r="AC48" i="5"/>
  <c r="I48" i="5"/>
  <c r="H48" i="5"/>
  <c r="G48" i="5"/>
  <c r="F48" i="5"/>
  <c r="AE283" i="5"/>
  <c r="AD283" i="5"/>
  <c r="AC283" i="5"/>
  <c r="I283" i="5"/>
  <c r="H283" i="5"/>
  <c r="G283" i="5"/>
  <c r="F283" i="5"/>
  <c r="AE363" i="5"/>
  <c r="AD363" i="5"/>
  <c r="AC363" i="5"/>
  <c r="I363" i="5"/>
  <c r="H363" i="5"/>
  <c r="G363" i="5"/>
  <c r="F363" i="5"/>
  <c r="AE87" i="5"/>
  <c r="AD87" i="5"/>
  <c r="AC87" i="5"/>
  <c r="I87" i="5"/>
  <c r="H87" i="5"/>
  <c r="G87" i="5"/>
  <c r="F87" i="5"/>
  <c r="AE47" i="5"/>
  <c r="AD47" i="5"/>
  <c r="AC47" i="5"/>
  <c r="I47" i="5"/>
  <c r="H47" i="5"/>
  <c r="G47" i="5"/>
  <c r="F47" i="5"/>
  <c r="AE200" i="5"/>
  <c r="AD200" i="5"/>
  <c r="AC200" i="5"/>
  <c r="I200" i="5"/>
  <c r="H200" i="5"/>
  <c r="G200" i="5"/>
  <c r="F200" i="5"/>
  <c r="AE135" i="5"/>
  <c r="AD135" i="5"/>
  <c r="AC135" i="5"/>
  <c r="I135" i="5"/>
  <c r="H135" i="5"/>
  <c r="G135" i="5"/>
  <c r="F135" i="5"/>
  <c r="AE127" i="5"/>
  <c r="AD127" i="5"/>
  <c r="AC127" i="5"/>
  <c r="I127" i="5"/>
  <c r="H127" i="5"/>
  <c r="G127" i="5"/>
  <c r="F127" i="5"/>
  <c r="AE252" i="5"/>
  <c r="AD252" i="5"/>
  <c r="AC252" i="5"/>
  <c r="I252" i="5"/>
  <c r="H252" i="5"/>
  <c r="G252" i="5"/>
  <c r="F252" i="5"/>
  <c r="AE109" i="5"/>
  <c r="AD109" i="5"/>
  <c r="AC109" i="5"/>
  <c r="I109" i="5"/>
  <c r="H109" i="5"/>
  <c r="G109" i="5"/>
  <c r="F109" i="5"/>
  <c r="AE86" i="5"/>
  <c r="AD86" i="5"/>
  <c r="AC86" i="5"/>
  <c r="I86" i="5"/>
  <c r="H86" i="5"/>
  <c r="G86" i="5"/>
  <c r="F86" i="5"/>
  <c r="AE15" i="5"/>
  <c r="AD15" i="5"/>
  <c r="AC15" i="5"/>
  <c r="I15" i="5"/>
  <c r="H15" i="5"/>
  <c r="G15" i="5"/>
  <c r="F15" i="5"/>
  <c r="AE163" i="5"/>
  <c r="AD163" i="5"/>
  <c r="AC163" i="5"/>
  <c r="I163" i="5"/>
  <c r="H163" i="5"/>
  <c r="G163" i="5"/>
  <c r="F163" i="5"/>
  <c r="AE298" i="5"/>
  <c r="AD298" i="5"/>
  <c r="AC298" i="5"/>
  <c r="I298" i="5"/>
  <c r="H298" i="5"/>
  <c r="G298" i="5"/>
  <c r="F298" i="5"/>
  <c r="AE362" i="5"/>
  <c r="AD362" i="5"/>
  <c r="AC362" i="5"/>
  <c r="I362" i="5"/>
  <c r="H362" i="5"/>
  <c r="G362" i="5"/>
  <c r="F362" i="5"/>
  <c r="AE361" i="5"/>
  <c r="AD361" i="5"/>
  <c r="AC361" i="5"/>
  <c r="I361" i="5"/>
  <c r="H361" i="5"/>
  <c r="G361" i="5"/>
  <c r="F361" i="5"/>
  <c r="AE251" i="5"/>
  <c r="AD251" i="5"/>
  <c r="AC251" i="5"/>
  <c r="I251" i="5"/>
  <c r="H251" i="5"/>
  <c r="G251" i="5"/>
  <c r="F251" i="5"/>
  <c r="AE282" i="5"/>
  <c r="AD282" i="5"/>
  <c r="AC282" i="5"/>
  <c r="I282" i="5"/>
  <c r="H282" i="5"/>
  <c r="G282" i="5"/>
  <c r="F282" i="5"/>
  <c r="AE162" i="5"/>
  <c r="AD162" i="5"/>
  <c r="AC162" i="5"/>
  <c r="I162" i="5"/>
  <c r="H162" i="5"/>
  <c r="G162" i="5"/>
  <c r="F162" i="5"/>
  <c r="AE85" i="5"/>
  <c r="AD85" i="5"/>
  <c r="AC85" i="5"/>
  <c r="I85" i="5"/>
  <c r="H85" i="5"/>
  <c r="G85" i="5"/>
  <c r="F85" i="5"/>
  <c r="AE250" i="5"/>
  <c r="AD250" i="5"/>
  <c r="AC250" i="5"/>
  <c r="I250" i="5"/>
  <c r="H250" i="5"/>
  <c r="G250" i="5"/>
  <c r="F250" i="5"/>
  <c r="AE46" i="5"/>
  <c r="AD46" i="5"/>
  <c r="AC46" i="5"/>
  <c r="I46" i="5"/>
  <c r="H46" i="5"/>
  <c r="G46" i="5"/>
  <c r="F46" i="5"/>
  <c r="AE108" i="5"/>
  <c r="AD108" i="5"/>
  <c r="AC108" i="5"/>
  <c r="I108" i="5"/>
  <c r="H108" i="5"/>
  <c r="G108" i="5"/>
  <c r="F108" i="5"/>
  <c r="AE249" i="5"/>
  <c r="AD249" i="5"/>
  <c r="AC249" i="5"/>
  <c r="I249" i="5"/>
  <c r="H249" i="5"/>
  <c r="G249" i="5"/>
  <c r="F249" i="5"/>
  <c r="AE199" i="5"/>
  <c r="AD199" i="5"/>
  <c r="AC199" i="5"/>
  <c r="I199" i="5"/>
  <c r="H199" i="5"/>
  <c r="G199" i="5"/>
  <c r="F199" i="5"/>
  <c r="AE14" i="5"/>
  <c r="AD14" i="5"/>
  <c r="AC14" i="5"/>
  <c r="I14" i="5"/>
  <c r="H14" i="5"/>
  <c r="G14" i="5"/>
  <c r="F14" i="5"/>
  <c r="AE360" i="5"/>
  <c r="AD360" i="5"/>
  <c r="AC360" i="5"/>
  <c r="I360" i="5"/>
  <c r="H360" i="5"/>
  <c r="G360" i="5"/>
  <c r="F360" i="5"/>
  <c r="AE359" i="5"/>
  <c r="AD359" i="5"/>
  <c r="AC359" i="5"/>
  <c r="I359" i="5"/>
  <c r="H359" i="5"/>
  <c r="G359" i="5"/>
  <c r="F359" i="5"/>
  <c r="AE45" i="5"/>
  <c r="AD45" i="5"/>
  <c r="AC45" i="5"/>
  <c r="I45" i="5"/>
  <c r="H45" i="5"/>
  <c r="G45" i="5"/>
  <c r="F45" i="5"/>
  <c r="AE161" i="5"/>
  <c r="AD161" i="5"/>
  <c r="AC161" i="5"/>
  <c r="I161" i="5"/>
  <c r="H161" i="5"/>
  <c r="G161" i="5"/>
  <c r="F161" i="5"/>
  <c r="AE84" i="5"/>
  <c r="AD84" i="5"/>
  <c r="AC84" i="5"/>
  <c r="I84" i="5"/>
  <c r="H84" i="5"/>
  <c r="G84" i="5"/>
  <c r="F84" i="5"/>
  <c r="AE198" i="5"/>
  <c r="AD198" i="5"/>
  <c r="AC198" i="5"/>
  <c r="I198" i="5"/>
  <c r="H198" i="5"/>
  <c r="G198" i="5"/>
  <c r="F198" i="5"/>
  <c r="AE44" i="5"/>
  <c r="AD44" i="5"/>
  <c r="AC44" i="5"/>
  <c r="I44" i="5"/>
  <c r="H44" i="5"/>
  <c r="G44" i="5"/>
  <c r="F44" i="5"/>
  <c r="AE13" i="5"/>
  <c r="AD13" i="5"/>
  <c r="AC13" i="5"/>
  <c r="I13" i="5"/>
  <c r="H13" i="5"/>
  <c r="G13" i="5"/>
  <c r="F13" i="5"/>
  <c r="AE358" i="5"/>
  <c r="AD358" i="5"/>
  <c r="AC358" i="5"/>
  <c r="I358" i="5"/>
  <c r="H358" i="5"/>
  <c r="G358" i="5"/>
  <c r="F358" i="5"/>
  <c r="AE248" i="5"/>
  <c r="AD248" i="5"/>
  <c r="AC248" i="5"/>
  <c r="I248" i="5"/>
  <c r="H248" i="5"/>
  <c r="G248" i="5"/>
  <c r="F248" i="5"/>
  <c r="AE83" i="5"/>
  <c r="AD83" i="5"/>
  <c r="AC83" i="5"/>
  <c r="I83" i="5"/>
  <c r="H83" i="5"/>
  <c r="G83" i="5"/>
  <c r="F83" i="5"/>
  <c r="AE281" i="5"/>
  <c r="AD281" i="5"/>
  <c r="AC281" i="5"/>
  <c r="I281" i="5"/>
  <c r="H281" i="5"/>
  <c r="G281" i="5"/>
  <c r="F281" i="5"/>
  <c r="AE107" i="5"/>
  <c r="AD107" i="5"/>
  <c r="AC107" i="5"/>
  <c r="I107" i="5"/>
  <c r="H107" i="5"/>
  <c r="G107" i="5"/>
  <c r="F107" i="5"/>
  <c r="AE316" i="5"/>
  <c r="AD316" i="5"/>
  <c r="AC316" i="5"/>
  <c r="I316" i="5"/>
  <c r="H316" i="5"/>
  <c r="G316" i="5"/>
  <c r="F316" i="5"/>
  <c r="AE357" i="5"/>
  <c r="AD357" i="5"/>
  <c r="AC357" i="5"/>
  <c r="I357" i="5"/>
  <c r="H357" i="5"/>
  <c r="G357" i="5"/>
  <c r="F357" i="5"/>
  <c r="AE297" i="5"/>
  <c r="AD297" i="5"/>
  <c r="AC297" i="5"/>
  <c r="I297" i="5"/>
  <c r="H297" i="5"/>
  <c r="G297" i="5"/>
  <c r="F297" i="5"/>
  <c r="AE247" i="5"/>
  <c r="AD247" i="5"/>
  <c r="AC247" i="5"/>
  <c r="I247" i="5"/>
  <c r="H247" i="5"/>
  <c r="G247" i="5"/>
  <c r="F247" i="5"/>
  <c r="AE160" i="5"/>
  <c r="AD160" i="5"/>
  <c r="AC160" i="5"/>
  <c r="I160" i="5"/>
  <c r="H160" i="5"/>
  <c r="G160" i="5"/>
  <c r="F160" i="5"/>
  <c r="AE82" i="5"/>
  <c r="AD82" i="5"/>
  <c r="AC82" i="5"/>
  <c r="I82" i="5"/>
  <c r="H82" i="5"/>
  <c r="G82" i="5"/>
  <c r="F82" i="5"/>
  <c r="AE197" i="5"/>
  <c r="AD197" i="5"/>
  <c r="AC197" i="5"/>
  <c r="I197" i="5"/>
  <c r="H197" i="5"/>
  <c r="G197" i="5"/>
  <c r="F197" i="5"/>
  <c r="AE246" i="5"/>
  <c r="AD246" i="5"/>
  <c r="AC246" i="5"/>
  <c r="I246" i="5"/>
  <c r="H246" i="5"/>
  <c r="G246" i="5"/>
  <c r="F246" i="5"/>
  <c r="AE43" i="5"/>
  <c r="AD43" i="5"/>
  <c r="AC43" i="5"/>
  <c r="I43" i="5"/>
  <c r="H43" i="5"/>
  <c r="G43" i="5"/>
  <c r="F43" i="5"/>
  <c r="AE126" i="5"/>
  <c r="AD126" i="5"/>
  <c r="AC126" i="5"/>
  <c r="I126" i="5"/>
  <c r="H126" i="5"/>
  <c r="G126" i="5"/>
  <c r="F126" i="5"/>
  <c r="AE356" i="5"/>
  <c r="AD356" i="5"/>
  <c r="AC356" i="5"/>
  <c r="I356" i="5"/>
  <c r="H356" i="5"/>
  <c r="G356" i="5"/>
  <c r="F356" i="5"/>
  <c r="AE245" i="5"/>
  <c r="AD245" i="5"/>
  <c r="AC245" i="5"/>
  <c r="I245" i="5"/>
  <c r="H245" i="5"/>
  <c r="G245" i="5"/>
  <c r="F245" i="5"/>
  <c r="AE42" i="5"/>
  <c r="AD42" i="5"/>
  <c r="AC42" i="5"/>
  <c r="I42" i="5"/>
  <c r="H42" i="5"/>
  <c r="G42" i="5"/>
  <c r="F42" i="5"/>
  <c r="AE296" i="5"/>
  <c r="AD296" i="5"/>
  <c r="AC296" i="5"/>
  <c r="I296" i="5"/>
  <c r="H296" i="5"/>
  <c r="G296" i="5"/>
  <c r="F296" i="5"/>
  <c r="AE159" i="5"/>
  <c r="AD159" i="5"/>
  <c r="AC159" i="5"/>
  <c r="I159" i="5"/>
  <c r="H159" i="5"/>
  <c r="G159" i="5"/>
  <c r="F159" i="5"/>
  <c r="AE355" i="5"/>
  <c r="AD355" i="5"/>
  <c r="AC355" i="5"/>
  <c r="I355" i="5"/>
  <c r="H355" i="5"/>
  <c r="G355" i="5"/>
  <c r="F355" i="5"/>
  <c r="AE81" i="5"/>
  <c r="AD81" i="5"/>
  <c r="AC81" i="5"/>
  <c r="I81" i="5"/>
  <c r="H81" i="5"/>
  <c r="G81" i="5"/>
  <c r="F81" i="5"/>
  <c r="AE125" i="5"/>
  <c r="AD125" i="5"/>
  <c r="AC125" i="5"/>
  <c r="I125" i="5"/>
  <c r="H125" i="5"/>
  <c r="G125" i="5"/>
  <c r="F125" i="5"/>
  <c r="AE196" i="5"/>
  <c r="AD196" i="5"/>
  <c r="AC196" i="5"/>
  <c r="I196" i="5"/>
  <c r="H196" i="5"/>
  <c r="G196" i="5"/>
  <c r="F196" i="5"/>
  <c r="AE244" i="5"/>
  <c r="AD244" i="5"/>
  <c r="AC244" i="5"/>
  <c r="I244" i="5"/>
  <c r="H244" i="5"/>
  <c r="G244" i="5"/>
  <c r="F244" i="5"/>
  <c r="AE315" i="5"/>
  <c r="AD315" i="5"/>
  <c r="AC315" i="5"/>
  <c r="I315" i="5"/>
  <c r="H315" i="5"/>
  <c r="G315" i="5"/>
  <c r="F315" i="5"/>
  <c r="AE12" i="5"/>
  <c r="AD12" i="5"/>
  <c r="AC12" i="5"/>
  <c r="I12" i="5"/>
  <c r="H12" i="5"/>
  <c r="G12" i="5"/>
  <c r="F12" i="5"/>
  <c r="AE354" i="5"/>
  <c r="AD354" i="5"/>
  <c r="AC354" i="5"/>
  <c r="I354" i="5"/>
  <c r="H354" i="5"/>
  <c r="G354" i="5"/>
  <c r="F354" i="5"/>
  <c r="AE353" i="5"/>
  <c r="AD353" i="5"/>
  <c r="AC353" i="5"/>
  <c r="I353" i="5"/>
  <c r="H353" i="5"/>
  <c r="G353" i="5"/>
  <c r="F353" i="5"/>
  <c r="AE106" i="5"/>
  <c r="AD106" i="5"/>
  <c r="AC106" i="5"/>
  <c r="I106" i="5"/>
  <c r="H106" i="5"/>
  <c r="G106" i="5"/>
  <c r="F106" i="5"/>
  <c r="AE80" i="5"/>
  <c r="AD80" i="5"/>
  <c r="AC80" i="5"/>
  <c r="I80" i="5"/>
  <c r="H80" i="5"/>
  <c r="G80" i="5"/>
  <c r="F80" i="5"/>
  <c r="AE195" i="5"/>
  <c r="AD195" i="5"/>
  <c r="AC195" i="5"/>
  <c r="I195" i="5"/>
  <c r="H195" i="5"/>
  <c r="G195" i="5"/>
  <c r="F195" i="5"/>
  <c r="AE243" i="5"/>
  <c r="AD243" i="5"/>
  <c r="AC243" i="5"/>
  <c r="I243" i="5"/>
  <c r="H243" i="5"/>
  <c r="G243" i="5"/>
  <c r="F243" i="5"/>
  <c r="AE280" i="5"/>
  <c r="AD280" i="5"/>
  <c r="AC280" i="5"/>
  <c r="I280" i="5"/>
  <c r="H280" i="5"/>
  <c r="G280" i="5"/>
  <c r="F280" i="5"/>
  <c r="AE41" i="5"/>
  <c r="AD41" i="5"/>
  <c r="AC41" i="5"/>
  <c r="I41" i="5"/>
  <c r="H41" i="5"/>
  <c r="G41" i="5"/>
  <c r="F41" i="5"/>
  <c r="AE279" i="5"/>
  <c r="AD279" i="5"/>
  <c r="AC279" i="5"/>
  <c r="I279" i="5"/>
  <c r="H279" i="5"/>
  <c r="G279" i="5"/>
  <c r="F279" i="5"/>
  <c r="AE242" i="5"/>
  <c r="AD242" i="5"/>
  <c r="AC242" i="5"/>
  <c r="I242" i="5"/>
  <c r="H242" i="5"/>
  <c r="G242" i="5"/>
  <c r="F242" i="5"/>
  <c r="AE79" i="5"/>
  <c r="AD79" i="5"/>
  <c r="AC79" i="5"/>
  <c r="I79" i="5"/>
  <c r="H79" i="5"/>
  <c r="G79" i="5"/>
  <c r="F79" i="5"/>
  <c r="AE352" i="5"/>
  <c r="AD352" i="5"/>
  <c r="AC352" i="5"/>
  <c r="I352" i="5"/>
  <c r="H352" i="5"/>
  <c r="G352" i="5"/>
  <c r="F352" i="5"/>
  <c r="AE105" i="5"/>
  <c r="AD105" i="5"/>
  <c r="AC105" i="5"/>
  <c r="I105" i="5"/>
  <c r="H105" i="5"/>
  <c r="G105" i="5"/>
  <c r="F105" i="5"/>
  <c r="AE40" i="5"/>
  <c r="AD40" i="5"/>
  <c r="AC40" i="5"/>
  <c r="I40" i="5"/>
  <c r="H40" i="5"/>
  <c r="G40" i="5"/>
  <c r="F40" i="5"/>
  <c r="AE11" i="5"/>
  <c r="AD11" i="5"/>
  <c r="AC11" i="5"/>
  <c r="I11" i="5"/>
  <c r="H11" i="5"/>
  <c r="G11" i="5"/>
  <c r="F11" i="5"/>
  <c r="AE158" i="5"/>
  <c r="AD158" i="5"/>
  <c r="AC158" i="5"/>
  <c r="I158" i="5"/>
  <c r="H158" i="5"/>
  <c r="G158" i="5"/>
  <c r="F158" i="5"/>
  <c r="AE194" i="5"/>
  <c r="AD194" i="5"/>
  <c r="AC194" i="5"/>
  <c r="I194" i="5"/>
  <c r="H194" i="5"/>
  <c r="G194" i="5"/>
  <c r="F194" i="5"/>
  <c r="AE351" i="5"/>
  <c r="AD351" i="5"/>
  <c r="AC351" i="5"/>
  <c r="I351" i="5"/>
  <c r="H351" i="5"/>
  <c r="G351" i="5"/>
  <c r="F351" i="5"/>
  <c r="AE320" i="5"/>
  <c r="AD320" i="5"/>
  <c r="AC320" i="5"/>
  <c r="I320" i="5"/>
  <c r="H320" i="5"/>
  <c r="G320" i="5"/>
  <c r="F320" i="5"/>
  <c r="AE39" i="5"/>
  <c r="AD39" i="5"/>
  <c r="AC39" i="5"/>
  <c r="I39" i="5"/>
  <c r="H39" i="5"/>
  <c r="G39" i="5"/>
  <c r="F39" i="5"/>
  <c r="AE241" i="5"/>
  <c r="AD241" i="5"/>
  <c r="AC241" i="5"/>
  <c r="I241" i="5"/>
  <c r="H241" i="5"/>
  <c r="G241" i="5"/>
  <c r="F241" i="5"/>
  <c r="AE193" i="5"/>
  <c r="AD193" i="5"/>
  <c r="AC193" i="5"/>
  <c r="I193" i="5"/>
  <c r="H193" i="5"/>
  <c r="G193" i="5"/>
  <c r="F193" i="5"/>
  <c r="AE240" i="5"/>
  <c r="AD240" i="5"/>
  <c r="AC240" i="5"/>
  <c r="I240" i="5"/>
  <c r="H240" i="5"/>
  <c r="G240" i="5"/>
  <c r="F240" i="5"/>
  <c r="AE157" i="5"/>
  <c r="AD157" i="5"/>
  <c r="AC157" i="5"/>
  <c r="I157" i="5"/>
  <c r="H157" i="5"/>
  <c r="G157" i="5"/>
  <c r="F157" i="5"/>
  <c r="AE78" i="5"/>
  <c r="AD78" i="5"/>
  <c r="AC78" i="5"/>
  <c r="I78" i="5"/>
  <c r="H78" i="5"/>
  <c r="G78" i="5"/>
  <c r="F78" i="5"/>
  <c r="AE314" i="5"/>
  <c r="AD314" i="5"/>
  <c r="AC314" i="5"/>
  <c r="I314" i="5"/>
  <c r="H314" i="5"/>
  <c r="G314" i="5"/>
  <c r="F314" i="5"/>
  <c r="AE77" i="5"/>
  <c r="AD77" i="5"/>
  <c r="AC77" i="5"/>
  <c r="I77" i="5"/>
  <c r="H77" i="5"/>
  <c r="G77" i="5"/>
  <c r="F77" i="5"/>
  <c r="AE192" i="5"/>
  <c r="AD192" i="5"/>
  <c r="AC192" i="5"/>
  <c r="I192" i="5"/>
  <c r="H192" i="5"/>
  <c r="G192" i="5"/>
  <c r="F192" i="5"/>
  <c r="AE38" i="5"/>
  <c r="AD38" i="5"/>
  <c r="AC38" i="5"/>
  <c r="I38" i="5"/>
  <c r="H38" i="5"/>
  <c r="G38" i="5"/>
  <c r="F38" i="5"/>
  <c r="AE124" i="5"/>
  <c r="AD124" i="5"/>
  <c r="AC124" i="5"/>
  <c r="I124" i="5"/>
  <c r="H124" i="5"/>
  <c r="G124" i="5"/>
  <c r="F124" i="5"/>
  <c r="AE295" i="5"/>
  <c r="AD295" i="5"/>
  <c r="AC295" i="5"/>
  <c r="I295" i="5"/>
  <c r="H295" i="5"/>
  <c r="G295" i="5"/>
  <c r="F295" i="5"/>
  <c r="AE239" i="5"/>
  <c r="AD239" i="5"/>
  <c r="AC239" i="5"/>
  <c r="I239" i="5"/>
  <c r="H239" i="5"/>
  <c r="G239" i="5"/>
  <c r="F239" i="5"/>
  <c r="AE156" i="5"/>
  <c r="AD156" i="5"/>
  <c r="AC156" i="5"/>
  <c r="I156" i="5"/>
  <c r="H156" i="5"/>
  <c r="G156" i="5"/>
  <c r="F156" i="5"/>
  <c r="AE238" i="5"/>
  <c r="AD238" i="5"/>
  <c r="AC238" i="5"/>
  <c r="I238" i="5"/>
  <c r="H238" i="5"/>
  <c r="G238" i="5"/>
  <c r="F238" i="5"/>
  <c r="AE313" i="5"/>
  <c r="AD313" i="5"/>
  <c r="AC313" i="5"/>
  <c r="I313" i="5"/>
  <c r="H313" i="5"/>
  <c r="G313" i="5"/>
  <c r="F313" i="5"/>
  <c r="AE350" i="5"/>
  <c r="AD350" i="5"/>
  <c r="AC350" i="5"/>
  <c r="I350" i="5"/>
  <c r="H350" i="5"/>
  <c r="G350" i="5"/>
  <c r="F350" i="5"/>
  <c r="AE278" i="5"/>
  <c r="AD278" i="5"/>
  <c r="AC278" i="5"/>
  <c r="I278" i="5"/>
  <c r="H278" i="5"/>
  <c r="G278" i="5"/>
  <c r="F278" i="5"/>
  <c r="AE132" i="5"/>
  <c r="AD132" i="5"/>
  <c r="AC132" i="5"/>
  <c r="I132" i="5"/>
  <c r="H132" i="5"/>
  <c r="G132" i="5"/>
  <c r="F132" i="5"/>
  <c r="AE349" i="5"/>
  <c r="AD349" i="5"/>
  <c r="AC349" i="5"/>
  <c r="I349" i="5"/>
  <c r="H349" i="5"/>
  <c r="G349" i="5"/>
  <c r="F349" i="5"/>
  <c r="AE37" i="5"/>
  <c r="AD37" i="5"/>
  <c r="AC37" i="5"/>
  <c r="I37" i="5"/>
  <c r="H37" i="5"/>
  <c r="G37" i="5"/>
  <c r="F37" i="5"/>
  <c r="AE155" i="5"/>
  <c r="AD155" i="5"/>
  <c r="AC155" i="5"/>
  <c r="I155" i="5"/>
  <c r="H155" i="5"/>
  <c r="G155" i="5"/>
  <c r="F155" i="5"/>
  <c r="AE348" i="5"/>
  <c r="AD348" i="5"/>
  <c r="AC348" i="5"/>
  <c r="I348" i="5"/>
  <c r="H348" i="5"/>
  <c r="G348" i="5"/>
  <c r="F348" i="5"/>
  <c r="AE104" i="5"/>
  <c r="AD104" i="5"/>
  <c r="AC104" i="5"/>
  <c r="I104" i="5"/>
  <c r="H104" i="5"/>
  <c r="G104" i="5"/>
  <c r="F104" i="5"/>
  <c r="AE191" i="5"/>
  <c r="AD191" i="5"/>
  <c r="AC191" i="5"/>
  <c r="I191" i="5"/>
  <c r="H191" i="5"/>
  <c r="G191" i="5"/>
  <c r="F191" i="5"/>
  <c r="AE10" i="5"/>
  <c r="AD10" i="5"/>
  <c r="AC10" i="5"/>
  <c r="I10" i="5"/>
  <c r="H10" i="5"/>
  <c r="G10" i="5"/>
  <c r="F10" i="5"/>
  <c r="AE57" i="5"/>
  <c r="AD57" i="5"/>
  <c r="AC57" i="5"/>
  <c r="I57" i="5"/>
  <c r="H57" i="5"/>
  <c r="G57" i="5"/>
  <c r="F57" i="5"/>
  <c r="AE190" i="5"/>
  <c r="AD190" i="5"/>
  <c r="AC190" i="5"/>
  <c r="I190" i="5"/>
  <c r="H190" i="5"/>
  <c r="G190" i="5"/>
  <c r="F190" i="5"/>
  <c r="AE36" i="5"/>
  <c r="AD36" i="5"/>
  <c r="AC36" i="5"/>
  <c r="I36" i="5"/>
  <c r="H36" i="5"/>
  <c r="G36" i="5"/>
  <c r="F36" i="5"/>
  <c r="AE9" i="5"/>
  <c r="AD9" i="5"/>
  <c r="AC9" i="5"/>
  <c r="I9" i="5"/>
  <c r="H9" i="5"/>
  <c r="G9" i="5"/>
  <c r="F9" i="5"/>
  <c r="AE237" i="5"/>
  <c r="AD237" i="5"/>
  <c r="AC237" i="5"/>
  <c r="I237" i="5"/>
  <c r="H237" i="5"/>
  <c r="G237" i="5"/>
  <c r="F237" i="5"/>
  <c r="AE347" i="5"/>
  <c r="AD347" i="5"/>
  <c r="AC347" i="5"/>
  <c r="I347" i="5"/>
  <c r="H347" i="5"/>
  <c r="G347" i="5"/>
  <c r="F347" i="5"/>
  <c r="AE277" i="5"/>
  <c r="AD277" i="5"/>
  <c r="AC277" i="5"/>
  <c r="I277" i="5"/>
  <c r="H277" i="5"/>
  <c r="G277" i="5"/>
  <c r="F277" i="5"/>
  <c r="AE154" i="5"/>
  <c r="AD154" i="5"/>
  <c r="AC154" i="5"/>
  <c r="I154" i="5"/>
  <c r="H154" i="5"/>
  <c r="G154" i="5"/>
  <c r="F154" i="5"/>
  <c r="AE76" i="5"/>
  <c r="AD76" i="5"/>
  <c r="AC76" i="5"/>
  <c r="I76" i="5"/>
  <c r="H76" i="5"/>
  <c r="G76" i="5"/>
  <c r="F76" i="5"/>
  <c r="AE103" i="5"/>
  <c r="AD103" i="5"/>
  <c r="AC103" i="5"/>
  <c r="I103" i="5"/>
  <c r="H103" i="5"/>
  <c r="G103" i="5"/>
  <c r="F103" i="5"/>
  <c r="AE153" i="5"/>
  <c r="AD153" i="5"/>
  <c r="AC153" i="5"/>
  <c r="I153" i="5"/>
  <c r="H153" i="5"/>
  <c r="G153" i="5"/>
  <c r="F153" i="5"/>
  <c r="AE123" i="5"/>
  <c r="AD123" i="5"/>
  <c r="AC123" i="5"/>
  <c r="I123" i="5"/>
  <c r="H123" i="5"/>
  <c r="G123" i="5"/>
  <c r="F123" i="5"/>
  <c r="AE312" i="5"/>
  <c r="AD312" i="5"/>
  <c r="AC312" i="5"/>
  <c r="I312" i="5"/>
  <c r="H312" i="5"/>
  <c r="G312" i="5"/>
  <c r="F312" i="5"/>
  <c r="AE236" i="5"/>
  <c r="AD236" i="5"/>
  <c r="AC236" i="5"/>
  <c r="I236" i="5"/>
  <c r="H236" i="5"/>
  <c r="G236" i="5"/>
  <c r="F236" i="5"/>
  <c r="AE346" i="5"/>
  <c r="AD346" i="5"/>
  <c r="AC346" i="5"/>
  <c r="I346" i="5"/>
  <c r="H346" i="5"/>
  <c r="G346" i="5"/>
  <c r="F346" i="5"/>
  <c r="AE235" i="5"/>
  <c r="AD235" i="5"/>
  <c r="AC235" i="5"/>
  <c r="I235" i="5"/>
  <c r="H235" i="5"/>
  <c r="G235" i="5"/>
  <c r="F235" i="5"/>
  <c r="AE75" i="5"/>
  <c r="AD75" i="5"/>
  <c r="AC75" i="5"/>
  <c r="I75" i="5"/>
  <c r="H75" i="5"/>
  <c r="G75" i="5"/>
  <c r="F75" i="5"/>
  <c r="AE189" i="5"/>
  <c r="AD189" i="5"/>
  <c r="AC189" i="5"/>
  <c r="I189" i="5"/>
  <c r="H189" i="5"/>
  <c r="G189" i="5"/>
  <c r="F189" i="5"/>
  <c r="AE294" i="5"/>
  <c r="AD294" i="5"/>
  <c r="AC294" i="5"/>
  <c r="I294" i="5"/>
  <c r="H294" i="5"/>
  <c r="G294" i="5"/>
  <c r="F294" i="5"/>
  <c r="AE311" i="5"/>
  <c r="AD311" i="5"/>
  <c r="AC311" i="5"/>
  <c r="I311" i="5"/>
  <c r="H311" i="5"/>
  <c r="G311" i="5"/>
  <c r="F311" i="5"/>
  <c r="AE74" i="5"/>
  <c r="AD74" i="5"/>
  <c r="AC74" i="5"/>
  <c r="I74" i="5"/>
  <c r="H74" i="5"/>
  <c r="G74" i="5"/>
  <c r="F74" i="5"/>
  <c r="AE188" i="5"/>
  <c r="AD188" i="5"/>
  <c r="AC188" i="5"/>
  <c r="I188" i="5"/>
  <c r="H188" i="5"/>
  <c r="G188" i="5"/>
  <c r="F188" i="5"/>
  <c r="AE345" i="5"/>
  <c r="AD345" i="5"/>
  <c r="AC345" i="5"/>
  <c r="I345" i="5"/>
  <c r="H345" i="5"/>
  <c r="G345" i="5"/>
  <c r="F345" i="5"/>
  <c r="AE35" i="5"/>
  <c r="AD35" i="5"/>
  <c r="AC35" i="5"/>
  <c r="I35" i="5"/>
  <c r="H35" i="5"/>
  <c r="G35" i="5"/>
  <c r="F35" i="5"/>
  <c r="AE102" i="5"/>
  <c r="AD102" i="5"/>
  <c r="AC102" i="5"/>
  <c r="I102" i="5"/>
  <c r="H102" i="5"/>
  <c r="G102" i="5"/>
  <c r="F102" i="5"/>
  <c r="AE8" i="5"/>
  <c r="AD8" i="5"/>
  <c r="AC8" i="5"/>
  <c r="I8" i="5"/>
  <c r="H8" i="5"/>
  <c r="G8" i="5"/>
  <c r="F8" i="5"/>
  <c r="AE152" i="5"/>
  <c r="AD152" i="5"/>
  <c r="AC152" i="5"/>
  <c r="I152" i="5"/>
  <c r="H152" i="5"/>
  <c r="G152" i="5"/>
  <c r="F152" i="5"/>
  <c r="AE276" i="5"/>
  <c r="AD276" i="5"/>
  <c r="AC276" i="5"/>
  <c r="I276" i="5"/>
  <c r="H276" i="5"/>
  <c r="G276" i="5"/>
  <c r="F276" i="5"/>
  <c r="AE234" i="5"/>
  <c r="AD234" i="5"/>
  <c r="AC234" i="5"/>
  <c r="I234" i="5"/>
  <c r="H234" i="5"/>
  <c r="G234" i="5"/>
  <c r="F234" i="5"/>
  <c r="AE233" i="5"/>
  <c r="AD233" i="5"/>
  <c r="AC233" i="5"/>
  <c r="I233" i="5"/>
  <c r="H233" i="5"/>
  <c r="G233" i="5"/>
  <c r="F233" i="5"/>
  <c r="AE73" i="5"/>
  <c r="AD73" i="5"/>
  <c r="AC73" i="5"/>
  <c r="I73" i="5"/>
  <c r="H73" i="5"/>
  <c r="G73" i="5"/>
  <c r="F73" i="5"/>
  <c r="AE151" i="5"/>
  <c r="AD151" i="5"/>
  <c r="AC151" i="5"/>
  <c r="I151" i="5"/>
  <c r="H151" i="5"/>
  <c r="G151" i="5"/>
  <c r="F151" i="5"/>
  <c r="AE232" i="5"/>
  <c r="AD232" i="5"/>
  <c r="AC232" i="5"/>
  <c r="I232" i="5"/>
  <c r="H232" i="5"/>
  <c r="G232" i="5"/>
  <c r="F232" i="5"/>
  <c r="AE293" i="5"/>
  <c r="AD293" i="5"/>
  <c r="AC293" i="5"/>
  <c r="I293" i="5"/>
  <c r="H293" i="5"/>
  <c r="G293" i="5"/>
  <c r="F293" i="5"/>
  <c r="AE122" i="5"/>
  <c r="AD122" i="5"/>
  <c r="AC122" i="5"/>
  <c r="I122" i="5"/>
  <c r="H122" i="5"/>
  <c r="G122" i="5"/>
  <c r="F122" i="5"/>
  <c r="AE344" i="5"/>
  <c r="AD344" i="5"/>
  <c r="AC344" i="5"/>
  <c r="I344" i="5"/>
  <c r="H344" i="5"/>
  <c r="G344" i="5"/>
  <c r="F344" i="5"/>
  <c r="AE343" i="5"/>
  <c r="AD343" i="5"/>
  <c r="AC343" i="5"/>
  <c r="I343" i="5"/>
  <c r="H343" i="5"/>
  <c r="G343" i="5"/>
  <c r="F343" i="5"/>
  <c r="AE187" i="5"/>
  <c r="AD187" i="5"/>
  <c r="AC187" i="5"/>
  <c r="I187" i="5"/>
  <c r="H187" i="5"/>
  <c r="G187" i="5"/>
  <c r="F187" i="5"/>
  <c r="AE34" i="5"/>
  <c r="AD34" i="5"/>
  <c r="AC34" i="5"/>
  <c r="I34" i="5"/>
  <c r="H34" i="5"/>
  <c r="G34" i="5"/>
  <c r="F34" i="5"/>
  <c r="AE310" i="5"/>
  <c r="AD310" i="5"/>
  <c r="AC310" i="5"/>
  <c r="I310" i="5"/>
  <c r="H310" i="5"/>
  <c r="G310" i="5"/>
  <c r="F310" i="5"/>
  <c r="AE231" i="5"/>
  <c r="AD231" i="5"/>
  <c r="AC231" i="5"/>
  <c r="I231" i="5"/>
  <c r="H231" i="5"/>
  <c r="G231" i="5"/>
  <c r="F231" i="5"/>
  <c r="AE186" i="5"/>
  <c r="AD186" i="5"/>
  <c r="AC186" i="5"/>
  <c r="I186" i="5"/>
  <c r="H186" i="5"/>
  <c r="G186" i="5"/>
  <c r="F186" i="5"/>
  <c r="AE150" i="5"/>
  <c r="AD150" i="5"/>
  <c r="AC150" i="5"/>
  <c r="I150" i="5"/>
  <c r="H150" i="5"/>
  <c r="G150" i="5"/>
  <c r="F150" i="5"/>
  <c r="AE342" i="5"/>
  <c r="AD342" i="5"/>
  <c r="AC342" i="5"/>
  <c r="I342" i="5"/>
  <c r="H342" i="5"/>
  <c r="G342" i="5"/>
  <c r="F342" i="5"/>
  <c r="AE230" i="5"/>
  <c r="AD230" i="5"/>
  <c r="AC230" i="5"/>
  <c r="I230" i="5"/>
  <c r="H230" i="5"/>
  <c r="G230" i="5"/>
  <c r="F230" i="5"/>
  <c r="AE121" i="5"/>
  <c r="AD121" i="5"/>
  <c r="AC121" i="5"/>
  <c r="I121" i="5"/>
  <c r="H121" i="5"/>
  <c r="G121" i="5"/>
  <c r="F121" i="5"/>
  <c r="AE292" i="5"/>
  <c r="AD292" i="5"/>
  <c r="AC292" i="5"/>
  <c r="I292" i="5"/>
  <c r="H292" i="5"/>
  <c r="G292" i="5"/>
  <c r="F292" i="5"/>
  <c r="AE229" i="5"/>
  <c r="AD229" i="5"/>
  <c r="AC229" i="5"/>
  <c r="I229" i="5"/>
  <c r="H229" i="5"/>
  <c r="G229" i="5"/>
  <c r="F229" i="5"/>
  <c r="AE33" i="5"/>
  <c r="AD33" i="5"/>
  <c r="AC33" i="5"/>
  <c r="I33" i="5"/>
  <c r="H33" i="5"/>
  <c r="G33" i="5"/>
  <c r="F33" i="5"/>
  <c r="AE275" i="5"/>
  <c r="AD275" i="5"/>
  <c r="AC275" i="5"/>
  <c r="I275" i="5"/>
  <c r="H275" i="5"/>
  <c r="G275" i="5"/>
  <c r="F275" i="5"/>
  <c r="AE72" i="5"/>
  <c r="AD72" i="5"/>
  <c r="AC72" i="5"/>
  <c r="I72" i="5"/>
  <c r="H72" i="5"/>
  <c r="G72" i="5"/>
  <c r="F72" i="5"/>
  <c r="AE7" i="5"/>
  <c r="AD7" i="5"/>
  <c r="AC7" i="5"/>
  <c r="I7" i="5"/>
  <c r="H7" i="5"/>
  <c r="G7" i="5"/>
  <c r="F7" i="5"/>
  <c r="AE149" i="5"/>
  <c r="AD149" i="5"/>
  <c r="AC149" i="5"/>
  <c r="I149" i="5"/>
  <c r="H149" i="5"/>
  <c r="G149" i="5"/>
  <c r="F149" i="5"/>
  <c r="AE185" i="5"/>
  <c r="AD185" i="5"/>
  <c r="AC185" i="5"/>
  <c r="I185" i="5"/>
  <c r="H185" i="5"/>
  <c r="G185" i="5"/>
  <c r="F185" i="5"/>
  <c r="AE341" i="5"/>
  <c r="AD341" i="5"/>
  <c r="AC341" i="5"/>
  <c r="I341" i="5"/>
  <c r="H341" i="5"/>
  <c r="G341" i="5"/>
  <c r="F341" i="5"/>
  <c r="AE101" i="5"/>
  <c r="AD101" i="5"/>
  <c r="AC101" i="5"/>
  <c r="I101" i="5"/>
  <c r="H101" i="5"/>
  <c r="G101" i="5"/>
  <c r="F101" i="5"/>
  <c r="AE340" i="5"/>
  <c r="AD340" i="5"/>
  <c r="AC340" i="5"/>
  <c r="I340" i="5"/>
  <c r="H340" i="5"/>
  <c r="G340" i="5"/>
  <c r="F340" i="5"/>
  <c r="AE32" i="5"/>
  <c r="AD32" i="5"/>
  <c r="AC32" i="5"/>
  <c r="I32" i="5"/>
  <c r="H32" i="5"/>
  <c r="G32" i="5"/>
  <c r="F32" i="5"/>
  <c r="AE100" i="5"/>
  <c r="AD100" i="5"/>
  <c r="AC100" i="5"/>
  <c r="I100" i="5"/>
  <c r="H100" i="5"/>
  <c r="G100" i="5"/>
  <c r="F100" i="5"/>
  <c r="AE134" i="5"/>
  <c r="AD134" i="5"/>
  <c r="AC134" i="5"/>
  <c r="I134" i="5"/>
  <c r="H134" i="5"/>
  <c r="G134" i="5"/>
  <c r="F134" i="5"/>
  <c r="AE274" i="5"/>
  <c r="AD274" i="5"/>
  <c r="AC274" i="5"/>
  <c r="I274" i="5"/>
  <c r="H274" i="5"/>
  <c r="G274" i="5"/>
  <c r="F274" i="5"/>
  <c r="AE184" i="5"/>
  <c r="AD184" i="5"/>
  <c r="AC184" i="5"/>
  <c r="I184" i="5"/>
  <c r="H184" i="5"/>
  <c r="G184" i="5"/>
  <c r="F184" i="5"/>
  <c r="AE228" i="5"/>
  <c r="AD228" i="5"/>
  <c r="AC228" i="5"/>
  <c r="I228" i="5"/>
  <c r="H228" i="5"/>
  <c r="G228" i="5"/>
  <c r="F228" i="5"/>
  <c r="AE339" i="5"/>
  <c r="AD339" i="5"/>
  <c r="AC339" i="5"/>
  <c r="I339" i="5"/>
  <c r="H339" i="5"/>
  <c r="G339" i="5"/>
  <c r="F339" i="5"/>
  <c r="AE71" i="5"/>
  <c r="AD71" i="5"/>
  <c r="AC71" i="5"/>
  <c r="I71" i="5"/>
  <c r="H71" i="5"/>
  <c r="G71" i="5"/>
  <c r="F71" i="5"/>
  <c r="AE6" i="5"/>
  <c r="AD6" i="5"/>
  <c r="AC6" i="5"/>
  <c r="I6" i="5"/>
  <c r="H6" i="5"/>
  <c r="G6" i="5"/>
  <c r="F6" i="5"/>
  <c r="AE148" i="5"/>
  <c r="AD148" i="5"/>
  <c r="AC148" i="5"/>
  <c r="I148" i="5"/>
  <c r="H148" i="5"/>
  <c r="G148" i="5"/>
  <c r="F148" i="5"/>
  <c r="AE227" i="5"/>
  <c r="AD227" i="5"/>
  <c r="AC227" i="5"/>
  <c r="I227" i="5"/>
  <c r="H227" i="5"/>
  <c r="G227" i="5"/>
  <c r="F227" i="5"/>
  <c r="AE183" i="5"/>
  <c r="AD183" i="5"/>
  <c r="AC183" i="5"/>
  <c r="I183" i="5"/>
  <c r="H183" i="5"/>
  <c r="G183" i="5"/>
  <c r="F183" i="5"/>
  <c r="AE267" i="5"/>
  <c r="AD267" i="5"/>
  <c r="AC267" i="5"/>
  <c r="I267" i="5"/>
  <c r="H267" i="5"/>
  <c r="G267" i="5"/>
  <c r="F267" i="5"/>
  <c r="AE31" i="5"/>
  <c r="AD31" i="5"/>
  <c r="AC31" i="5"/>
  <c r="I31" i="5"/>
  <c r="H31" i="5"/>
  <c r="G31" i="5"/>
  <c r="F31" i="5"/>
  <c r="AE147" i="5"/>
  <c r="AD147" i="5"/>
  <c r="AC147" i="5"/>
  <c r="I147" i="5"/>
  <c r="H147" i="5"/>
  <c r="G147" i="5"/>
  <c r="F147" i="5"/>
  <c r="AE70" i="5"/>
  <c r="AD70" i="5"/>
  <c r="AC70" i="5"/>
  <c r="I70" i="5"/>
  <c r="H70" i="5"/>
  <c r="G70" i="5"/>
  <c r="F70" i="5"/>
  <c r="AE120" i="5"/>
  <c r="AD120" i="5"/>
  <c r="AC120" i="5"/>
  <c r="I120" i="5"/>
  <c r="H120" i="5"/>
  <c r="G120" i="5"/>
  <c r="F120" i="5"/>
  <c r="AE309" i="5"/>
  <c r="AD309" i="5"/>
  <c r="AC309" i="5"/>
  <c r="I309" i="5"/>
  <c r="H309" i="5"/>
  <c r="G309" i="5"/>
  <c r="F309" i="5"/>
  <c r="AE226" i="5"/>
  <c r="AD226" i="5"/>
  <c r="AC226" i="5"/>
  <c r="I226" i="5"/>
  <c r="H226" i="5"/>
  <c r="G226" i="5"/>
  <c r="F226" i="5"/>
  <c r="AE69" i="5"/>
  <c r="AD69" i="5"/>
  <c r="AC69" i="5"/>
  <c r="I69" i="5"/>
  <c r="H69" i="5"/>
  <c r="G69" i="5"/>
  <c r="F69" i="5"/>
  <c r="AE5" i="5"/>
  <c r="AD5" i="5"/>
  <c r="AC5" i="5"/>
  <c r="I5" i="5"/>
  <c r="H5" i="5"/>
  <c r="G5" i="5"/>
  <c r="F5" i="5"/>
  <c r="AE146" i="5"/>
  <c r="AD146" i="5"/>
  <c r="AC146" i="5"/>
  <c r="I146" i="5"/>
  <c r="H146" i="5"/>
  <c r="G146" i="5"/>
  <c r="F146" i="5"/>
  <c r="AE30" i="5"/>
  <c r="AD30" i="5"/>
  <c r="AC30" i="5"/>
  <c r="I30" i="5"/>
  <c r="H30" i="5"/>
  <c r="G30" i="5"/>
  <c r="F30" i="5"/>
  <c r="AE119" i="5"/>
  <c r="AD119" i="5"/>
  <c r="AC119" i="5"/>
  <c r="I119" i="5"/>
  <c r="H119" i="5"/>
  <c r="G119" i="5"/>
  <c r="F119" i="5"/>
  <c r="AE308" i="5"/>
  <c r="AD308" i="5"/>
  <c r="AC308" i="5"/>
  <c r="I308" i="5"/>
  <c r="H308" i="5"/>
  <c r="G308" i="5"/>
  <c r="F308" i="5"/>
  <c r="AE182" i="5"/>
  <c r="AD182" i="5"/>
  <c r="AC182" i="5"/>
  <c r="I182" i="5"/>
  <c r="H182" i="5"/>
  <c r="G182" i="5"/>
  <c r="F182" i="5"/>
  <c r="AE338" i="5"/>
  <c r="AD338" i="5"/>
  <c r="AC338" i="5"/>
  <c r="I338" i="5"/>
  <c r="H338" i="5"/>
  <c r="G338" i="5"/>
  <c r="F338" i="5"/>
  <c r="AE337" i="5"/>
  <c r="AD337" i="5"/>
  <c r="AC337" i="5"/>
  <c r="I337" i="5"/>
  <c r="H337" i="5"/>
  <c r="G337" i="5"/>
  <c r="F337" i="5"/>
  <c r="AE336" i="5"/>
  <c r="AD336" i="5"/>
  <c r="AC336" i="5"/>
  <c r="I336" i="5"/>
  <c r="H336" i="5"/>
  <c r="G336" i="5"/>
  <c r="F336" i="5"/>
  <c r="AE68" i="5"/>
  <c r="AD68" i="5"/>
  <c r="AC68" i="5"/>
  <c r="I68" i="5"/>
  <c r="H68" i="5"/>
  <c r="G68" i="5"/>
  <c r="F68" i="5"/>
  <c r="AE181" i="5"/>
  <c r="AD181" i="5"/>
  <c r="AC181" i="5"/>
  <c r="I181" i="5"/>
  <c r="H181" i="5"/>
  <c r="G181" i="5"/>
  <c r="F181" i="5"/>
  <c r="AE99" i="5"/>
  <c r="AD99" i="5"/>
  <c r="AC99" i="5"/>
  <c r="I99" i="5"/>
  <c r="H99" i="5"/>
  <c r="G99" i="5"/>
  <c r="F99" i="5"/>
  <c r="AE29" i="5"/>
  <c r="AD29" i="5"/>
  <c r="AC29" i="5"/>
  <c r="I29" i="5"/>
  <c r="H29" i="5"/>
  <c r="G29" i="5"/>
  <c r="F29" i="5"/>
  <c r="AE273" i="5"/>
  <c r="AD273" i="5"/>
  <c r="AC273" i="5"/>
  <c r="I273" i="5"/>
  <c r="H273" i="5"/>
  <c r="G273" i="5"/>
  <c r="F273" i="5"/>
  <c r="AE225" i="5"/>
  <c r="AD225" i="5"/>
  <c r="AC225" i="5"/>
  <c r="I225" i="5"/>
  <c r="H225" i="5"/>
  <c r="G225" i="5"/>
  <c r="F225" i="5"/>
  <c r="AE145" i="5"/>
  <c r="AD145" i="5"/>
  <c r="AC145" i="5"/>
  <c r="I145" i="5"/>
  <c r="H145" i="5"/>
  <c r="G145" i="5"/>
  <c r="F145" i="5"/>
  <c r="AE291" i="5"/>
  <c r="AD291" i="5"/>
  <c r="AC291" i="5"/>
  <c r="I291" i="5"/>
  <c r="H291" i="5"/>
  <c r="G291" i="5"/>
  <c r="F291" i="5"/>
  <c r="AE144" i="5"/>
  <c r="AD144" i="5"/>
  <c r="AC144" i="5"/>
  <c r="I144" i="5"/>
  <c r="H144" i="5"/>
  <c r="G144" i="5"/>
  <c r="F144" i="5"/>
  <c r="AE272" i="5"/>
  <c r="AD272" i="5"/>
  <c r="AC272" i="5"/>
  <c r="I272" i="5"/>
  <c r="H272" i="5"/>
  <c r="G272" i="5"/>
  <c r="F272" i="5"/>
  <c r="AE335" i="5"/>
  <c r="AD335" i="5"/>
  <c r="AC335" i="5"/>
  <c r="I335" i="5"/>
  <c r="H335" i="5"/>
  <c r="G335" i="5"/>
  <c r="F335" i="5"/>
  <c r="AE180" i="5"/>
  <c r="AD180" i="5"/>
  <c r="AC180" i="5"/>
  <c r="I180" i="5"/>
  <c r="H180" i="5"/>
  <c r="G180" i="5"/>
  <c r="F180" i="5"/>
  <c r="AE67" i="5"/>
  <c r="AD67" i="5"/>
  <c r="AC67" i="5"/>
  <c r="I67" i="5"/>
  <c r="H67" i="5"/>
  <c r="G67" i="5"/>
  <c r="F67" i="5"/>
  <c r="AE28" i="5"/>
  <c r="AD28" i="5"/>
  <c r="AC28" i="5"/>
  <c r="I28" i="5"/>
  <c r="H28" i="5"/>
  <c r="G28" i="5"/>
  <c r="F28" i="5"/>
  <c r="AE98" i="5"/>
  <c r="AD98" i="5"/>
  <c r="AC98" i="5"/>
  <c r="I98" i="5"/>
  <c r="H98" i="5"/>
  <c r="G98" i="5"/>
  <c r="F98" i="5"/>
  <c r="AE334" i="5"/>
  <c r="AD334" i="5"/>
  <c r="AC334" i="5"/>
  <c r="I334" i="5"/>
  <c r="H334" i="5"/>
  <c r="G334" i="5"/>
  <c r="F334" i="5"/>
  <c r="AE224" i="5"/>
  <c r="AD224" i="5"/>
  <c r="AC224" i="5"/>
  <c r="I224" i="5"/>
  <c r="H224" i="5"/>
  <c r="G224" i="5"/>
  <c r="F224" i="5"/>
  <c r="AE66" i="5"/>
  <c r="AD66" i="5"/>
  <c r="AC66" i="5"/>
  <c r="I66" i="5"/>
  <c r="H66" i="5"/>
  <c r="G66" i="5"/>
  <c r="F66" i="5"/>
  <c r="AE223" i="5"/>
  <c r="AD223" i="5"/>
  <c r="AC223" i="5"/>
  <c r="I223" i="5"/>
  <c r="H223" i="5"/>
  <c r="G223" i="5"/>
  <c r="F223" i="5"/>
  <c r="AE143" i="5"/>
  <c r="AD143" i="5"/>
  <c r="AC143" i="5"/>
  <c r="I143" i="5"/>
  <c r="H143" i="5"/>
  <c r="G143" i="5"/>
  <c r="F143" i="5"/>
  <c r="AE222" i="5"/>
  <c r="AD222" i="5"/>
  <c r="AC222" i="5"/>
  <c r="I222" i="5"/>
  <c r="H222" i="5"/>
  <c r="G222" i="5"/>
  <c r="F222" i="5"/>
  <c r="AE307" i="5"/>
  <c r="AD307" i="5"/>
  <c r="AC307" i="5"/>
  <c r="I307" i="5"/>
  <c r="H307" i="5"/>
  <c r="G307" i="5"/>
  <c r="F307" i="5"/>
  <c r="AE290" i="5"/>
  <c r="AD290" i="5"/>
  <c r="AC290" i="5"/>
  <c r="I290" i="5"/>
  <c r="H290" i="5"/>
  <c r="G290" i="5"/>
  <c r="F290" i="5"/>
  <c r="AE27" i="5"/>
  <c r="AD27" i="5"/>
  <c r="AC27" i="5"/>
  <c r="I27" i="5"/>
  <c r="H27" i="5"/>
  <c r="G27" i="5"/>
  <c r="F27" i="5"/>
  <c r="AE118" i="5"/>
  <c r="AD118" i="5"/>
  <c r="AC118" i="5"/>
  <c r="I118" i="5"/>
  <c r="H118" i="5"/>
  <c r="G118" i="5"/>
  <c r="F118" i="5"/>
  <c r="AE333" i="5"/>
  <c r="AD333" i="5"/>
  <c r="AC333" i="5"/>
  <c r="I333" i="5"/>
  <c r="H333" i="5"/>
  <c r="G333" i="5"/>
  <c r="F333" i="5"/>
  <c r="AE179" i="5"/>
  <c r="AD179" i="5"/>
  <c r="AC179" i="5"/>
  <c r="I179" i="5"/>
  <c r="H179" i="5"/>
  <c r="G179" i="5"/>
  <c r="F179" i="5"/>
  <c r="AE178" i="5"/>
  <c r="AD178" i="5"/>
  <c r="AC178" i="5"/>
  <c r="I178" i="5"/>
  <c r="H178" i="5"/>
  <c r="G178" i="5"/>
  <c r="F178" i="5"/>
  <c r="AE289" i="5"/>
  <c r="AD289" i="5"/>
  <c r="AC289" i="5"/>
  <c r="I289" i="5"/>
  <c r="H289" i="5"/>
  <c r="G289" i="5"/>
  <c r="F289" i="5"/>
  <c r="AE271" i="5"/>
  <c r="AD271" i="5"/>
  <c r="AC271" i="5"/>
  <c r="I271" i="5"/>
  <c r="H271" i="5"/>
  <c r="G271" i="5"/>
  <c r="F271" i="5"/>
  <c r="AE142" i="5"/>
  <c r="AD142" i="5"/>
  <c r="AC142" i="5"/>
  <c r="I142" i="5"/>
  <c r="H142" i="5"/>
  <c r="G142" i="5"/>
  <c r="F142" i="5"/>
  <c r="AE221" i="5"/>
  <c r="AD221" i="5"/>
  <c r="AC221" i="5"/>
  <c r="I221" i="5"/>
  <c r="H221" i="5"/>
  <c r="G221" i="5"/>
  <c r="F221" i="5"/>
  <c r="AE332" i="5"/>
  <c r="AD332" i="5"/>
  <c r="AC332" i="5"/>
  <c r="I332" i="5"/>
  <c r="H332" i="5"/>
  <c r="G332" i="5"/>
  <c r="F332" i="5"/>
  <c r="AE220" i="5"/>
  <c r="AD220" i="5"/>
  <c r="AC220" i="5"/>
  <c r="I220" i="5"/>
  <c r="H220" i="5"/>
  <c r="G220" i="5"/>
  <c r="F220" i="5"/>
  <c r="AE331" i="5"/>
  <c r="AD331" i="5"/>
  <c r="AC331" i="5"/>
  <c r="I331" i="5"/>
  <c r="H331" i="5"/>
  <c r="G331" i="5"/>
  <c r="F331" i="5"/>
  <c r="AE65" i="5"/>
  <c r="AD65" i="5"/>
  <c r="AC65" i="5"/>
  <c r="I65" i="5"/>
  <c r="H65" i="5"/>
  <c r="G65" i="5"/>
  <c r="F65" i="5"/>
  <c r="AE26" i="5"/>
  <c r="AD26" i="5"/>
  <c r="AC26" i="5"/>
  <c r="I26" i="5"/>
  <c r="H26" i="5"/>
  <c r="G26" i="5"/>
  <c r="F26" i="5"/>
  <c r="AE306" i="5"/>
  <c r="AD306" i="5"/>
  <c r="AC306" i="5"/>
  <c r="I306" i="5"/>
  <c r="H306" i="5"/>
  <c r="G306" i="5"/>
  <c r="F306" i="5"/>
  <c r="AE330" i="5"/>
  <c r="AD330" i="5"/>
  <c r="AC330" i="5"/>
  <c r="I330" i="5"/>
  <c r="H330" i="5"/>
  <c r="G330" i="5"/>
  <c r="F330" i="5"/>
  <c r="AE64" i="5"/>
  <c r="AD64" i="5"/>
  <c r="AC64" i="5"/>
  <c r="I64" i="5"/>
  <c r="H64" i="5"/>
  <c r="G64" i="5"/>
  <c r="F64" i="5"/>
  <c r="AE177" i="5"/>
  <c r="AD177" i="5"/>
  <c r="AC177" i="5"/>
  <c r="I177" i="5"/>
  <c r="H177" i="5"/>
  <c r="G177" i="5"/>
  <c r="F177" i="5"/>
  <c r="AE117" i="5"/>
  <c r="AD117" i="5"/>
  <c r="AC117" i="5"/>
  <c r="I117" i="5"/>
  <c r="H117" i="5"/>
  <c r="G117" i="5"/>
  <c r="F117" i="5"/>
  <c r="AE25" i="5"/>
  <c r="AD25" i="5"/>
  <c r="AC25" i="5"/>
  <c r="I25" i="5"/>
  <c r="H25" i="5"/>
  <c r="G25" i="5"/>
  <c r="F25" i="5"/>
  <c r="AE4" i="5"/>
  <c r="AD4" i="5"/>
  <c r="AC4" i="5"/>
  <c r="I4" i="5"/>
  <c r="H4" i="5"/>
  <c r="G4" i="5"/>
  <c r="F4" i="5"/>
  <c r="AE219" i="5"/>
  <c r="AD219" i="5"/>
  <c r="AC219" i="5"/>
  <c r="I219" i="5"/>
  <c r="H219" i="5"/>
  <c r="G219" i="5"/>
  <c r="F219" i="5"/>
  <c r="AE133" i="5"/>
  <c r="AD133" i="5"/>
  <c r="AC133" i="5"/>
  <c r="I133" i="5"/>
  <c r="H133" i="5"/>
  <c r="G133" i="5"/>
  <c r="F133" i="5"/>
  <c r="AE218" i="5"/>
  <c r="AD218" i="5"/>
  <c r="AC218" i="5"/>
  <c r="I218" i="5"/>
  <c r="H218" i="5"/>
  <c r="G218" i="5"/>
  <c r="F218" i="5"/>
  <c r="AE97" i="5"/>
  <c r="AD97" i="5"/>
  <c r="AC97" i="5"/>
  <c r="I97" i="5"/>
  <c r="H97" i="5"/>
  <c r="G97" i="5"/>
  <c r="F97" i="5"/>
  <c r="AE63" i="5"/>
  <c r="AD63" i="5"/>
  <c r="AC63" i="5"/>
  <c r="I63" i="5"/>
  <c r="H63" i="5"/>
  <c r="G63" i="5"/>
  <c r="F63" i="5"/>
  <c r="AE141" i="5"/>
  <c r="AD141" i="5"/>
  <c r="AC141" i="5"/>
  <c r="I141" i="5"/>
  <c r="H141" i="5"/>
  <c r="G141" i="5"/>
  <c r="F141" i="5"/>
  <c r="AE329" i="5"/>
  <c r="AD329" i="5"/>
  <c r="AC329" i="5"/>
  <c r="I329" i="5"/>
  <c r="H329" i="5"/>
  <c r="G329" i="5"/>
  <c r="F329" i="5"/>
  <c r="AE328" i="5"/>
  <c r="AD328" i="5"/>
  <c r="AC328" i="5"/>
  <c r="I328" i="5"/>
  <c r="H328" i="5"/>
  <c r="G328" i="5"/>
  <c r="F328" i="5"/>
  <c r="AE24" i="5"/>
  <c r="AD24" i="5"/>
  <c r="AC24" i="5"/>
  <c r="I24" i="5"/>
  <c r="H24" i="5"/>
  <c r="G24" i="5"/>
  <c r="F24" i="5"/>
  <c r="AE176" i="5"/>
  <c r="AD176" i="5"/>
  <c r="AC176" i="5"/>
  <c r="I176" i="5"/>
  <c r="H176" i="5"/>
  <c r="G176" i="5"/>
  <c r="F176" i="5"/>
  <c r="AE270" i="5"/>
  <c r="AD270" i="5"/>
  <c r="AC270" i="5"/>
  <c r="I270" i="5"/>
  <c r="H270" i="5"/>
  <c r="G270" i="5"/>
  <c r="F270" i="5"/>
  <c r="AE217" i="5"/>
  <c r="AD217" i="5"/>
  <c r="AC217" i="5"/>
  <c r="I217" i="5"/>
  <c r="H217" i="5"/>
  <c r="G217" i="5"/>
  <c r="F217" i="5"/>
  <c r="AE23" i="5"/>
  <c r="AD23" i="5"/>
  <c r="AC23" i="5"/>
  <c r="I23" i="5"/>
  <c r="H23" i="5"/>
  <c r="G23" i="5"/>
  <c r="F23" i="5"/>
  <c r="AE116" i="5"/>
  <c r="AD116" i="5"/>
  <c r="AC116" i="5"/>
  <c r="I116" i="5"/>
  <c r="H116" i="5"/>
  <c r="G116" i="5"/>
  <c r="F116" i="5"/>
  <c r="AE305" i="5"/>
  <c r="AD305" i="5"/>
  <c r="AC305" i="5"/>
  <c r="I305" i="5"/>
  <c r="H305" i="5"/>
  <c r="G305" i="5"/>
  <c r="F305" i="5"/>
  <c r="AE288" i="5"/>
  <c r="AD288" i="5"/>
  <c r="AC288" i="5"/>
  <c r="I288" i="5"/>
  <c r="H288" i="5"/>
  <c r="G288" i="5"/>
  <c r="F288" i="5"/>
  <c r="AE140" i="5"/>
  <c r="AD140" i="5"/>
  <c r="AC140" i="5"/>
  <c r="I140" i="5"/>
  <c r="H140" i="5"/>
  <c r="G140" i="5"/>
  <c r="F140" i="5"/>
  <c r="AE175" i="5"/>
  <c r="AD175" i="5"/>
  <c r="AC175" i="5"/>
  <c r="I175" i="5"/>
  <c r="H175" i="5"/>
  <c r="G175" i="5"/>
  <c r="F175" i="5"/>
  <c r="AE216" i="5"/>
  <c r="AD216" i="5"/>
  <c r="AC216" i="5"/>
  <c r="I216" i="5"/>
  <c r="H216" i="5"/>
  <c r="G216" i="5"/>
  <c r="F216" i="5"/>
  <c r="AE327" i="5"/>
  <c r="AD327" i="5"/>
  <c r="AC327" i="5"/>
  <c r="I327" i="5"/>
  <c r="H327" i="5"/>
  <c r="G327" i="5"/>
  <c r="F327" i="5"/>
  <c r="AE139" i="5"/>
  <c r="AD139" i="5"/>
  <c r="AC139" i="5"/>
  <c r="I139" i="5"/>
  <c r="H139" i="5"/>
  <c r="G139" i="5"/>
  <c r="F139" i="5"/>
  <c r="AE115" i="5"/>
  <c r="AD115" i="5"/>
  <c r="AC115" i="5"/>
  <c r="I115" i="5"/>
  <c r="H115" i="5"/>
  <c r="G115" i="5"/>
  <c r="F115" i="5"/>
  <c r="AE326" i="5"/>
  <c r="AD326" i="5"/>
  <c r="AC326" i="5"/>
  <c r="I326" i="5"/>
  <c r="H326" i="5"/>
  <c r="G326" i="5"/>
  <c r="F326" i="5"/>
  <c r="AE22" i="5"/>
  <c r="AD22" i="5"/>
  <c r="AC22" i="5"/>
  <c r="I22" i="5"/>
  <c r="H22" i="5"/>
  <c r="G22" i="5"/>
  <c r="F22" i="5"/>
  <c r="AE62" i="5"/>
  <c r="AD62" i="5"/>
  <c r="AC62" i="5"/>
  <c r="I62" i="5"/>
  <c r="H62" i="5"/>
  <c r="G62" i="5"/>
  <c r="F62" i="5"/>
  <c r="AE3" i="5"/>
  <c r="AD3" i="5"/>
  <c r="AC3" i="5"/>
  <c r="I3" i="5"/>
  <c r="H3" i="5"/>
  <c r="G3" i="5"/>
  <c r="F3" i="5"/>
  <c r="AE174" i="5"/>
  <c r="AD174" i="5"/>
  <c r="AC174" i="5"/>
  <c r="I174" i="5"/>
  <c r="H174" i="5"/>
  <c r="G174" i="5"/>
  <c r="F174" i="5"/>
  <c r="AE304" i="5"/>
  <c r="AD304" i="5"/>
  <c r="AC304" i="5"/>
  <c r="I304" i="5"/>
  <c r="H304" i="5"/>
  <c r="G304" i="5"/>
  <c r="F304" i="5"/>
  <c r="AE215" i="5"/>
  <c r="AD215" i="5"/>
  <c r="AC215" i="5"/>
  <c r="I215" i="5"/>
  <c r="H215" i="5"/>
  <c r="G215" i="5"/>
  <c r="F215" i="5"/>
  <c r="AE214" i="5"/>
  <c r="AD214" i="5"/>
  <c r="AC214" i="5"/>
  <c r="I214" i="5"/>
  <c r="H214" i="5"/>
  <c r="G214" i="5"/>
  <c r="F214" i="5"/>
  <c r="AE58" i="5"/>
  <c r="AD58" i="5"/>
  <c r="AC58" i="5"/>
  <c r="I58" i="5"/>
  <c r="H58" i="5"/>
  <c r="G58" i="5"/>
  <c r="F58" i="5"/>
  <c r="AE96" i="5"/>
  <c r="AD96" i="5"/>
  <c r="AC96" i="5"/>
  <c r="I96" i="5"/>
  <c r="H96" i="5"/>
  <c r="G96" i="5"/>
  <c r="F96" i="5"/>
  <c r="AE138" i="5"/>
  <c r="AD138" i="5"/>
  <c r="AC138" i="5"/>
  <c r="I138" i="5"/>
  <c r="H138" i="5"/>
  <c r="G138" i="5"/>
  <c r="F138" i="5"/>
  <c r="AE325" i="5"/>
  <c r="AD325" i="5"/>
  <c r="AC325" i="5"/>
  <c r="I325" i="5"/>
  <c r="H325" i="5"/>
  <c r="G325" i="5"/>
  <c r="F325" i="5"/>
  <c r="AE213" i="5"/>
  <c r="AD213" i="5"/>
  <c r="AC213" i="5"/>
  <c r="I213" i="5"/>
  <c r="H213" i="5"/>
  <c r="G213" i="5"/>
  <c r="F213" i="5"/>
  <c r="AE269" i="5"/>
  <c r="AD269" i="5"/>
  <c r="AC269" i="5"/>
  <c r="I269" i="5"/>
  <c r="H269" i="5"/>
  <c r="G269" i="5"/>
  <c r="F269" i="5"/>
  <c r="AE324" i="5"/>
  <c r="AD324" i="5"/>
  <c r="AC324" i="5"/>
  <c r="I324" i="5"/>
  <c r="H324" i="5"/>
  <c r="G324" i="5"/>
  <c r="F324" i="5"/>
  <c r="AE21" i="5"/>
  <c r="AD21" i="5"/>
  <c r="AC21" i="5"/>
  <c r="I21" i="5"/>
  <c r="H21" i="5"/>
  <c r="G21" i="5"/>
  <c r="F21" i="5"/>
  <c r="AE61" i="5"/>
  <c r="AD61" i="5"/>
  <c r="AC61" i="5"/>
  <c r="I61" i="5"/>
  <c r="H61" i="5"/>
  <c r="G61" i="5"/>
  <c r="F61" i="5"/>
  <c r="AE323" i="5"/>
  <c r="AD323" i="5"/>
  <c r="AC323" i="5"/>
  <c r="I323" i="5"/>
  <c r="H323" i="5"/>
  <c r="G323" i="5"/>
  <c r="F323" i="5"/>
  <c r="AE60" i="5"/>
  <c r="AD60" i="5"/>
  <c r="AC60" i="5"/>
  <c r="I60" i="5"/>
  <c r="H60" i="5"/>
  <c r="G60" i="5"/>
  <c r="F60" i="5"/>
  <c r="AE114" i="5"/>
  <c r="AD114" i="5"/>
  <c r="AC114" i="5"/>
  <c r="I114" i="5"/>
  <c r="H114" i="5"/>
  <c r="G114" i="5"/>
  <c r="F114" i="5"/>
  <c r="AE212" i="5"/>
  <c r="AD212" i="5"/>
  <c r="AC212" i="5"/>
  <c r="I212" i="5"/>
  <c r="H212" i="5"/>
  <c r="G212" i="5"/>
  <c r="F212" i="5"/>
  <c r="AE322" i="5"/>
  <c r="AD322" i="5"/>
  <c r="AC322" i="5"/>
  <c r="I322" i="5"/>
  <c r="H322" i="5"/>
  <c r="G322" i="5"/>
  <c r="F322" i="5"/>
  <c r="AE211" i="5"/>
  <c r="AD211" i="5"/>
  <c r="AC211" i="5"/>
  <c r="I211" i="5"/>
  <c r="H211" i="5"/>
  <c r="G211" i="5"/>
  <c r="F211" i="5"/>
  <c r="AE173" i="5"/>
  <c r="AD173" i="5"/>
  <c r="AC173" i="5"/>
  <c r="I173" i="5"/>
  <c r="H173" i="5"/>
  <c r="G173" i="5"/>
  <c r="F173" i="5"/>
  <c r="AE287" i="5"/>
  <c r="AD287" i="5"/>
  <c r="AC287" i="5"/>
  <c r="I287" i="5"/>
  <c r="H287" i="5"/>
  <c r="G287" i="5"/>
  <c r="F287" i="5"/>
  <c r="AE137" i="5"/>
  <c r="AD137" i="5"/>
  <c r="AC137" i="5"/>
  <c r="I137" i="5"/>
  <c r="H137" i="5"/>
  <c r="G137" i="5"/>
  <c r="F137" i="5"/>
  <c r="AE321" i="5"/>
  <c r="AD321" i="5"/>
  <c r="AC321" i="5"/>
  <c r="I321" i="5"/>
  <c r="H321" i="5"/>
  <c r="G321" i="5"/>
  <c r="F321" i="5"/>
  <c r="AE210" i="5"/>
  <c r="AD210" i="5"/>
  <c r="AC210" i="5"/>
  <c r="I210" i="5"/>
  <c r="H210" i="5"/>
  <c r="G210" i="5"/>
  <c r="F210" i="5"/>
  <c r="AE268" i="5"/>
  <c r="AD268" i="5"/>
  <c r="AC268" i="5"/>
  <c r="I268" i="5"/>
  <c r="H268" i="5"/>
  <c r="G268" i="5"/>
  <c r="F268" i="5"/>
  <c r="AE20" i="5"/>
  <c r="AD20" i="5"/>
  <c r="AC20" i="5"/>
  <c r="I20" i="5"/>
  <c r="H20" i="5"/>
  <c r="G20" i="5"/>
  <c r="F20" i="5"/>
  <c r="AE2" i="5"/>
  <c r="AD2" i="5"/>
  <c r="AC2" i="5"/>
  <c r="I2" i="5"/>
  <c r="H2" i="5"/>
  <c r="G2" i="5"/>
  <c r="F2" i="5"/>
  <c r="AE303" i="5"/>
  <c r="AD303" i="5"/>
  <c r="AC303" i="5"/>
  <c r="I303" i="5"/>
  <c r="H303" i="5"/>
  <c r="G303" i="5"/>
  <c r="F303" i="5"/>
  <c r="AE172" i="5"/>
  <c r="AD172" i="5"/>
  <c r="AC172" i="5"/>
  <c r="I172" i="5"/>
  <c r="H172" i="5"/>
  <c r="G172" i="5"/>
  <c r="F172" i="5"/>
  <c r="AE95" i="5"/>
  <c r="AD95" i="5"/>
  <c r="AC95" i="5"/>
  <c r="I95" i="5"/>
  <c r="H95" i="5"/>
  <c r="G95" i="5"/>
  <c r="F95" i="5"/>
  <c r="AE136" i="5"/>
  <c r="AD136" i="5"/>
  <c r="AC136" i="5"/>
  <c r="I136" i="5"/>
  <c r="H136" i="5"/>
  <c r="G136" i="5"/>
  <c r="F136" i="5"/>
  <c r="AL255" i="1"/>
  <c r="AG44" i="1"/>
  <c r="AH44" i="1"/>
  <c r="AI44" i="1"/>
  <c r="AJ44" i="1"/>
  <c r="AK44" i="1"/>
  <c r="AL44" i="1"/>
  <c r="AG294" i="1"/>
  <c r="AH294" i="1"/>
  <c r="AI294" i="1"/>
  <c r="AJ294" i="1"/>
  <c r="AK294" i="1"/>
  <c r="AL294" i="1"/>
  <c r="AG90" i="1"/>
  <c r="AH90" i="1"/>
  <c r="AI90" i="1"/>
  <c r="AJ90" i="1"/>
  <c r="AK90" i="1"/>
  <c r="AL90" i="1"/>
  <c r="AG111" i="1"/>
  <c r="AH111" i="1"/>
  <c r="AI111" i="1"/>
  <c r="AJ111" i="1"/>
  <c r="AK111" i="1"/>
  <c r="AL111" i="1"/>
  <c r="AG226" i="1"/>
  <c r="AH226" i="1"/>
  <c r="AI226" i="1"/>
  <c r="AJ226" i="1"/>
  <c r="AK226" i="1"/>
  <c r="AL226" i="1"/>
  <c r="AG72" i="1"/>
  <c r="AH72" i="1"/>
  <c r="AI72" i="1"/>
  <c r="AJ72" i="1"/>
  <c r="AK72" i="1"/>
  <c r="AL72" i="1"/>
  <c r="AG155" i="1"/>
  <c r="AH155" i="1"/>
  <c r="AI155" i="1"/>
  <c r="AJ155" i="1"/>
  <c r="AK155" i="1"/>
  <c r="AL155" i="1"/>
  <c r="AG187" i="1"/>
  <c r="AH187" i="1"/>
  <c r="AI187" i="1"/>
  <c r="AJ187" i="1"/>
  <c r="AK187" i="1"/>
  <c r="AL187" i="1"/>
  <c r="AG33" i="1"/>
  <c r="AH33" i="1"/>
  <c r="AI33" i="1"/>
  <c r="AJ33" i="1"/>
  <c r="AK33" i="1"/>
  <c r="AL33" i="1"/>
  <c r="AG301" i="1"/>
  <c r="AH301" i="1"/>
  <c r="AI301" i="1"/>
  <c r="AJ301" i="1"/>
  <c r="AK301" i="1"/>
  <c r="AL301" i="1"/>
  <c r="AG290" i="1"/>
  <c r="AH290" i="1"/>
  <c r="AI290" i="1"/>
  <c r="AJ290" i="1"/>
  <c r="AK290" i="1"/>
  <c r="AL290" i="1"/>
  <c r="AG308" i="1"/>
  <c r="AH308" i="1"/>
  <c r="AI308" i="1"/>
  <c r="AJ308" i="1"/>
  <c r="AK308" i="1"/>
  <c r="AL308" i="1"/>
  <c r="AG19" i="1"/>
  <c r="AH19" i="1"/>
  <c r="AI19" i="1"/>
  <c r="AJ19" i="1"/>
  <c r="AK19" i="1"/>
  <c r="AL19" i="1"/>
  <c r="AG371" i="1"/>
  <c r="AH371" i="1"/>
  <c r="AI371" i="1"/>
  <c r="AJ371" i="1"/>
  <c r="AK371" i="1"/>
  <c r="AL371" i="1"/>
  <c r="AG132" i="1"/>
  <c r="AH132" i="1"/>
  <c r="AI132" i="1"/>
  <c r="AJ132" i="1"/>
  <c r="AK132" i="1"/>
  <c r="AL132" i="1"/>
  <c r="AG262" i="1"/>
  <c r="AH262" i="1"/>
  <c r="AI262" i="1"/>
  <c r="AJ262" i="1"/>
  <c r="AK262" i="1"/>
  <c r="AL262" i="1"/>
  <c r="AG56" i="1"/>
  <c r="AH56" i="1"/>
  <c r="AI56" i="1"/>
  <c r="AJ56" i="1"/>
  <c r="AK56" i="1"/>
  <c r="AL56" i="1"/>
  <c r="AG288" i="1"/>
  <c r="AH288" i="1"/>
  <c r="AI288" i="1"/>
  <c r="AJ288" i="1"/>
  <c r="AK288" i="1"/>
  <c r="AL288" i="1"/>
  <c r="AG42" i="1"/>
  <c r="AH42" i="1"/>
  <c r="AI42" i="1"/>
  <c r="AJ42" i="1"/>
  <c r="AK42" i="1"/>
  <c r="AL42" i="1"/>
  <c r="AG208" i="1"/>
  <c r="AH208" i="1"/>
  <c r="AI208" i="1"/>
  <c r="AJ208" i="1"/>
  <c r="AK208" i="1"/>
  <c r="AL208" i="1"/>
  <c r="AG54" i="1"/>
  <c r="AH54" i="1"/>
  <c r="AI54" i="1"/>
  <c r="AJ54" i="1"/>
  <c r="AK54" i="1"/>
  <c r="AL54" i="1"/>
  <c r="AG277" i="1"/>
  <c r="AH277" i="1"/>
  <c r="AI277" i="1"/>
  <c r="AJ277" i="1"/>
  <c r="AK277" i="1"/>
  <c r="AL277" i="1"/>
  <c r="AG41" i="1"/>
  <c r="AH41" i="1"/>
  <c r="AI41" i="1"/>
  <c r="AJ41" i="1"/>
  <c r="AK41" i="1"/>
  <c r="AL41" i="1"/>
  <c r="AG137" i="1"/>
  <c r="AH137" i="1"/>
  <c r="AI137" i="1"/>
  <c r="AJ137" i="1"/>
  <c r="AK137" i="1"/>
  <c r="AL137" i="1"/>
  <c r="AG164" i="1"/>
  <c r="AH164" i="1"/>
  <c r="AI164" i="1"/>
  <c r="AJ164" i="1"/>
  <c r="AK164" i="1"/>
  <c r="AL164" i="1"/>
  <c r="AG321" i="1"/>
  <c r="AH321" i="1"/>
  <c r="AI321" i="1"/>
  <c r="AJ321" i="1"/>
  <c r="AK321" i="1"/>
  <c r="AL321" i="1"/>
  <c r="AG279" i="1"/>
  <c r="AH279" i="1"/>
  <c r="AI279" i="1"/>
  <c r="AJ279" i="1"/>
  <c r="AK279" i="1"/>
  <c r="AL279" i="1"/>
  <c r="AG255" i="1"/>
  <c r="AH255" i="1"/>
  <c r="AI255" i="1"/>
  <c r="AJ255" i="1"/>
  <c r="AK255" i="1"/>
  <c r="AG179" i="1"/>
  <c r="AH179" i="1"/>
  <c r="AI179" i="1"/>
  <c r="AJ179" i="1"/>
  <c r="AK179" i="1"/>
  <c r="AL179" i="1"/>
  <c r="AG344" i="1"/>
  <c r="AH344" i="1"/>
  <c r="AI344" i="1"/>
  <c r="AJ344" i="1"/>
  <c r="AK344" i="1"/>
  <c r="AL344" i="1"/>
  <c r="AG211" i="1"/>
  <c r="AH211" i="1"/>
  <c r="AI211" i="1"/>
  <c r="AJ211" i="1"/>
  <c r="AK211" i="1"/>
  <c r="AL211" i="1"/>
  <c r="AG245" i="1"/>
  <c r="AH245" i="1"/>
  <c r="AI245" i="1"/>
  <c r="AJ245" i="1"/>
  <c r="AK245" i="1"/>
  <c r="AL245" i="1"/>
  <c r="AG97" i="1"/>
  <c r="AH97" i="1"/>
  <c r="AI97" i="1"/>
  <c r="AJ97" i="1"/>
  <c r="AK97" i="1"/>
  <c r="AL97" i="1"/>
  <c r="AG160" i="1"/>
  <c r="AH160" i="1"/>
  <c r="AI160" i="1"/>
  <c r="AJ160" i="1"/>
  <c r="AK160" i="1"/>
  <c r="AL160" i="1"/>
  <c r="AG169" i="1"/>
  <c r="AH169" i="1"/>
  <c r="AI169" i="1"/>
  <c r="AJ169" i="1"/>
  <c r="AK169" i="1"/>
  <c r="AL169" i="1"/>
  <c r="AG35" i="1"/>
  <c r="AH35" i="1"/>
  <c r="AI35" i="1"/>
  <c r="AJ35" i="1"/>
  <c r="AK35" i="1"/>
  <c r="AL35" i="1"/>
  <c r="AG320" i="1"/>
  <c r="AH320" i="1"/>
  <c r="AI320" i="1"/>
  <c r="AJ320" i="1"/>
  <c r="AK320" i="1"/>
  <c r="AL320" i="1"/>
  <c r="AG196" i="1"/>
  <c r="AH196" i="1"/>
  <c r="AI196" i="1"/>
  <c r="AJ196" i="1"/>
  <c r="AK196" i="1"/>
  <c r="AL196" i="1"/>
  <c r="AG276" i="1"/>
  <c r="AH276" i="1"/>
  <c r="AI276" i="1"/>
  <c r="AJ276" i="1"/>
  <c r="AK276" i="1"/>
  <c r="AL276" i="1"/>
  <c r="AG253" i="1"/>
  <c r="AH253" i="1"/>
  <c r="AI253" i="1"/>
  <c r="AJ253" i="1"/>
  <c r="AK253" i="1"/>
  <c r="AL253" i="1"/>
  <c r="AG177" i="1"/>
  <c r="AH177" i="1"/>
  <c r="AI177" i="1"/>
  <c r="AJ177" i="1"/>
  <c r="AK177" i="1"/>
  <c r="AL177" i="1"/>
  <c r="AG239" i="1"/>
  <c r="AH239" i="1"/>
  <c r="AI239" i="1"/>
  <c r="AJ239" i="1"/>
  <c r="AK239" i="1"/>
  <c r="AL239" i="1"/>
  <c r="AG101" i="1"/>
  <c r="AH101" i="1"/>
  <c r="AI101" i="1"/>
  <c r="AJ101" i="1"/>
  <c r="AK101" i="1"/>
  <c r="AL101" i="1"/>
  <c r="AG243" i="1"/>
  <c r="AH243" i="1"/>
  <c r="AI243" i="1"/>
  <c r="AJ243" i="1"/>
  <c r="AK243" i="1"/>
  <c r="AL243" i="1"/>
  <c r="AG235" i="1"/>
  <c r="AH235" i="1"/>
  <c r="AI235" i="1"/>
  <c r="AJ235" i="1"/>
  <c r="AK235" i="1"/>
  <c r="AL235" i="1"/>
  <c r="AG219" i="1"/>
  <c r="AH219" i="1"/>
  <c r="AI219" i="1"/>
  <c r="AJ219" i="1"/>
  <c r="AK219" i="1"/>
  <c r="AL219" i="1"/>
  <c r="AG328" i="1"/>
  <c r="AH328" i="1"/>
  <c r="AI328" i="1"/>
  <c r="AJ328" i="1"/>
  <c r="AK328" i="1"/>
  <c r="AL328" i="1"/>
  <c r="AG83" i="1"/>
  <c r="AH83" i="1"/>
  <c r="AI83" i="1"/>
  <c r="AJ83" i="1"/>
  <c r="AK83" i="1"/>
  <c r="AL83" i="1"/>
  <c r="AG5" i="1"/>
  <c r="AH5" i="1"/>
  <c r="AI5" i="1"/>
  <c r="AJ5" i="1"/>
  <c r="AK5" i="1"/>
  <c r="AL5" i="1"/>
  <c r="AG141" i="1"/>
  <c r="AH141" i="1"/>
  <c r="AI141" i="1"/>
  <c r="AJ141" i="1"/>
  <c r="AK141" i="1"/>
  <c r="AL141" i="1"/>
  <c r="AG48" i="1"/>
  <c r="AH48" i="1"/>
  <c r="AI48" i="1"/>
  <c r="AJ48" i="1"/>
  <c r="AK48" i="1"/>
  <c r="AL48" i="1"/>
  <c r="AG263" i="1"/>
  <c r="AH263" i="1"/>
  <c r="AI263" i="1"/>
  <c r="AJ263" i="1"/>
  <c r="AK263" i="1"/>
  <c r="AL263" i="1"/>
  <c r="AG213" i="1"/>
  <c r="AH213" i="1"/>
  <c r="AI213" i="1"/>
  <c r="AJ213" i="1"/>
  <c r="AK213" i="1"/>
  <c r="AL213" i="1"/>
  <c r="AG313" i="1"/>
  <c r="AH313" i="1"/>
  <c r="AI313" i="1"/>
  <c r="AJ313" i="1"/>
  <c r="AK313" i="1"/>
  <c r="AL313" i="1"/>
  <c r="AG215" i="1"/>
  <c r="AH215" i="1"/>
  <c r="AI215" i="1"/>
  <c r="AJ215" i="1"/>
  <c r="AK215" i="1"/>
  <c r="AL215" i="1"/>
  <c r="AG375" i="1"/>
  <c r="AH375" i="1"/>
  <c r="AI375" i="1"/>
  <c r="AJ375" i="1"/>
  <c r="AK375" i="1"/>
  <c r="AL375" i="1"/>
  <c r="AG282" i="1"/>
  <c r="AH282" i="1"/>
  <c r="AI282" i="1"/>
  <c r="AJ282" i="1"/>
  <c r="AK282" i="1"/>
  <c r="AL282" i="1"/>
  <c r="AG261" i="1"/>
  <c r="AH261" i="1"/>
  <c r="AI261" i="1"/>
  <c r="AJ261" i="1"/>
  <c r="AK261" i="1"/>
  <c r="AL261" i="1"/>
  <c r="AG149" i="1"/>
  <c r="AH149" i="1"/>
  <c r="AI149" i="1"/>
  <c r="AJ149" i="1"/>
  <c r="AK149" i="1"/>
  <c r="AL149" i="1"/>
  <c r="AG234" i="1"/>
  <c r="AH234" i="1"/>
  <c r="AI234" i="1"/>
  <c r="AJ234" i="1"/>
  <c r="AK234" i="1"/>
  <c r="AL234" i="1"/>
  <c r="AG325" i="1"/>
  <c r="AH325" i="1"/>
  <c r="AI325" i="1"/>
  <c r="AJ325" i="1"/>
  <c r="AK325" i="1"/>
  <c r="AL325" i="1"/>
  <c r="AG95" i="1"/>
  <c r="AH95" i="1"/>
  <c r="AI95" i="1"/>
  <c r="AJ95" i="1"/>
  <c r="AK95" i="1"/>
  <c r="AL95" i="1"/>
  <c r="AG203" i="1"/>
  <c r="AH203" i="1"/>
  <c r="AI203" i="1"/>
  <c r="AJ203" i="1"/>
  <c r="AK203" i="1"/>
  <c r="AL203" i="1"/>
  <c r="AG77" i="1"/>
  <c r="AH77" i="1"/>
  <c r="AI77" i="1"/>
  <c r="AJ77" i="1"/>
  <c r="AK77" i="1"/>
  <c r="AL77" i="1"/>
  <c r="AG286" i="1"/>
  <c r="AH286" i="1"/>
  <c r="AI286" i="1"/>
  <c r="AJ286" i="1"/>
  <c r="AK286" i="1"/>
  <c r="AL286" i="1"/>
  <c r="AG40" i="1"/>
  <c r="AH40" i="1"/>
  <c r="AI40" i="1"/>
  <c r="AJ40" i="1"/>
  <c r="AK40" i="1"/>
  <c r="AL40" i="1"/>
  <c r="AG369" i="1"/>
  <c r="AH369" i="1"/>
  <c r="AI369" i="1"/>
  <c r="AJ369" i="1"/>
  <c r="AK369" i="1"/>
  <c r="AL369" i="1"/>
  <c r="AG10" i="1"/>
  <c r="AH10" i="1"/>
  <c r="AI10" i="1"/>
  <c r="AJ10" i="1"/>
  <c r="AK10" i="1"/>
  <c r="AL10" i="1"/>
  <c r="AG300" i="1"/>
  <c r="AH300" i="1"/>
  <c r="AI300" i="1"/>
  <c r="AJ300" i="1"/>
  <c r="AK300" i="1"/>
  <c r="AL300" i="1"/>
  <c r="AG135" i="1"/>
  <c r="AH135" i="1"/>
  <c r="AI135" i="1"/>
  <c r="AJ135" i="1"/>
  <c r="AK135" i="1"/>
  <c r="AL135" i="1"/>
  <c r="AG202" i="1"/>
  <c r="AH202" i="1"/>
  <c r="AI202" i="1"/>
  <c r="AJ202" i="1"/>
  <c r="AK202" i="1"/>
  <c r="AL202" i="1"/>
  <c r="AG338" i="1"/>
  <c r="AH338" i="1"/>
  <c r="AI338" i="1"/>
  <c r="AJ338" i="1"/>
  <c r="AK338" i="1"/>
  <c r="AL338" i="1"/>
  <c r="AG345" i="1"/>
  <c r="AH345" i="1"/>
  <c r="AI345" i="1"/>
  <c r="AJ345" i="1"/>
  <c r="AK345" i="1"/>
  <c r="AL345" i="1"/>
  <c r="AG195" i="1"/>
  <c r="AH195" i="1"/>
  <c r="AI195" i="1"/>
  <c r="AJ195" i="1"/>
  <c r="AK195" i="1"/>
  <c r="AL195" i="1"/>
  <c r="AG2" i="1"/>
  <c r="AH2" i="1"/>
  <c r="AI2" i="1"/>
  <c r="AJ2" i="1"/>
  <c r="AK2" i="1"/>
  <c r="AL2" i="1"/>
  <c r="AG147" i="1"/>
  <c r="AH147" i="1"/>
  <c r="AI147" i="1"/>
  <c r="AJ147" i="1"/>
  <c r="AK147" i="1"/>
  <c r="AL147" i="1"/>
  <c r="AG162" i="1"/>
  <c r="AH162" i="1"/>
  <c r="AI162" i="1"/>
  <c r="AJ162" i="1"/>
  <c r="AK162" i="1"/>
  <c r="AL162" i="1"/>
  <c r="AG222" i="1"/>
  <c r="AH222" i="1"/>
  <c r="AI222" i="1"/>
  <c r="AJ222" i="1"/>
  <c r="AK222" i="1"/>
  <c r="AL222" i="1"/>
  <c r="AG207" i="1"/>
  <c r="AH207" i="1"/>
  <c r="AI207" i="1"/>
  <c r="AJ207" i="1"/>
  <c r="AK207" i="1"/>
  <c r="AL207" i="1"/>
  <c r="AG174" i="1"/>
  <c r="AH174" i="1"/>
  <c r="AI174" i="1"/>
  <c r="AJ174" i="1"/>
  <c r="AK174" i="1"/>
  <c r="AL174" i="1"/>
  <c r="AG69" i="1"/>
  <c r="AH69" i="1"/>
  <c r="AI69" i="1"/>
  <c r="AJ69" i="1"/>
  <c r="AK69" i="1"/>
  <c r="AL69" i="1"/>
  <c r="AG278" i="1"/>
  <c r="AH278" i="1"/>
  <c r="AI278" i="1"/>
  <c r="AJ278" i="1"/>
  <c r="AK278" i="1"/>
  <c r="AL278" i="1"/>
  <c r="AG246" i="1"/>
  <c r="AH246" i="1"/>
  <c r="AI246" i="1"/>
  <c r="AJ246" i="1"/>
  <c r="AK246" i="1"/>
  <c r="AL246" i="1"/>
  <c r="AG354" i="1"/>
  <c r="AH354" i="1"/>
  <c r="AI354" i="1"/>
  <c r="AJ354" i="1"/>
  <c r="AK354" i="1"/>
  <c r="AL354" i="1"/>
  <c r="AG6" i="1"/>
  <c r="AH6" i="1"/>
  <c r="AI6" i="1"/>
  <c r="AJ6" i="1"/>
  <c r="AK6" i="1"/>
  <c r="AL6" i="1"/>
  <c r="AG168" i="1"/>
  <c r="AH168" i="1"/>
  <c r="AI168" i="1"/>
  <c r="AJ168" i="1"/>
  <c r="AK168" i="1"/>
  <c r="AL168" i="1"/>
  <c r="AG78" i="1"/>
  <c r="AH78" i="1"/>
  <c r="AI78" i="1"/>
  <c r="AJ78" i="1"/>
  <c r="AK78" i="1"/>
  <c r="AL78" i="1"/>
  <c r="AG272" i="1"/>
  <c r="AH272" i="1"/>
  <c r="AI272" i="1"/>
  <c r="AJ272" i="1"/>
  <c r="AK272" i="1"/>
  <c r="AL272" i="1"/>
  <c r="AG329" i="1"/>
  <c r="AH329" i="1"/>
  <c r="AI329" i="1"/>
  <c r="AJ329" i="1"/>
  <c r="AK329" i="1"/>
  <c r="AL329" i="1"/>
  <c r="AG20" i="1"/>
  <c r="AH20" i="1"/>
  <c r="AI20" i="1"/>
  <c r="AJ20" i="1"/>
  <c r="AK20" i="1"/>
  <c r="AL20" i="1"/>
  <c r="AG238" i="1"/>
  <c r="AH238" i="1"/>
  <c r="AI238" i="1"/>
  <c r="AJ238" i="1"/>
  <c r="AK238" i="1"/>
  <c r="AL238" i="1"/>
  <c r="AG136" i="1"/>
  <c r="AH136" i="1"/>
  <c r="AI136" i="1"/>
  <c r="AJ136" i="1"/>
  <c r="AK136" i="1"/>
  <c r="AL136" i="1"/>
  <c r="AG39" i="1"/>
  <c r="AH39" i="1"/>
  <c r="AI39" i="1"/>
  <c r="AJ39" i="1"/>
  <c r="AK39" i="1"/>
  <c r="AL39" i="1"/>
  <c r="AG254" i="1"/>
  <c r="AH254" i="1"/>
  <c r="AI254" i="1"/>
  <c r="AJ254" i="1"/>
  <c r="AK254" i="1"/>
  <c r="AL254" i="1"/>
  <c r="AG216" i="1"/>
  <c r="AH216" i="1"/>
  <c r="AI216" i="1"/>
  <c r="AJ216" i="1"/>
  <c r="AK216" i="1"/>
  <c r="AL216" i="1"/>
  <c r="AG71" i="1"/>
  <c r="AH71" i="1"/>
  <c r="AI71" i="1"/>
  <c r="AJ71" i="1"/>
  <c r="AK71" i="1"/>
  <c r="AL71" i="1"/>
  <c r="AG15" i="1"/>
  <c r="AH15" i="1"/>
  <c r="AI15" i="1"/>
  <c r="AJ15" i="1"/>
  <c r="AK15" i="1"/>
  <c r="AL15" i="1"/>
  <c r="AG360" i="1"/>
  <c r="AH360" i="1"/>
  <c r="AI360" i="1"/>
  <c r="AJ360" i="1"/>
  <c r="AK360" i="1"/>
  <c r="AL360" i="1"/>
  <c r="AG367" i="1"/>
  <c r="AH367" i="1"/>
  <c r="AI367" i="1"/>
  <c r="AJ367" i="1"/>
  <c r="AK367" i="1"/>
  <c r="AL367" i="1"/>
  <c r="AG271" i="1"/>
  <c r="AH271" i="1"/>
  <c r="AI271" i="1"/>
  <c r="AJ271" i="1"/>
  <c r="AK271" i="1"/>
  <c r="AL271" i="1"/>
  <c r="AG125" i="1"/>
  <c r="AH125" i="1"/>
  <c r="AI125" i="1"/>
  <c r="AJ125" i="1"/>
  <c r="AK125" i="1"/>
  <c r="AL125" i="1"/>
  <c r="AG3" i="1"/>
  <c r="AH3" i="1"/>
  <c r="AI3" i="1"/>
  <c r="AJ3" i="1"/>
  <c r="AK3" i="1"/>
  <c r="AL3" i="1"/>
  <c r="AG91" i="1"/>
  <c r="AH91" i="1"/>
  <c r="AI91" i="1"/>
  <c r="AJ91" i="1"/>
  <c r="AK91" i="1"/>
  <c r="AL91" i="1"/>
  <c r="AG346" i="1"/>
  <c r="AH346" i="1"/>
  <c r="AI346" i="1"/>
  <c r="AJ346" i="1"/>
  <c r="AK346" i="1"/>
  <c r="AL346" i="1"/>
  <c r="AG158" i="1"/>
  <c r="AH158" i="1"/>
  <c r="AI158" i="1"/>
  <c r="AJ158" i="1"/>
  <c r="AK158" i="1"/>
  <c r="AL158" i="1"/>
  <c r="AG29" i="1"/>
  <c r="AH29" i="1"/>
  <c r="AI29" i="1"/>
  <c r="AJ29" i="1"/>
  <c r="AK29" i="1"/>
  <c r="AL29" i="1"/>
  <c r="AG114" i="1"/>
  <c r="AH114" i="1"/>
  <c r="AI114" i="1"/>
  <c r="AJ114" i="1"/>
  <c r="AK114" i="1"/>
  <c r="AL114" i="1"/>
  <c r="AG70" i="1"/>
  <c r="AH70" i="1"/>
  <c r="AI70" i="1"/>
  <c r="AJ70" i="1"/>
  <c r="AK70" i="1"/>
  <c r="AL70" i="1"/>
  <c r="AG188" i="1"/>
  <c r="AH188" i="1"/>
  <c r="AI188" i="1"/>
  <c r="AJ188" i="1"/>
  <c r="AK188" i="1"/>
  <c r="AL188" i="1"/>
  <c r="AG270" i="1"/>
  <c r="AH270" i="1"/>
  <c r="AI270" i="1"/>
  <c r="AJ270" i="1"/>
  <c r="AK270" i="1"/>
  <c r="AL270" i="1"/>
  <c r="AG217" i="1"/>
  <c r="AH217" i="1"/>
  <c r="AI217" i="1"/>
  <c r="AJ217" i="1"/>
  <c r="AK217" i="1"/>
  <c r="AL217" i="1"/>
  <c r="AG109" i="1"/>
  <c r="AH109" i="1"/>
  <c r="AI109" i="1"/>
  <c r="AJ109" i="1"/>
  <c r="AK109" i="1"/>
  <c r="AL109" i="1"/>
  <c r="AG232" i="1"/>
  <c r="AH232" i="1"/>
  <c r="AI232" i="1"/>
  <c r="AJ232" i="1"/>
  <c r="AK232" i="1"/>
  <c r="AL232" i="1"/>
  <c r="AG359" i="1"/>
  <c r="AH359" i="1"/>
  <c r="AI359" i="1"/>
  <c r="AJ359" i="1"/>
  <c r="AK359" i="1"/>
  <c r="AL359" i="1"/>
  <c r="AG171" i="1"/>
  <c r="AH171" i="1"/>
  <c r="AI171" i="1"/>
  <c r="AJ171" i="1"/>
  <c r="AK171" i="1"/>
  <c r="AL171" i="1"/>
  <c r="AG244" i="1"/>
  <c r="AH244" i="1"/>
  <c r="AI244" i="1"/>
  <c r="AJ244" i="1"/>
  <c r="AK244" i="1"/>
  <c r="AL244" i="1"/>
  <c r="AG236" i="1"/>
  <c r="AH236" i="1"/>
  <c r="AI236" i="1"/>
  <c r="AJ236" i="1"/>
  <c r="AK236" i="1"/>
  <c r="AL236" i="1"/>
  <c r="AG352" i="1"/>
  <c r="AH352" i="1"/>
  <c r="AI352" i="1"/>
  <c r="AJ352" i="1"/>
  <c r="AK352" i="1"/>
  <c r="AL352" i="1"/>
  <c r="AG218" i="1"/>
  <c r="AH218" i="1"/>
  <c r="AI218" i="1"/>
  <c r="AJ218" i="1"/>
  <c r="AK218" i="1"/>
  <c r="AL218" i="1"/>
  <c r="AG17" i="1"/>
  <c r="AH17" i="1"/>
  <c r="AI17" i="1"/>
  <c r="AJ17" i="1"/>
  <c r="AK17" i="1"/>
  <c r="AL17" i="1"/>
  <c r="AG129" i="1"/>
  <c r="AH129" i="1"/>
  <c r="AI129" i="1"/>
  <c r="AJ129" i="1"/>
  <c r="AK129" i="1"/>
  <c r="AL129" i="1"/>
  <c r="AG264" i="1"/>
  <c r="AH264" i="1"/>
  <c r="AI264" i="1"/>
  <c r="AJ264" i="1"/>
  <c r="AK264" i="1"/>
  <c r="AL264" i="1"/>
  <c r="AG23" i="1"/>
  <c r="AH23" i="1"/>
  <c r="AI23" i="1"/>
  <c r="AJ23" i="1"/>
  <c r="AK23" i="1"/>
  <c r="AL23" i="1"/>
  <c r="AG372" i="1"/>
  <c r="AH372" i="1"/>
  <c r="AI372" i="1"/>
  <c r="AJ372" i="1"/>
  <c r="AK372" i="1"/>
  <c r="AL372" i="1"/>
  <c r="AG347" i="1"/>
  <c r="AH347" i="1"/>
  <c r="AI347" i="1"/>
  <c r="AJ347" i="1"/>
  <c r="AK347" i="1"/>
  <c r="AL347" i="1"/>
  <c r="AG156" i="1"/>
  <c r="AH156" i="1"/>
  <c r="AI156" i="1"/>
  <c r="AJ156" i="1"/>
  <c r="AK156" i="1"/>
  <c r="AL156" i="1"/>
  <c r="AG16" i="1"/>
  <c r="AH16" i="1"/>
  <c r="AI16" i="1"/>
  <c r="AJ16" i="1"/>
  <c r="AK16" i="1"/>
  <c r="AL16" i="1"/>
  <c r="AG116" i="1"/>
  <c r="AH116" i="1"/>
  <c r="AI116" i="1"/>
  <c r="AJ116" i="1"/>
  <c r="AK116" i="1"/>
  <c r="AL116" i="1"/>
  <c r="AG98" i="1"/>
  <c r="AH98" i="1"/>
  <c r="AI98" i="1"/>
  <c r="AJ98" i="1"/>
  <c r="AK98" i="1"/>
  <c r="AL98" i="1"/>
  <c r="AG57" i="1"/>
  <c r="AH57" i="1"/>
  <c r="AI57" i="1"/>
  <c r="AJ57" i="1"/>
  <c r="AK57" i="1"/>
  <c r="AL57" i="1"/>
  <c r="AG194" i="1"/>
  <c r="AH194" i="1"/>
  <c r="AI194" i="1"/>
  <c r="AJ194" i="1"/>
  <c r="AK194" i="1"/>
  <c r="AL194" i="1"/>
  <c r="AG241" i="1"/>
  <c r="AH241" i="1"/>
  <c r="AI241" i="1"/>
  <c r="AJ241" i="1"/>
  <c r="AK241" i="1"/>
  <c r="AL241" i="1"/>
  <c r="AG154" i="1"/>
  <c r="AH154" i="1"/>
  <c r="AI154" i="1"/>
  <c r="AJ154" i="1"/>
  <c r="AK154" i="1"/>
  <c r="AL154" i="1"/>
  <c r="AG32" i="1"/>
  <c r="AH32" i="1"/>
  <c r="AI32" i="1"/>
  <c r="AJ32" i="1"/>
  <c r="AK32" i="1"/>
  <c r="AL32" i="1"/>
  <c r="AG130" i="1"/>
  <c r="AH130" i="1"/>
  <c r="AI130" i="1"/>
  <c r="AJ130" i="1"/>
  <c r="AK130" i="1"/>
  <c r="AL130" i="1"/>
  <c r="AG265" i="1"/>
  <c r="AH265" i="1"/>
  <c r="AI265" i="1"/>
  <c r="AJ265" i="1"/>
  <c r="AK265" i="1"/>
  <c r="AL265" i="1"/>
  <c r="AG108" i="1"/>
  <c r="AH108" i="1"/>
  <c r="AI108" i="1"/>
  <c r="AJ108" i="1"/>
  <c r="AK108" i="1"/>
  <c r="AL108" i="1"/>
  <c r="AG26" i="1"/>
  <c r="AH26" i="1"/>
  <c r="AI26" i="1"/>
  <c r="AJ26" i="1"/>
  <c r="AK26" i="1"/>
  <c r="AL26" i="1"/>
  <c r="AG355" i="1"/>
  <c r="AH355" i="1"/>
  <c r="AI355" i="1"/>
  <c r="AJ355" i="1"/>
  <c r="AK355" i="1"/>
  <c r="AL355" i="1"/>
  <c r="AG302" i="1"/>
  <c r="AH302" i="1"/>
  <c r="AI302" i="1"/>
  <c r="AJ302" i="1"/>
  <c r="AK302" i="1"/>
  <c r="AL302" i="1"/>
  <c r="AG45" i="1"/>
  <c r="AH45" i="1"/>
  <c r="AI45" i="1"/>
  <c r="AJ45" i="1"/>
  <c r="AK45" i="1"/>
  <c r="AL45" i="1"/>
  <c r="AG197" i="1"/>
  <c r="AH197" i="1"/>
  <c r="AI197" i="1"/>
  <c r="AJ197" i="1"/>
  <c r="AK197" i="1"/>
  <c r="AL197" i="1"/>
  <c r="AG21" i="1"/>
  <c r="AH21" i="1"/>
  <c r="AI21" i="1"/>
  <c r="AJ21" i="1"/>
  <c r="AK21" i="1"/>
  <c r="AL21" i="1"/>
  <c r="AG150" i="1"/>
  <c r="AH150" i="1"/>
  <c r="AI150" i="1"/>
  <c r="AJ150" i="1"/>
  <c r="AK150" i="1"/>
  <c r="AL150" i="1"/>
  <c r="AG348" i="1"/>
  <c r="AH348" i="1"/>
  <c r="AI348" i="1"/>
  <c r="AJ348" i="1"/>
  <c r="AK348" i="1"/>
  <c r="AL348" i="1"/>
  <c r="AG296" i="1"/>
  <c r="AH296" i="1"/>
  <c r="AI296" i="1"/>
  <c r="AJ296" i="1"/>
  <c r="AK296" i="1"/>
  <c r="AL296" i="1"/>
  <c r="AG223" i="1"/>
  <c r="AH223" i="1"/>
  <c r="AI223" i="1"/>
  <c r="AJ223" i="1"/>
  <c r="AK223" i="1"/>
  <c r="AL223" i="1"/>
  <c r="AG99" i="1"/>
  <c r="AH99" i="1"/>
  <c r="AI99" i="1"/>
  <c r="AJ99" i="1"/>
  <c r="AK99" i="1"/>
  <c r="AL99" i="1"/>
  <c r="AG104" i="1"/>
  <c r="AH104" i="1"/>
  <c r="AI104" i="1"/>
  <c r="AJ104" i="1"/>
  <c r="AK104" i="1"/>
  <c r="AL104" i="1"/>
  <c r="AG259" i="1"/>
  <c r="AH259" i="1"/>
  <c r="AI259" i="1"/>
  <c r="AJ259" i="1"/>
  <c r="AK259" i="1"/>
  <c r="AL259" i="1"/>
  <c r="AG92" i="1"/>
  <c r="AH92" i="1"/>
  <c r="AI92" i="1"/>
  <c r="AJ92" i="1"/>
  <c r="AK92" i="1"/>
  <c r="AL92" i="1"/>
  <c r="AG133" i="1"/>
  <c r="AH133" i="1"/>
  <c r="AI133" i="1"/>
  <c r="AJ133" i="1"/>
  <c r="AK133" i="1"/>
  <c r="AL133" i="1"/>
  <c r="AG157" i="1"/>
  <c r="AH157" i="1"/>
  <c r="AI157" i="1"/>
  <c r="AJ157" i="1"/>
  <c r="AK157" i="1"/>
  <c r="AL157" i="1"/>
  <c r="AG356" i="1"/>
  <c r="AH356" i="1"/>
  <c r="AI356" i="1"/>
  <c r="AJ356" i="1"/>
  <c r="AK356" i="1"/>
  <c r="AL356" i="1"/>
  <c r="AG172" i="1"/>
  <c r="AH172" i="1"/>
  <c r="AI172" i="1"/>
  <c r="AJ172" i="1"/>
  <c r="AK172" i="1"/>
  <c r="AL172" i="1"/>
  <c r="AG304" i="1"/>
  <c r="AH304" i="1"/>
  <c r="AI304" i="1"/>
  <c r="AJ304" i="1"/>
  <c r="AK304" i="1"/>
  <c r="AL304" i="1"/>
  <c r="AG173" i="1"/>
  <c r="AH173" i="1"/>
  <c r="AI173" i="1"/>
  <c r="AJ173" i="1"/>
  <c r="AK173" i="1"/>
  <c r="AL173" i="1"/>
  <c r="AG309" i="1"/>
  <c r="AH309" i="1"/>
  <c r="AI309" i="1"/>
  <c r="AJ309" i="1"/>
  <c r="AK309" i="1"/>
  <c r="AL309" i="1"/>
  <c r="AG201" i="1"/>
  <c r="AH201" i="1"/>
  <c r="AI201" i="1"/>
  <c r="AJ201" i="1"/>
  <c r="AK201" i="1"/>
  <c r="AL201" i="1"/>
  <c r="AG34" i="1"/>
  <c r="AH34" i="1"/>
  <c r="AI34" i="1"/>
  <c r="AJ34" i="1"/>
  <c r="AK34" i="1"/>
  <c r="AL34" i="1"/>
  <c r="AG189" i="1"/>
  <c r="AH189" i="1"/>
  <c r="AI189" i="1"/>
  <c r="AJ189" i="1"/>
  <c r="AK189" i="1"/>
  <c r="AL189" i="1"/>
  <c r="AG165" i="1"/>
  <c r="AH165" i="1"/>
  <c r="AI165" i="1"/>
  <c r="AJ165" i="1"/>
  <c r="AK165" i="1"/>
  <c r="AL165" i="1"/>
  <c r="AG64" i="1"/>
  <c r="AH64" i="1"/>
  <c r="AI64" i="1"/>
  <c r="AJ64" i="1"/>
  <c r="AK64" i="1"/>
  <c r="AL64" i="1"/>
  <c r="AG186" i="1"/>
  <c r="AH186" i="1"/>
  <c r="AI186" i="1"/>
  <c r="AJ186" i="1"/>
  <c r="AK186" i="1"/>
  <c r="AL186" i="1"/>
  <c r="AG362" i="1"/>
  <c r="AH362" i="1"/>
  <c r="AI362" i="1"/>
  <c r="AJ362" i="1"/>
  <c r="AK362" i="1"/>
  <c r="AL362" i="1"/>
  <c r="AG266" i="1"/>
  <c r="AH266" i="1"/>
  <c r="AI266" i="1"/>
  <c r="AJ266" i="1"/>
  <c r="AK266" i="1"/>
  <c r="AL266" i="1"/>
  <c r="AG204" i="1"/>
  <c r="AH204" i="1"/>
  <c r="AI204" i="1"/>
  <c r="AJ204" i="1"/>
  <c r="AK204" i="1"/>
  <c r="AL204" i="1"/>
  <c r="AG73" i="1"/>
  <c r="AH73" i="1"/>
  <c r="AI73" i="1"/>
  <c r="AJ73" i="1"/>
  <c r="AK73" i="1"/>
  <c r="AL73" i="1"/>
  <c r="AG330" i="1"/>
  <c r="AH330" i="1"/>
  <c r="AI330" i="1"/>
  <c r="AJ330" i="1"/>
  <c r="AK330" i="1"/>
  <c r="AL330" i="1"/>
  <c r="AG340" i="1"/>
  <c r="AH340" i="1"/>
  <c r="AI340" i="1"/>
  <c r="AJ340" i="1"/>
  <c r="AK340" i="1"/>
  <c r="AL340" i="1"/>
  <c r="AG200" i="1"/>
  <c r="AH200" i="1"/>
  <c r="AI200" i="1"/>
  <c r="AJ200" i="1"/>
  <c r="AK200" i="1"/>
  <c r="AL200" i="1"/>
  <c r="AG242" i="1"/>
  <c r="AH242" i="1"/>
  <c r="AI242" i="1"/>
  <c r="AJ242" i="1"/>
  <c r="AK242" i="1"/>
  <c r="AL242" i="1"/>
  <c r="AG310" i="1"/>
  <c r="AH310" i="1"/>
  <c r="AI310" i="1"/>
  <c r="AJ310" i="1"/>
  <c r="AK310" i="1"/>
  <c r="AL310" i="1"/>
  <c r="AG159" i="1"/>
  <c r="AH159" i="1"/>
  <c r="AI159" i="1"/>
  <c r="AJ159" i="1"/>
  <c r="AK159" i="1"/>
  <c r="AL159" i="1"/>
  <c r="AG46" i="1"/>
  <c r="AH46" i="1"/>
  <c r="AI46" i="1"/>
  <c r="AJ46" i="1"/>
  <c r="AK46" i="1"/>
  <c r="AL46" i="1"/>
  <c r="AG151" i="1"/>
  <c r="AH151" i="1"/>
  <c r="AI151" i="1"/>
  <c r="AJ151" i="1"/>
  <c r="AK151" i="1"/>
  <c r="AL151" i="1"/>
  <c r="AG131" i="1"/>
  <c r="AH131" i="1"/>
  <c r="AI131" i="1"/>
  <c r="AJ131" i="1"/>
  <c r="AK131" i="1"/>
  <c r="AL131" i="1"/>
  <c r="AG247" i="1"/>
  <c r="AH247" i="1"/>
  <c r="AI247" i="1"/>
  <c r="AJ247" i="1"/>
  <c r="AK247" i="1"/>
  <c r="AL247" i="1"/>
  <c r="AG51" i="1"/>
  <c r="AH51" i="1"/>
  <c r="AI51" i="1"/>
  <c r="AJ51" i="1"/>
  <c r="AK51" i="1"/>
  <c r="AL51" i="1"/>
  <c r="AG140" i="1"/>
  <c r="AH140" i="1"/>
  <c r="AI140" i="1"/>
  <c r="AJ140" i="1"/>
  <c r="AK140" i="1"/>
  <c r="AL140" i="1"/>
  <c r="AG8" i="1"/>
  <c r="AH8" i="1"/>
  <c r="AI8" i="1"/>
  <c r="AJ8" i="1"/>
  <c r="AK8" i="1"/>
  <c r="AL8" i="1"/>
  <c r="AG297" i="1"/>
  <c r="AH297" i="1"/>
  <c r="AI297" i="1"/>
  <c r="AJ297" i="1"/>
  <c r="AK297" i="1"/>
  <c r="AL297" i="1"/>
  <c r="AG210" i="1"/>
  <c r="AH210" i="1"/>
  <c r="AI210" i="1"/>
  <c r="AJ210" i="1"/>
  <c r="AK210" i="1"/>
  <c r="AL210" i="1"/>
  <c r="AG43" i="1"/>
  <c r="AH43" i="1"/>
  <c r="AI43" i="1"/>
  <c r="AJ43" i="1"/>
  <c r="AK43" i="1"/>
  <c r="AL43" i="1"/>
  <c r="AG349" i="1"/>
  <c r="AH349" i="1"/>
  <c r="AI349" i="1"/>
  <c r="AJ349" i="1"/>
  <c r="AK349" i="1"/>
  <c r="AL349" i="1"/>
  <c r="AG163" i="1"/>
  <c r="AH163" i="1"/>
  <c r="AI163" i="1"/>
  <c r="AJ163" i="1"/>
  <c r="AK163" i="1"/>
  <c r="AL163" i="1"/>
  <c r="AG260" i="1"/>
  <c r="AH260" i="1"/>
  <c r="AI260" i="1"/>
  <c r="AJ260" i="1"/>
  <c r="AK260" i="1"/>
  <c r="AL260" i="1"/>
  <c r="AG36" i="1"/>
  <c r="AH36" i="1"/>
  <c r="AI36" i="1"/>
  <c r="AJ36" i="1"/>
  <c r="AK36" i="1"/>
  <c r="AL36" i="1"/>
  <c r="AG361" i="1"/>
  <c r="AH361" i="1"/>
  <c r="AI361" i="1"/>
  <c r="AJ361" i="1"/>
  <c r="AK361" i="1"/>
  <c r="AL361" i="1"/>
  <c r="AG93" i="1"/>
  <c r="AH93" i="1"/>
  <c r="AI93" i="1"/>
  <c r="AJ93" i="1"/>
  <c r="AK93" i="1"/>
  <c r="AL93" i="1"/>
  <c r="AG30" i="1"/>
  <c r="AH30" i="1"/>
  <c r="AI30" i="1"/>
  <c r="AJ30" i="1"/>
  <c r="AK30" i="1"/>
  <c r="AL30" i="1"/>
  <c r="AG12" i="1"/>
  <c r="AH12" i="1"/>
  <c r="AI12" i="1"/>
  <c r="AJ12" i="1"/>
  <c r="AK12" i="1"/>
  <c r="AL12" i="1"/>
  <c r="AG24" i="1"/>
  <c r="AH24" i="1"/>
  <c r="AI24" i="1"/>
  <c r="AJ24" i="1"/>
  <c r="AK24" i="1"/>
  <c r="AL24" i="1"/>
  <c r="AG327" i="1"/>
  <c r="AH327" i="1"/>
  <c r="AI327" i="1"/>
  <c r="AJ327" i="1"/>
  <c r="AK327" i="1"/>
  <c r="AL327" i="1"/>
  <c r="AG176" i="1"/>
  <c r="AH176" i="1"/>
  <c r="AI176" i="1"/>
  <c r="AJ176" i="1"/>
  <c r="AK176" i="1"/>
  <c r="AL176" i="1"/>
  <c r="AG62" i="1"/>
  <c r="AH62" i="1"/>
  <c r="AI62" i="1"/>
  <c r="AJ62" i="1"/>
  <c r="AK62" i="1"/>
  <c r="AL62" i="1"/>
  <c r="AG182" i="1"/>
  <c r="AH182" i="1"/>
  <c r="AI182" i="1"/>
  <c r="AJ182" i="1"/>
  <c r="AK182" i="1"/>
  <c r="AL182" i="1"/>
  <c r="AG336" i="1"/>
  <c r="AH336" i="1"/>
  <c r="AI336" i="1"/>
  <c r="AJ336" i="1"/>
  <c r="AK336" i="1"/>
  <c r="AL336" i="1"/>
  <c r="AG120" i="1"/>
  <c r="AH120" i="1"/>
  <c r="AI120" i="1"/>
  <c r="AJ120" i="1"/>
  <c r="AK120" i="1"/>
  <c r="AL120" i="1"/>
  <c r="AG139" i="1"/>
  <c r="AH139" i="1"/>
  <c r="AI139" i="1"/>
  <c r="AJ139" i="1"/>
  <c r="AK139" i="1"/>
  <c r="AL139" i="1"/>
  <c r="AG316" i="1"/>
  <c r="AH316" i="1"/>
  <c r="AI316" i="1"/>
  <c r="AJ316" i="1"/>
  <c r="AK316" i="1"/>
  <c r="AL316" i="1"/>
  <c r="AG100" i="1"/>
  <c r="AH100" i="1"/>
  <c r="AI100" i="1"/>
  <c r="AJ100" i="1"/>
  <c r="AK100" i="1"/>
  <c r="AL100" i="1"/>
  <c r="AG79" i="1"/>
  <c r="AH79" i="1"/>
  <c r="AI79" i="1"/>
  <c r="AJ79" i="1"/>
  <c r="AK79" i="1"/>
  <c r="AL79" i="1"/>
  <c r="AG368" i="1"/>
  <c r="AH368" i="1"/>
  <c r="AI368" i="1"/>
  <c r="AJ368" i="1"/>
  <c r="AK368" i="1"/>
  <c r="AL368" i="1"/>
  <c r="AG289" i="1"/>
  <c r="AH289" i="1"/>
  <c r="AI289" i="1"/>
  <c r="AJ289" i="1"/>
  <c r="AK289" i="1"/>
  <c r="AL289" i="1"/>
  <c r="AG205" i="1"/>
  <c r="AH205" i="1"/>
  <c r="AI205" i="1"/>
  <c r="AJ205" i="1"/>
  <c r="AK205" i="1"/>
  <c r="AL205" i="1"/>
  <c r="AG341" i="1"/>
  <c r="AH341" i="1"/>
  <c r="AI341" i="1"/>
  <c r="AJ341" i="1"/>
  <c r="AK341" i="1"/>
  <c r="AL341" i="1"/>
  <c r="AG118" i="1"/>
  <c r="AH118" i="1"/>
  <c r="AI118" i="1"/>
  <c r="AJ118" i="1"/>
  <c r="AK118" i="1"/>
  <c r="AL118" i="1"/>
  <c r="AG333" i="1"/>
  <c r="AH333" i="1"/>
  <c r="AI333" i="1"/>
  <c r="AJ333" i="1"/>
  <c r="AK333" i="1"/>
  <c r="AL333" i="1"/>
  <c r="AG291" i="1"/>
  <c r="AH291" i="1"/>
  <c r="AI291" i="1"/>
  <c r="AJ291" i="1"/>
  <c r="AK291" i="1"/>
  <c r="AL291" i="1"/>
  <c r="AG358" i="1"/>
  <c r="AH358" i="1"/>
  <c r="AI358" i="1"/>
  <c r="AJ358" i="1"/>
  <c r="AK358" i="1"/>
  <c r="AL358" i="1"/>
  <c r="AG13" i="1"/>
  <c r="AH13" i="1"/>
  <c r="AI13" i="1"/>
  <c r="AJ13" i="1"/>
  <c r="AK13" i="1"/>
  <c r="AL13" i="1"/>
  <c r="AG258" i="1"/>
  <c r="AH258" i="1"/>
  <c r="AI258" i="1"/>
  <c r="AJ258" i="1"/>
  <c r="AK258" i="1"/>
  <c r="AL258" i="1"/>
  <c r="AG74" i="1"/>
  <c r="AH74" i="1"/>
  <c r="AI74" i="1"/>
  <c r="AJ74" i="1"/>
  <c r="AK74" i="1"/>
  <c r="AL74" i="1"/>
  <c r="AG331" i="1"/>
  <c r="AH331" i="1"/>
  <c r="AI331" i="1"/>
  <c r="AJ331" i="1"/>
  <c r="AK331" i="1"/>
  <c r="AL331" i="1"/>
  <c r="AG49" i="1"/>
  <c r="AH49" i="1"/>
  <c r="AI49" i="1"/>
  <c r="AJ49" i="1"/>
  <c r="AK49" i="1"/>
  <c r="AL49" i="1"/>
  <c r="AG142" i="1"/>
  <c r="AH142" i="1"/>
  <c r="AI142" i="1"/>
  <c r="AJ142" i="1"/>
  <c r="AK142" i="1"/>
  <c r="AL142" i="1"/>
  <c r="AG192" i="1"/>
  <c r="AH192" i="1"/>
  <c r="AI192" i="1"/>
  <c r="AJ192" i="1"/>
  <c r="AK192" i="1"/>
  <c r="AL192" i="1"/>
  <c r="AG214" i="1"/>
  <c r="AH214" i="1"/>
  <c r="AI214" i="1"/>
  <c r="AJ214" i="1"/>
  <c r="AK214" i="1"/>
  <c r="AL214" i="1"/>
  <c r="AG7" i="1"/>
  <c r="AH7" i="1"/>
  <c r="AI7" i="1"/>
  <c r="AJ7" i="1"/>
  <c r="AK7" i="1"/>
  <c r="AL7" i="1"/>
  <c r="AG267" i="1"/>
  <c r="AH267" i="1"/>
  <c r="AI267" i="1"/>
  <c r="AJ267" i="1"/>
  <c r="AK267" i="1"/>
  <c r="AL267" i="1"/>
  <c r="AG37" i="1"/>
  <c r="AH37" i="1"/>
  <c r="AI37" i="1"/>
  <c r="AJ37" i="1"/>
  <c r="AK37" i="1"/>
  <c r="AL37" i="1"/>
  <c r="AG237" i="1"/>
  <c r="AH237" i="1"/>
  <c r="AI237" i="1"/>
  <c r="AJ237" i="1"/>
  <c r="AK237" i="1"/>
  <c r="AL237" i="1"/>
  <c r="AG145" i="1"/>
  <c r="AH145" i="1"/>
  <c r="AI145" i="1"/>
  <c r="AJ145" i="1"/>
  <c r="AK145" i="1"/>
  <c r="AL145" i="1"/>
  <c r="AG88" i="1"/>
  <c r="AH88" i="1"/>
  <c r="AI88" i="1"/>
  <c r="AJ88" i="1"/>
  <c r="AK88" i="1"/>
  <c r="AL88" i="1"/>
  <c r="AG121" i="1"/>
  <c r="AH121" i="1"/>
  <c r="AI121" i="1"/>
  <c r="AJ121" i="1"/>
  <c r="AK121" i="1"/>
  <c r="AL121" i="1"/>
  <c r="AG350" i="1"/>
  <c r="AH350" i="1"/>
  <c r="AI350" i="1"/>
  <c r="AJ350" i="1"/>
  <c r="AK350" i="1"/>
  <c r="AL350" i="1"/>
  <c r="AG273" i="1"/>
  <c r="AH273" i="1"/>
  <c r="AI273" i="1"/>
  <c r="AJ273" i="1"/>
  <c r="AK273" i="1"/>
  <c r="AL273" i="1"/>
  <c r="AG252" i="1"/>
  <c r="AH252" i="1"/>
  <c r="AI252" i="1"/>
  <c r="AJ252" i="1"/>
  <c r="AK252" i="1"/>
  <c r="AL252" i="1"/>
  <c r="AG183" i="1"/>
  <c r="AH183" i="1"/>
  <c r="AI183" i="1"/>
  <c r="AJ183" i="1"/>
  <c r="AK183" i="1"/>
  <c r="AL183" i="1"/>
  <c r="AG9" i="1"/>
  <c r="AH9" i="1"/>
  <c r="AI9" i="1"/>
  <c r="AJ9" i="1"/>
  <c r="AK9" i="1"/>
  <c r="AL9" i="1"/>
  <c r="AG143" i="1"/>
  <c r="AH143" i="1"/>
  <c r="AI143" i="1"/>
  <c r="AJ143" i="1"/>
  <c r="AK143" i="1"/>
  <c r="AL143" i="1"/>
  <c r="AG206" i="1"/>
  <c r="AH206" i="1"/>
  <c r="AI206" i="1"/>
  <c r="AJ206" i="1"/>
  <c r="AK206" i="1"/>
  <c r="AL206" i="1"/>
  <c r="AG315" i="1"/>
  <c r="AH315" i="1"/>
  <c r="AI315" i="1"/>
  <c r="AJ315" i="1"/>
  <c r="AK315" i="1"/>
  <c r="AL315" i="1"/>
  <c r="AG295" i="1"/>
  <c r="AH295" i="1"/>
  <c r="AI295" i="1"/>
  <c r="AJ295" i="1"/>
  <c r="AK295" i="1"/>
  <c r="AL295" i="1"/>
  <c r="AG67" i="1"/>
  <c r="AH67" i="1"/>
  <c r="AI67" i="1"/>
  <c r="AJ67" i="1"/>
  <c r="AK67" i="1"/>
  <c r="AL67" i="1"/>
  <c r="AG251" i="1"/>
  <c r="AH251" i="1"/>
  <c r="AI251" i="1"/>
  <c r="AJ251" i="1"/>
  <c r="AK251" i="1"/>
  <c r="AL251" i="1"/>
  <c r="AG209" i="1"/>
  <c r="AH209" i="1"/>
  <c r="AI209" i="1"/>
  <c r="AJ209" i="1"/>
  <c r="AK209" i="1"/>
  <c r="AL209" i="1"/>
  <c r="AG52" i="1"/>
  <c r="AH52" i="1"/>
  <c r="AI52" i="1"/>
  <c r="AJ52" i="1"/>
  <c r="AK52" i="1"/>
  <c r="AL52" i="1"/>
  <c r="AG317" i="1"/>
  <c r="AH317" i="1"/>
  <c r="AI317" i="1"/>
  <c r="AJ317" i="1"/>
  <c r="AK317" i="1"/>
  <c r="AL317" i="1"/>
  <c r="AG82" i="1"/>
  <c r="AH82" i="1"/>
  <c r="AI82" i="1"/>
  <c r="AJ82" i="1"/>
  <c r="AK82" i="1"/>
  <c r="AL82" i="1"/>
  <c r="AG18" i="1"/>
  <c r="AH18" i="1"/>
  <c r="AI18" i="1"/>
  <c r="AJ18" i="1"/>
  <c r="AK18" i="1"/>
  <c r="AL18" i="1"/>
  <c r="AG4" i="1"/>
  <c r="AH4" i="1"/>
  <c r="AI4" i="1"/>
  <c r="AJ4" i="1"/>
  <c r="AK4" i="1"/>
  <c r="AL4" i="1"/>
  <c r="AG146" i="1"/>
  <c r="AH146" i="1"/>
  <c r="AI146" i="1"/>
  <c r="AJ146" i="1"/>
  <c r="AK146" i="1"/>
  <c r="AL146" i="1"/>
  <c r="AG112" i="1"/>
  <c r="AH112" i="1"/>
  <c r="AI112" i="1"/>
  <c r="AJ112" i="1"/>
  <c r="AK112" i="1"/>
  <c r="AL112" i="1"/>
  <c r="AG198" i="1"/>
  <c r="AH198" i="1"/>
  <c r="AI198" i="1"/>
  <c r="AJ198" i="1"/>
  <c r="AK198" i="1"/>
  <c r="AL198" i="1"/>
  <c r="AG292" i="1"/>
  <c r="AH292" i="1"/>
  <c r="AI292" i="1"/>
  <c r="AJ292" i="1"/>
  <c r="AK292" i="1"/>
  <c r="AL292" i="1"/>
  <c r="AG322" i="1"/>
  <c r="AH322" i="1"/>
  <c r="AI322" i="1"/>
  <c r="AJ322" i="1"/>
  <c r="AK322" i="1"/>
  <c r="AL322" i="1"/>
  <c r="AG138" i="1"/>
  <c r="AH138" i="1"/>
  <c r="AI138" i="1"/>
  <c r="AJ138" i="1"/>
  <c r="AK138" i="1"/>
  <c r="AL138" i="1"/>
  <c r="AG298" i="1"/>
  <c r="AH298" i="1"/>
  <c r="AI298" i="1"/>
  <c r="AJ298" i="1"/>
  <c r="AK298" i="1"/>
  <c r="AL298" i="1"/>
  <c r="AG303" i="1"/>
  <c r="AH303" i="1"/>
  <c r="AI303" i="1"/>
  <c r="AJ303" i="1"/>
  <c r="AK303" i="1"/>
  <c r="AL303" i="1"/>
  <c r="AG22" i="1"/>
  <c r="AH22" i="1"/>
  <c r="AI22" i="1"/>
  <c r="AJ22" i="1"/>
  <c r="AK22" i="1"/>
  <c r="AL22" i="1"/>
  <c r="AG180" i="1"/>
  <c r="AH180" i="1"/>
  <c r="AI180" i="1"/>
  <c r="AJ180" i="1"/>
  <c r="AK180" i="1"/>
  <c r="AL180" i="1"/>
  <c r="AG84" i="1"/>
  <c r="AH84" i="1"/>
  <c r="AI84" i="1"/>
  <c r="AJ84" i="1"/>
  <c r="AK84" i="1"/>
  <c r="AL84" i="1"/>
  <c r="AG220" i="1"/>
  <c r="AH220" i="1"/>
  <c r="AI220" i="1"/>
  <c r="AJ220" i="1"/>
  <c r="AK220" i="1"/>
  <c r="AL220" i="1"/>
  <c r="AG268" i="1"/>
  <c r="AH268" i="1"/>
  <c r="AI268" i="1"/>
  <c r="AJ268" i="1"/>
  <c r="AK268" i="1"/>
  <c r="AL268" i="1"/>
  <c r="AG370" i="1"/>
  <c r="AH370" i="1"/>
  <c r="AI370" i="1"/>
  <c r="AJ370" i="1"/>
  <c r="AK370" i="1"/>
  <c r="AL370" i="1"/>
  <c r="AG58" i="1"/>
  <c r="AH58" i="1"/>
  <c r="AI58" i="1"/>
  <c r="AJ58" i="1"/>
  <c r="AK58" i="1"/>
  <c r="AL58" i="1"/>
  <c r="AG212" i="1"/>
  <c r="AH212" i="1"/>
  <c r="AI212" i="1"/>
  <c r="AJ212" i="1"/>
  <c r="AK212" i="1"/>
  <c r="AL212" i="1"/>
  <c r="AG80" i="1"/>
  <c r="AH80" i="1"/>
  <c r="AI80" i="1"/>
  <c r="AJ80" i="1"/>
  <c r="AK80" i="1"/>
  <c r="AL80" i="1"/>
  <c r="AG363" i="1"/>
  <c r="AH363" i="1"/>
  <c r="AI363" i="1"/>
  <c r="AJ363" i="1"/>
  <c r="AK363" i="1"/>
  <c r="AL363" i="1"/>
  <c r="AG323" i="1"/>
  <c r="AH323" i="1"/>
  <c r="AI323" i="1"/>
  <c r="AJ323" i="1"/>
  <c r="AK323" i="1"/>
  <c r="AL323" i="1"/>
  <c r="AG233" i="1"/>
  <c r="AH233" i="1"/>
  <c r="AI233" i="1"/>
  <c r="AJ233" i="1"/>
  <c r="AK233" i="1"/>
  <c r="AL233" i="1"/>
  <c r="AG28" i="1"/>
  <c r="AH28" i="1"/>
  <c r="AI28" i="1"/>
  <c r="AJ28" i="1"/>
  <c r="AK28" i="1"/>
  <c r="AL28" i="1"/>
  <c r="AG281" i="1"/>
  <c r="AH281" i="1"/>
  <c r="AI281" i="1"/>
  <c r="AJ281" i="1"/>
  <c r="AK281" i="1"/>
  <c r="AL281" i="1"/>
  <c r="AG63" i="1"/>
  <c r="AH63" i="1"/>
  <c r="AI63" i="1"/>
  <c r="AJ63" i="1"/>
  <c r="AK63" i="1"/>
  <c r="AL63" i="1"/>
  <c r="AG75" i="1"/>
  <c r="AH75" i="1"/>
  <c r="AI75" i="1"/>
  <c r="AJ75" i="1"/>
  <c r="AK75" i="1"/>
  <c r="AL75" i="1"/>
  <c r="AG305" i="1"/>
  <c r="AH305" i="1"/>
  <c r="AI305" i="1"/>
  <c r="AJ305" i="1"/>
  <c r="AK305" i="1"/>
  <c r="AL305" i="1"/>
  <c r="AG122" i="1"/>
  <c r="AH122" i="1"/>
  <c r="AI122" i="1"/>
  <c r="AJ122" i="1"/>
  <c r="AK122" i="1"/>
  <c r="AL122" i="1"/>
  <c r="AG115" i="1"/>
  <c r="AH115" i="1"/>
  <c r="AI115" i="1"/>
  <c r="AJ115" i="1"/>
  <c r="AK115" i="1"/>
  <c r="AL115" i="1"/>
  <c r="AG227" i="1"/>
  <c r="AH227" i="1"/>
  <c r="AI227" i="1"/>
  <c r="AJ227" i="1"/>
  <c r="AK227" i="1"/>
  <c r="AL227" i="1"/>
  <c r="AG374" i="1"/>
  <c r="AH374" i="1"/>
  <c r="AI374" i="1"/>
  <c r="AJ374" i="1"/>
  <c r="AK374" i="1"/>
  <c r="AL374" i="1"/>
  <c r="AG274" i="1"/>
  <c r="AH274" i="1"/>
  <c r="AI274" i="1"/>
  <c r="AJ274" i="1"/>
  <c r="AK274" i="1"/>
  <c r="AL274" i="1"/>
  <c r="AG85" i="1"/>
  <c r="AH85" i="1"/>
  <c r="AI85" i="1"/>
  <c r="AJ85" i="1"/>
  <c r="AK85" i="1"/>
  <c r="AL85" i="1"/>
  <c r="AG175" i="1"/>
  <c r="AH175" i="1"/>
  <c r="AI175" i="1"/>
  <c r="AJ175" i="1"/>
  <c r="AK175" i="1"/>
  <c r="AL175" i="1"/>
  <c r="AG334" i="1"/>
  <c r="AH334" i="1"/>
  <c r="AI334" i="1"/>
  <c r="AJ334" i="1"/>
  <c r="AK334" i="1"/>
  <c r="AL334" i="1"/>
  <c r="AG225" i="1"/>
  <c r="AH225" i="1"/>
  <c r="AI225" i="1"/>
  <c r="AJ225" i="1"/>
  <c r="AK225" i="1"/>
  <c r="AL225" i="1"/>
  <c r="AG161" i="1"/>
  <c r="AH161" i="1"/>
  <c r="AI161" i="1"/>
  <c r="AJ161" i="1"/>
  <c r="AK161" i="1"/>
  <c r="AL161" i="1"/>
  <c r="AG339" i="1"/>
  <c r="AH339" i="1"/>
  <c r="AI339" i="1"/>
  <c r="AJ339" i="1"/>
  <c r="AK339" i="1"/>
  <c r="AL339" i="1"/>
  <c r="AG86" i="1"/>
  <c r="AH86" i="1"/>
  <c r="AI86" i="1"/>
  <c r="AJ86" i="1"/>
  <c r="AK86" i="1"/>
  <c r="AL86" i="1"/>
  <c r="AG283" i="1"/>
  <c r="AH283" i="1"/>
  <c r="AI283" i="1"/>
  <c r="AJ283" i="1"/>
  <c r="AK283" i="1"/>
  <c r="AL283" i="1"/>
  <c r="AG342" i="1"/>
  <c r="AH342" i="1"/>
  <c r="AI342" i="1"/>
  <c r="AJ342" i="1"/>
  <c r="AK342" i="1"/>
  <c r="AL342" i="1"/>
  <c r="AG343" i="1"/>
  <c r="AH343" i="1"/>
  <c r="AI343" i="1"/>
  <c r="AJ343" i="1"/>
  <c r="AK343" i="1"/>
  <c r="AL343" i="1"/>
  <c r="AG123" i="1"/>
  <c r="AH123" i="1"/>
  <c r="AI123" i="1"/>
  <c r="AJ123" i="1"/>
  <c r="AK123" i="1"/>
  <c r="AL123" i="1"/>
  <c r="AG134" i="1"/>
  <c r="AH134" i="1"/>
  <c r="AI134" i="1"/>
  <c r="AJ134" i="1"/>
  <c r="AK134" i="1"/>
  <c r="AL134" i="1"/>
  <c r="AG68" i="1"/>
  <c r="AH68" i="1"/>
  <c r="AI68" i="1"/>
  <c r="AJ68" i="1"/>
  <c r="AK68" i="1"/>
  <c r="AL68" i="1"/>
  <c r="AG306" i="1"/>
  <c r="AH306" i="1"/>
  <c r="AI306" i="1"/>
  <c r="AJ306" i="1"/>
  <c r="AK306" i="1"/>
  <c r="AL306" i="1"/>
  <c r="AG65" i="1"/>
  <c r="AH65" i="1"/>
  <c r="AI65" i="1"/>
  <c r="AJ65" i="1"/>
  <c r="AK65" i="1"/>
  <c r="AL65" i="1"/>
  <c r="AG287" i="1"/>
  <c r="AH287" i="1"/>
  <c r="AI287" i="1"/>
  <c r="AJ287" i="1"/>
  <c r="AK287" i="1"/>
  <c r="AL287" i="1"/>
  <c r="AG60" i="1"/>
  <c r="AH60" i="1"/>
  <c r="AI60" i="1"/>
  <c r="AJ60" i="1"/>
  <c r="AK60" i="1"/>
  <c r="AL60" i="1"/>
  <c r="AG221" i="1"/>
  <c r="AH221" i="1"/>
  <c r="AI221" i="1"/>
  <c r="AJ221" i="1"/>
  <c r="AK221" i="1"/>
  <c r="AL221" i="1"/>
  <c r="AG228" i="1"/>
  <c r="AH228" i="1"/>
  <c r="AI228" i="1"/>
  <c r="AJ228" i="1"/>
  <c r="AK228" i="1"/>
  <c r="AL228" i="1"/>
  <c r="AG224" i="1"/>
  <c r="AH224" i="1"/>
  <c r="AI224" i="1"/>
  <c r="AJ224" i="1"/>
  <c r="AK224" i="1"/>
  <c r="AL224" i="1"/>
  <c r="AG326" i="1"/>
  <c r="AH326" i="1"/>
  <c r="AI326" i="1"/>
  <c r="AJ326" i="1"/>
  <c r="AK326" i="1"/>
  <c r="AL326" i="1"/>
  <c r="AG318" i="1"/>
  <c r="AH318" i="1"/>
  <c r="AI318" i="1"/>
  <c r="AJ318" i="1"/>
  <c r="AK318" i="1"/>
  <c r="AL318" i="1"/>
  <c r="AG357" i="1"/>
  <c r="AH357" i="1"/>
  <c r="AI357" i="1"/>
  <c r="AJ357" i="1"/>
  <c r="AK357" i="1"/>
  <c r="AL357" i="1"/>
  <c r="AG152" i="1"/>
  <c r="AH152" i="1"/>
  <c r="AI152" i="1"/>
  <c r="AJ152" i="1"/>
  <c r="AK152" i="1"/>
  <c r="AL152" i="1"/>
  <c r="AG311" i="1"/>
  <c r="AH311" i="1"/>
  <c r="AI311" i="1"/>
  <c r="AJ311" i="1"/>
  <c r="AK311" i="1"/>
  <c r="AL311" i="1"/>
  <c r="AG31" i="1"/>
  <c r="AH31" i="1"/>
  <c r="AI31" i="1"/>
  <c r="AJ31" i="1"/>
  <c r="AK31" i="1"/>
  <c r="AL31" i="1"/>
  <c r="AG105" i="1"/>
  <c r="AH105" i="1"/>
  <c r="AI105" i="1"/>
  <c r="AJ105" i="1"/>
  <c r="AK105" i="1"/>
  <c r="AL105" i="1"/>
  <c r="AG178" i="1"/>
  <c r="AH178" i="1"/>
  <c r="AI178" i="1"/>
  <c r="AJ178" i="1"/>
  <c r="AK178" i="1"/>
  <c r="AL178" i="1"/>
  <c r="AG337" i="1"/>
  <c r="AH337" i="1"/>
  <c r="AI337" i="1"/>
  <c r="AJ337" i="1"/>
  <c r="AK337" i="1"/>
  <c r="AL337" i="1"/>
  <c r="AG59" i="1"/>
  <c r="AH59" i="1"/>
  <c r="AI59" i="1"/>
  <c r="AJ59" i="1"/>
  <c r="AK59" i="1"/>
  <c r="AL59" i="1"/>
  <c r="AG55" i="1"/>
  <c r="AH55" i="1"/>
  <c r="AI55" i="1"/>
  <c r="AJ55" i="1"/>
  <c r="AK55" i="1"/>
  <c r="AL55" i="1"/>
  <c r="AG280" i="1"/>
  <c r="AH280" i="1"/>
  <c r="AI280" i="1"/>
  <c r="AJ280" i="1"/>
  <c r="AK280" i="1"/>
  <c r="AL280" i="1"/>
  <c r="AG364" i="1"/>
  <c r="AH364" i="1"/>
  <c r="AI364" i="1"/>
  <c r="AJ364" i="1"/>
  <c r="AK364" i="1"/>
  <c r="AL364" i="1"/>
  <c r="AG285" i="1"/>
  <c r="AH285" i="1"/>
  <c r="AI285" i="1"/>
  <c r="AJ285" i="1"/>
  <c r="AK285" i="1"/>
  <c r="AL285" i="1"/>
  <c r="AG229" i="1"/>
  <c r="AH229" i="1"/>
  <c r="AI229" i="1"/>
  <c r="AJ229" i="1"/>
  <c r="AK229" i="1"/>
  <c r="AL229" i="1"/>
  <c r="AG66" i="1"/>
  <c r="AH66" i="1"/>
  <c r="AI66" i="1"/>
  <c r="AJ66" i="1"/>
  <c r="AK66" i="1"/>
  <c r="AL66" i="1"/>
  <c r="AG110" i="1"/>
  <c r="AH110" i="1"/>
  <c r="AI110" i="1"/>
  <c r="AJ110" i="1"/>
  <c r="AK110" i="1"/>
  <c r="AL110" i="1"/>
  <c r="AG81" i="1"/>
  <c r="AH81" i="1"/>
  <c r="AI81" i="1"/>
  <c r="AJ81" i="1"/>
  <c r="AK81" i="1"/>
  <c r="AL81" i="1"/>
  <c r="AG351" i="1"/>
  <c r="AH351" i="1"/>
  <c r="AI351" i="1"/>
  <c r="AJ351" i="1"/>
  <c r="AK351" i="1"/>
  <c r="AL351" i="1"/>
  <c r="AG190" i="1"/>
  <c r="AH190" i="1"/>
  <c r="AI190" i="1"/>
  <c r="AJ190" i="1"/>
  <c r="AK190" i="1"/>
  <c r="AL190" i="1"/>
  <c r="AG248" i="1"/>
  <c r="AH248" i="1"/>
  <c r="AI248" i="1"/>
  <c r="AJ248" i="1"/>
  <c r="AK248" i="1"/>
  <c r="AL248" i="1"/>
  <c r="AG106" i="1"/>
  <c r="AH106" i="1"/>
  <c r="AI106" i="1"/>
  <c r="AJ106" i="1"/>
  <c r="AK106" i="1"/>
  <c r="AL106" i="1"/>
  <c r="AG102" i="1"/>
  <c r="AH102" i="1"/>
  <c r="AI102" i="1"/>
  <c r="AJ102" i="1"/>
  <c r="AK102" i="1"/>
  <c r="AL102" i="1"/>
  <c r="AG117" i="1"/>
  <c r="AH117" i="1"/>
  <c r="AI117" i="1"/>
  <c r="AJ117" i="1"/>
  <c r="AK117" i="1"/>
  <c r="AL117" i="1"/>
  <c r="AG256" i="1"/>
  <c r="AH256" i="1"/>
  <c r="AI256" i="1"/>
  <c r="AJ256" i="1"/>
  <c r="AK256" i="1"/>
  <c r="AL256" i="1"/>
  <c r="AG127" i="1"/>
  <c r="AH127" i="1"/>
  <c r="AI127" i="1"/>
  <c r="AJ127" i="1"/>
  <c r="AK127" i="1"/>
  <c r="AL127" i="1"/>
  <c r="AG275" i="1"/>
  <c r="AH275" i="1"/>
  <c r="AI275" i="1"/>
  <c r="AJ275" i="1"/>
  <c r="AK275" i="1"/>
  <c r="AL275" i="1"/>
  <c r="AG126" i="1"/>
  <c r="AH126" i="1"/>
  <c r="AI126" i="1"/>
  <c r="AJ126" i="1"/>
  <c r="AK126" i="1"/>
  <c r="AL126" i="1"/>
  <c r="AG324" i="1"/>
  <c r="AH324" i="1"/>
  <c r="AI324" i="1"/>
  <c r="AJ324" i="1"/>
  <c r="AK324" i="1"/>
  <c r="AL324" i="1"/>
  <c r="AG14" i="1"/>
  <c r="AH14" i="1"/>
  <c r="AI14" i="1"/>
  <c r="AJ14" i="1"/>
  <c r="AK14" i="1"/>
  <c r="AL14" i="1"/>
  <c r="AG50" i="1"/>
  <c r="AH50" i="1"/>
  <c r="AI50" i="1"/>
  <c r="AJ50" i="1"/>
  <c r="AK50" i="1"/>
  <c r="AL50" i="1"/>
  <c r="AG76" i="1"/>
  <c r="AH76" i="1"/>
  <c r="AI76" i="1"/>
  <c r="AJ76" i="1"/>
  <c r="AK76" i="1"/>
  <c r="AL76" i="1"/>
  <c r="AG89" i="1"/>
  <c r="AH89" i="1"/>
  <c r="AI89" i="1"/>
  <c r="AJ89" i="1"/>
  <c r="AK89" i="1"/>
  <c r="AL89" i="1"/>
  <c r="AG366" i="1"/>
  <c r="AH366" i="1"/>
  <c r="AI366" i="1"/>
  <c r="AJ366" i="1"/>
  <c r="AK366" i="1"/>
  <c r="AL366" i="1"/>
  <c r="AG249" i="1"/>
  <c r="AH249" i="1"/>
  <c r="AI249" i="1"/>
  <c r="AJ249" i="1"/>
  <c r="AK249" i="1"/>
  <c r="AL249" i="1"/>
  <c r="AG230" i="1"/>
  <c r="AH230" i="1"/>
  <c r="AI230" i="1"/>
  <c r="AJ230" i="1"/>
  <c r="AK230" i="1"/>
  <c r="AL230" i="1"/>
  <c r="AG307" i="1"/>
  <c r="AH307" i="1"/>
  <c r="AI307" i="1"/>
  <c r="AJ307" i="1"/>
  <c r="AK307" i="1"/>
  <c r="AL307" i="1"/>
  <c r="AG293" i="1"/>
  <c r="AH293" i="1"/>
  <c r="AI293" i="1"/>
  <c r="AJ293" i="1"/>
  <c r="AK293" i="1"/>
  <c r="AL293" i="1"/>
  <c r="AG107" i="1"/>
  <c r="AH107" i="1"/>
  <c r="AI107" i="1"/>
  <c r="AJ107" i="1"/>
  <c r="AK107" i="1"/>
  <c r="AL107" i="1"/>
  <c r="AG240" i="1"/>
  <c r="AH240" i="1"/>
  <c r="AI240" i="1"/>
  <c r="AJ240" i="1"/>
  <c r="AK240" i="1"/>
  <c r="AL240" i="1"/>
  <c r="AG119" i="1"/>
  <c r="AH119" i="1"/>
  <c r="AI119" i="1"/>
  <c r="AJ119" i="1"/>
  <c r="AK119" i="1"/>
  <c r="AL119" i="1"/>
  <c r="AG299" i="1"/>
  <c r="AH299" i="1"/>
  <c r="AI299" i="1"/>
  <c r="AJ299" i="1"/>
  <c r="AK299" i="1"/>
  <c r="AL299" i="1"/>
  <c r="AG148" i="1"/>
  <c r="AH148" i="1"/>
  <c r="AI148" i="1"/>
  <c r="AJ148" i="1"/>
  <c r="AK148" i="1"/>
  <c r="AL148" i="1"/>
  <c r="AG38" i="1"/>
  <c r="AH38" i="1"/>
  <c r="AI38" i="1"/>
  <c r="AJ38" i="1"/>
  <c r="AK38" i="1"/>
  <c r="AL38" i="1"/>
  <c r="AG312" i="1"/>
  <c r="AH312" i="1"/>
  <c r="AI312" i="1"/>
  <c r="AJ312" i="1"/>
  <c r="AK312" i="1"/>
  <c r="AL312" i="1"/>
  <c r="AG257" i="1"/>
  <c r="AH257" i="1"/>
  <c r="AI257" i="1"/>
  <c r="AJ257" i="1"/>
  <c r="AK257" i="1"/>
  <c r="AL257" i="1"/>
  <c r="AG181" i="1"/>
  <c r="AH181" i="1"/>
  <c r="AI181" i="1"/>
  <c r="AJ181" i="1"/>
  <c r="AK181" i="1"/>
  <c r="AL181" i="1"/>
  <c r="AG128" i="1"/>
  <c r="AH128" i="1"/>
  <c r="AI128" i="1"/>
  <c r="AJ128" i="1"/>
  <c r="AK128" i="1"/>
  <c r="AL128" i="1"/>
  <c r="AG193" i="1"/>
  <c r="AH193" i="1"/>
  <c r="AI193" i="1"/>
  <c r="AJ193" i="1"/>
  <c r="AK193" i="1"/>
  <c r="AL193" i="1"/>
  <c r="AG284" i="1"/>
  <c r="AH284" i="1"/>
  <c r="AI284" i="1"/>
  <c r="AJ284" i="1"/>
  <c r="AK284" i="1"/>
  <c r="AL284" i="1"/>
  <c r="AG373" i="1"/>
  <c r="AH373" i="1"/>
  <c r="AI373" i="1"/>
  <c r="AJ373" i="1"/>
  <c r="AK373" i="1"/>
  <c r="AL373" i="1"/>
  <c r="AG53" i="1"/>
  <c r="AH53" i="1"/>
  <c r="AI53" i="1"/>
  <c r="AJ53" i="1"/>
  <c r="AK53" i="1"/>
  <c r="AL53" i="1"/>
  <c r="AG144" i="1"/>
  <c r="AH144" i="1"/>
  <c r="AI144" i="1"/>
  <c r="AJ144" i="1"/>
  <c r="AK144" i="1"/>
  <c r="AL144" i="1"/>
  <c r="AG96" i="1"/>
  <c r="AH96" i="1"/>
  <c r="AI96" i="1"/>
  <c r="AJ96" i="1"/>
  <c r="AK96" i="1"/>
  <c r="AL96" i="1"/>
  <c r="AG199" i="1"/>
  <c r="AH199" i="1"/>
  <c r="AI199" i="1"/>
  <c r="AJ199" i="1"/>
  <c r="AK199" i="1"/>
  <c r="AL199" i="1"/>
  <c r="AG250" i="1"/>
  <c r="AH250" i="1"/>
  <c r="AI250" i="1"/>
  <c r="AJ250" i="1"/>
  <c r="AK250" i="1"/>
  <c r="AL250" i="1"/>
  <c r="AG103" i="1"/>
  <c r="AH103" i="1"/>
  <c r="AI103" i="1"/>
  <c r="AJ103" i="1"/>
  <c r="AK103" i="1"/>
  <c r="AL103" i="1"/>
  <c r="AG87" i="1"/>
  <c r="AH87" i="1"/>
  <c r="AI87" i="1"/>
  <c r="AJ87" i="1"/>
  <c r="AK87" i="1"/>
  <c r="AL87" i="1"/>
  <c r="AG166" i="1"/>
  <c r="AH166" i="1"/>
  <c r="AI166" i="1"/>
  <c r="AJ166" i="1"/>
  <c r="AK166" i="1"/>
  <c r="AL166" i="1"/>
  <c r="AG332" i="1"/>
  <c r="AH332" i="1"/>
  <c r="AI332" i="1"/>
  <c r="AJ332" i="1"/>
  <c r="AK332" i="1"/>
  <c r="AL332" i="1"/>
  <c r="AG25" i="1"/>
  <c r="AH25" i="1"/>
  <c r="AI25" i="1"/>
  <c r="AJ25" i="1"/>
  <c r="AK25" i="1"/>
  <c r="AL25" i="1"/>
  <c r="AG61" i="1"/>
  <c r="AH61" i="1"/>
  <c r="AI61" i="1"/>
  <c r="AJ61" i="1"/>
  <c r="AK61" i="1"/>
  <c r="AL61" i="1"/>
  <c r="AG231" i="1"/>
  <c r="AH231" i="1"/>
  <c r="AI231" i="1"/>
  <c r="AJ231" i="1"/>
  <c r="AK231" i="1"/>
  <c r="AL231" i="1"/>
  <c r="AG113" i="1"/>
  <c r="AH113" i="1"/>
  <c r="AI113" i="1"/>
  <c r="AJ113" i="1"/>
  <c r="AK113" i="1"/>
  <c r="AL113" i="1"/>
  <c r="AG184" i="1"/>
  <c r="AH184" i="1"/>
  <c r="AI184" i="1"/>
  <c r="AJ184" i="1"/>
  <c r="AK184" i="1"/>
  <c r="AL184" i="1"/>
  <c r="AG124" i="1"/>
  <c r="AH124" i="1"/>
  <c r="AI124" i="1"/>
  <c r="AJ124" i="1"/>
  <c r="AK124" i="1"/>
  <c r="AL124" i="1"/>
  <c r="AG353" i="1"/>
  <c r="AH353" i="1"/>
  <c r="AI353" i="1"/>
  <c r="AJ353" i="1"/>
  <c r="AK353" i="1"/>
  <c r="AL353" i="1"/>
  <c r="AG94" i="1"/>
  <c r="AH94" i="1"/>
  <c r="AI94" i="1"/>
  <c r="AJ94" i="1"/>
  <c r="AK94" i="1"/>
  <c r="AL94" i="1"/>
  <c r="AG167" i="1"/>
  <c r="AH167" i="1"/>
  <c r="AI167" i="1"/>
  <c r="AJ167" i="1"/>
  <c r="AK167" i="1"/>
  <c r="AL167" i="1"/>
  <c r="AG191" i="1"/>
  <c r="AH191" i="1"/>
  <c r="AI191" i="1"/>
  <c r="AJ191" i="1"/>
  <c r="AK191" i="1"/>
  <c r="AL191" i="1"/>
  <c r="AG47" i="1"/>
  <c r="AH47" i="1"/>
  <c r="AI47" i="1"/>
  <c r="AJ47" i="1"/>
  <c r="AK47" i="1"/>
  <c r="AL47" i="1"/>
  <c r="AG365" i="1"/>
  <c r="AH365" i="1"/>
  <c r="AI365" i="1"/>
  <c r="AJ365" i="1"/>
  <c r="AK365" i="1"/>
  <c r="AL365" i="1"/>
  <c r="AG153" i="1"/>
  <c r="AH153" i="1"/>
  <c r="AI153" i="1"/>
  <c r="AJ153" i="1"/>
  <c r="AK153" i="1"/>
  <c r="AL153" i="1"/>
  <c r="AG335" i="1"/>
  <c r="AH335" i="1"/>
  <c r="AI335" i="1"/>
  <c r="AJ335" i="1"/>
  <c r="AK335" i="1"/>
  <c r="AL335" i="1"/>
  <c r="AG319" i="1"/>
  <c r="AH319" i="1"/>
  <c r="AI319" i="1"/>
  <c r="AJ319" i="1"/>
  <c r="AK319" i="1"/>
  <c r="AL319" i="1"/>
  <c r="AG185" i="1"/>
  <c r="AH185" i="1"/>
  <c r="AI185" i="1"/>
  <c r="AJ185" i="1"/>
  <c r="AK185" i="1"/>
  <c r="AL185" i="1"/>
  <c r="AG27" i="1"/>
  <c r="AH27" i="1"/>
  <c r="AI27" i="1"/>
  <c r="AJ27" i="1"/>
  <c r="AK27" i="1"/>
  <c r="AL27" i="1"/>
  <c r="AG269" i="1"/>
  <c r="AH269" i="1"/>
  <c r="AI269" i="1"/>
  <c r="AJ269" i="1"/>
  <c r="AK269" i="1"/>
  <c r="AL269" i="1"/>
  <c r="AG11" i="1"/>
  <c r="AH11" i="1"/>
  <c r="AI11" i="1"/>
  <c r="AJ11" i="1"/>
  <c r="AK11" i="1"/>
  <c r="AL11" i="1"/>
  <c r="AG314" i="1"/>
  <c r="AH314" i="1"/>
  <c r="AI314" i="1"/>
  <c r="AJ314" i="1"/>
  <c r="AK314" i="1"/>
  <c r="AL314" i="1"/>
  <c r="AL170" i="1"/>
  <c r="AK170" i="1"/>
  <c r="AJ170" i="1"/>
  <c r="AI170" i="1"/>
  <c r="AH170" i="1"/>
  <c r="I375" i="4"/>
  <c r="H375" i="4"/>
  <c r="G375" i="4"/>
  <c r="F375" i="4"/>
  <c r="I374" i="4"/>
  <c r="H374" i="4"/>
  <c r="G374" i="4"/>
  <c r="F374" i="4"/>
  <c r="I373" i="4"/>
  <c r="H373" i="4"/>
  <c r="G373" i="4"/>
  <c r="F373" i="4"/>
  <c r="I372" i="4"/>
  <c r="H372" i="4"/>
  <c r="G372" i="4"/>
  <c r="F372" i="4"/>
  <c r="I371" i="4"/>
  <c r="H371" i="4"/>
  <c r="G371" i="4"/>
  <c r="F371" i="4"/>
  <c r="I370" i="4"/>
  <c r="H370" i="4"/>
  <c r="G370" i="4"/>
  <c r="F370" i="4"/>
  <c r="I369" i="4"/>
  <c r="H369" i="4"/>
  <c r="G369" i="4"/>
  <c r="F369" i="4"/>
  <c r="I368" i="4"/>
  <c r="H368" i="4"/>
  <c r="G368" i="4"/>
  <c r="F368" i="4"/>
  <c r="I367" i="4"/>
  <c r="H367" i="4"/>
  <c r="G367" i="4"/>
  <c r="F367" i="4"/>
  <c r="I366" i="4"/>
  <c r="H366" i="4"/>
  <c r="G366" i="4"/>
  <c r="F366" i="4"/>
  <c r="I365" i="4"/>
  <c r="H365" i="4"/>
  <c r="G365" i="4"/>
  <c r="F365" i="4"/>
  <c r="I364" i="4"/>
  <c r="H364" i="4"/>
  <c r="G364" i="4"/>
  <c r="F364" i="4"/>
  <c r="I363" i="4"/>
  <c r="H363" i="4"/>
  <c r="G363" i="4"/>
  <c r="F363" i="4"/>
  <c r="I362" i="4"/>
  <c r="H362" i="4"/>
  <c r="G362" i="4"/>
  <c r="F362" i="4"/>
  <c r="I361" i="4"/>
  <c r="H361" i="4"/>
  <c r="G361" i="4"/>
  <c r="F361" i="4"/>
  <c r="I360" i="4"/>
  <c r="H360" i="4"/>
  <c r="G360" i="4"/>
  <c r="F360" i="4"/>
  <c r="I359" i="4"/>
  <c r="H359" i="4"/>
  <c r="G359" i="4"/>
  <c r="F359" i="4"/>
  <c r="I358" i="4"/>
  <c r="H358" i="4"/>
  <c r="G358" i="4"/>
  <c r="F358" i="4"/>
  <c r="I357" i="4"/>
  <c r="H357" i="4"/>
  <c r="G357" i="4"/>
  <c r="F357" i="4"/>
  <c r="I356" i="4"/>
  <c r="H356" i="4"/>
  <c r="G356" i="4"/>
  <c r="F356" i="4"/>
  <c r="I355" i="4"/>
  <c r="H355" i="4"/>
  <c r="G355" i="4"/>
  <c r="F355" i="4"/>
  <c r="I354" i="4"/>
  <c r="H354" i="4"/>
  <c r="G354" i="4"/>
  <c r="F354" i="4"/>
  <c r="I353" i="4"/>
  <c r="H353" i="4"/>
  <c r="G353" i="4"/>
  <c r="F353" i="4"/>
  <c r="I352" i="4"/>
  <c r="H352" i="4"/>
  <c r="G352" i="4"/>
  <c r="F352" i="4"/>
  <c r="I351" i="4"/>
  <c r="H351" i="4"/>
  <c r="G351" i="4"/>
  <c r="F351" i="4"/>
  <c r="I350" i="4"/>
  <c r="H350" i="4"/>
  <c r="G350" i="4"/>
  <c r="F350" i="4"/>
  <c r="I349" i="4"/>
  <c r="H349" i="4"/>
  <c r="G349" i="4"/>
  <c r="F349" i="4"/>
  <c r="I348" i="4"/>
  <c r="H348" i="4"/>
  <c r="G348" i="4"/>
  <c r="F348" i="4"/>
  <c r="I347" i="4"/>
  <c r="H347" i="4"/>
  <c r="G347" i="4"/>
  <c r="F347" i="4"/>
  <c r="I346" i="4"/>
  <c r="H346" i="4"/>
  <c r="G346" i="4"/>
  <c r="F346" i="4"/>
  <c r="I345" i="4"/>
  <c r="H345" i="4"/>
  <c r="G345" i="4"/>
  <c r="F345" i="4"/>
  <c r="I344" i="4"/>
  <c r="H344" i="4"/>
  <c r="G344" i="4"/>
  <c r="F344" i="4"/>
  <c r="I343" i="4"/>
  <c r="H343" i="4"/>
  <c r="G343" i="4"/>
  <c r="F343" i="4"/>
  <c r="I342" i="4"/>
  <c r="H342" i="4"/>
  <c r="G342" i="4"/>
  <c r="F342" i="4"/>
  <c r="I341" i="4"/>
  <c r="H341" i="4"/>
  <c r="G341" i="4"/>
  <c r="F341" i="4"/>
  <c r="I340" i="4"/>
  <c r="H340" i="4"/>
  <c r="G340" i="4"/>
  <c r="F340" i="4"/>
  <c r="I339" i="4"/>
  <c r="H339" i="4"/>
  <c r="G339" i="4"/>
  <c r="F339" i="4"/>
  <c r="I338" i="4"/>
  <c r="H338" i="4"/>
  <c r="G338" i="4"/>
  <c r="F338" i="4"/>
  <c r="I337" i="4"/>
  <c r="H337" i="4"/>
  <c r="G337" i="4"/>
  <c r="F337" i="4"/>
  <c r="I336" i="4"/>
  <c r="H336" i="4"/>
  <c r="G336" i="4"/>
  <c r="F336" i="4"/>
  <c r="I335" i="4"/>
  <c r="H335" i="4"/>
  <c r="G335" i="4"/>
  <c r="F335" i="4"/>
  <c r="I334" i="4"/>
  <c r="H334" i="4"/>
  <c r="G334" i="4"/>
  <c r="F334" i="4"/>
  <c r="I333" i="4"/>
  <c r="H333" i="4"/>
  <c r="G333" i="4"/>
  <c r="F333" i="4"/>
  <c r="I332" i="4"/>
  <c r="H332" i="4"/>
  <c r="G332" i="4"/>
  <c r="F332" i="4"/>
  <c r="I331" i="4"/>
  <c r="H331" i="4"/>
  <c r="G331" i="4"/>
  <c r="F331" i="4"/>
  <c r="I330" i="4"/>
  <c r="H330" i="4"/>
  <c r="G330" i="4"/>
  <c r="F330" i="4"/>
  <c r="I329" i="4"/>
  <c r="H329" i="4"/>
  <c r="G329" i="4"/>
  <c r="F329" i="4"/>
  <c r="I328" i="4"/>
  <c r="H328" i="4"/>
  <c r="G328" i="4"/>
  <c r="F328" i="4"/>
  <c r="I327" i="4"/>
  <c r="H327" i="4"/>
  <c r="G327" i="4"/>
  <c r="F327" i="4"/>
  <c r="I326" i="4"/>
  <c r="H326" i="4"/>
  <c r="G326" i="4"/>
  <c r="F326" i="4"/>
  <c r="I325" i="4"/>
  <c r="H325" i="4"/>
  <c r="G325" i="4"/>
  <c r="F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I321" i="4"/>
  <c r="H321" i="4"/>
  <c r="G321" i="4"/>
  <c r="F321" i="4"/>
  <c r="I320" i="4"/>
  <c r="H320" i="4"/>
  <c r="G320" i="4"/>
  <c r="F320" i="4"/>
  <c r="I319" i="4"/>
  <c r="H319" i="4"/>
  <c r="G319" i="4"/>
  <c r="F319" i="4"/>
  <c r="I318" i="4"/>
  <c r="H318" i="4"/>
  <c r="G318" i="4"/>
  <c r="F318" i="4"/>
  <c r="I317" i="4"/>
  <c r="H317" i="4"/>
  <c r="G317" i="4"/>
  <c r="F317" i="4"/>
  <c r="I316" i="4"/>
  <c r="H316" i="4"/>
  <c r="G316" i="4"/>
  <c r="F316" i="4"/>
  <c r="I315" i="4"/>
  <c r="H315" i="4"/>
  <c r="G315" i="4"/>
  <c r="F315" i="4"/>
  <c r="I314" i="4"/>
  <c r="H314" i="4"/>
  <c r="G314" i="4"/>
  <c r="F314" i="4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I303" i="4"/>
  <c r="H303" i="4"/>
  <c r="G303" i="4"/>
  <c r="F303" i="4"/>
  <c r="I302" i="4"/>
  <c r="H302" i="4"/>
  <c r="G302" i="4"/>
  <c r="F302" i="4"/>
  <c r="I301" i="4"/>
  <c r="H301" i="4"/>
  <c r="G301" i="4"/>
  <c r="F301" i="4"/>
  <c r="I300" i="4"/>
  <c r="H300" i="4"/>
  <c r="G300" i="4"/>
  <c r="F300" i="4"/>
  <c r="I299" i="4"/>
  <c r="H299" i="4"/>
  <c r="G299" i="4"/>
  <c r="F299" i="4"/>
  <c r="I298" i="4"/>
  <c r="H298" i="4"/>
  <c r="G298" i="4"/>
  <c r="F298" i="4"/>
  <c r="I297" i="4"/>
  <c r="H297" i="4"/>
  <c r="G297" i="4"/>
  <c r="F297" i="4"/>
  <c r="I296" i="4"/>
  <c r="H296" i="4"/>
  <c r="G296" i="4"/>
  <c r="F296" i="4"/>
  <c r="I295" i="4"/>
  <c r="H295" i="4"/>
  <c r="G295" i="4"/>
  <c r="F295" i="4"/>
  <c r="I294" i="4"/>
  <c r="H294" i="4"/>
  <c r="G294" i="4"/>
  <c r="F294" i="4"/>
  <c r="I293" i="4"/>
  <c r="H293" i="4"/>
  <c r="G293" i="4"/>
  <c r="F293" i="4"/>
  <c r="I292" i="4"/>
  <c r="H292" i="4"/>
  <c r="G292" i="4"/>
  <c r="F292" i="4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I287" i="4"/>
  <c r="H287" i="4"/>
  <c r="G287" i="4"/>
  <c r="F287" i="4"/>
  <c r="I286" i="4"/>
  <c r="H286" i="4"/>
  <c r="G286" i="4"/>
  <c r="F286" i="4"/>
  <c r="I285" i="4"/>
  <c r="H285" i="4"/>
  <c r="G285" i="4"/>
  <c r="F285" i="4"/>
  <c r="I284" i="4"/>
  <c r="H284" i="4"/>
  <c r="G284" i="4"/>
  <c r="F284" i="4"/>
  <c r="I283" i="4"/>
  <c r="H283" i="4"/>
  <c r="G283" i="4"/>
  <c r="F283" i="4"/>
  <c r="I282" i="4"/>
  <c r="H282" i="4"/>
  <c r="G282" i="4"/>
  <c r="F282" i="4"/>
  <c r="I281" i="4"/>
  <c r="H281" i="4"/>
  <c r="G281" i="4"/>
  <c r="F281" i="4"/>
  <c r="I280" i="4"/>
  <c r="H280" i="4"/>
  <c r="G280" i="4"/>
  <c r="F280" i="4"/>
  <c r="I279" i="4"/>
  <c r="H279" i="4"/>
  <c r="G279" i="4"/>
  <c r="F279" i="4"/>
  <c r="I278" i="4"/>
  <c r="H278" i="4"/>
  <c r="G278" i="4"/>
  <c r="F278" i="4"/>
  <c r="I277" i="4"/>
  <c r="H277" i="4"/>
  <c r="G277" i="4"/>
  <c r="F277" i="4"/>
  <c r="I276" i="4"/>
  <c r="H276" i="4"/>
  <c r="G276" i="4"/>
  <c r="F276" i="4"/>
  <c r="I275" i="4"/>
  <c r="H275" i="4"/>
  <c r="G275" i="4"/>
  <c r="F275" i="4"/>
  <c r="I274" i="4"/>
  <c r="H274" i="4"/>
  <c r="G274" i="4"/>
  <c r="F274" i="4"/>
  <c r="I273" i="4"/>
  <c r="H273" i="4"/>
  <c r="G273" i="4"/>
  <c r="F273" i="4"/>
  <c r="I272" i="4"/>
  <c r="H272" i="4"/>
  <c r="G272" i="4"/>
  <c r="F272" i="4"/>
  <c r="I271" i="4"/>
  <c r="H271" i="4"/>
  <c r="G271" i="4"/>
  <c r="F271" i="4"/>
  <c r="I270" i="4"/>
  <c r="H270" i="4"/>
  <c r="G270" i="4"/>
  <c r="F270" i="4"/>
  <c r="I269" i="4"/>
  <c r="H269" i="4"/>
  <c r="G269" i="4"/>
  <c r="F269" i="4"/>
  <c r="I268" i="4"/>
  <c r="H268" i="4"/>
  <c r="G268" i="4"/>
  <c r="F268" i="4"/>
  <c r="I267" i="4"/>
  <c r="H267" i="4"/>
  <c r="G267" i="4"/>
  <c r="F267" i="4"/>
  <c r="I266" i="4"/>
  <c r="H266" i="4"/>
  <c r="G266" i="4"/>
  <c r="F266" i="4"/>
  <c r="I265" i="4"/>
  <c r="H265" i="4"/>
  <c r="G265" i="4"/>
  <c r="F265" i="4"/>
  <c r="I264" i="4"/>
  <c r="H264" i="4"/>
  <c r="G264" i="4"/>
  <c r="F264" i="4"/>
  <c r="I263" i="4"/>
  <c r="H263" i="4"/>
  <c r="G263" i="4"/>
  <c r="F263" i="4"/>
  <c r="I262" i="4"/>
  <c r="H262" i="4"/>
  <c r="G262" i="4"/>
  <c r="F262" i="4"/>
  <c r="I261" i="4"/>
  <c r="H261" i="4"/>
  <c r="G261" i="4"/>
  <c r="F261" i="4"/>
  <c r="I260" i="4"/>
  <c r="H260" i="4"/>
  <c r="G260" i="4"/>
  <c r="F260" i="4"/>
  <c r="I259" i="4"/>
  <c r="H259" i="4"/>
  <c r="G259" i="4"/>
  <c r="F259" i="4"/>
  <c r="I258" i="4"/>
  <c r="H258" i="4"/>
  <c r="G258" i="4"/>
  <c r="F258" i="4"/>
  <c r="I257" i="4"/>
  <c r="H257" i="4"/>
  <c r="G257" i="4"/>
  <c r="F257" i="4"/>
  <c r="I256" i="4"/>
  <c r="H256" i="4"/>
  <c r="G256" i="4"/>
  <c r="F256" i="4"/>
  <c r="I255" i="4"/>
  <c r="H255" i="4"/>
  <c r="G255" i="4"/>
  <c r="F255" i="4"/>
  <c r="I254" i="4"/>
  <c r="H254" i="4"/>
  <c r="G254" i="4"/>
  <c r="F254" i="4"/>
  <c r="I253" i="4"/>
  <c r="H253" i="4"/>
  <c r="G253" i="4"/>
  <c r="F253" i="4"/>
  <c r="I252" i="4"/>
  <c r="H252" i="4"/>
  <c r="G252" i="4"/>
  <c r="F252" i="4"/>
  <c r="I251" i="4"/>
  <c r="H251" i="4"/>
  <c r="G251" i="4"/>
  <c r="F251" i="4"/>
  <c r="I250" i="4"/>
  <c r="H250" i="4"/>
  <c r="G250" i="4"/>
  <c r="F250" i="4"/>
  <c r="I249" i="4"/>
  <c r="H249" i="4"/>
  <c r="G249" i="4"/>
  <c r="F249" i="4"/>
  <c r="I248" i="4"/>
  <c r="H248" i="4"/>
  <c r="G248" i="4"/>
  <c r="F248" i="4"/>
  <c r="I247" i="4"/>
  <c r="H247" i="4"/>
  <c r="G247" i="4"/>
  <c r="F247" i="4"/>
  <c r="I246" i="4"/>
  <c r="H246" i="4"/>
  <c r="G246" i="4"/>
  <c r="F246" i="4"/>
  <c r="I245" i="4"/>
  <c r="H245" i="4"/>
  <c r="G245" i="4"/>
  <c r="F245" i="4"/>
  <c r="I244" i="4"/>
  <c r="H244" i="4"/>
  <c r="G244" i="4"/>
  <c r="F244" i="4"/>
  <c r="I243" i="4"/>
  <c r="H243" i="4"/>
  <c r="G243" i="4"/>
  <c r="F243" i="4"/>
  <c r="I242" i="4"/>
  <c r="H242" i="4"/>
  <c r="G242" i="4"/>
  <c r="F242" i="4"/>
  <c r="I241" i="4"/>
  <c r="H241" i="4"/>
  <c r="G241" i="4"/>
  <c r="F241" i="4"/>
  <c r="I240" i="4"/>
  <c r="H240" i="4"/>
  <c r="G240" i="4"/>
  <c r="F240" i="4"/>
  <c r="I239" i="4"/>
  <c r="H239" i="4"/>
  <c r="G239" i="4"/>
  <c r="F239" i="4"/>
  <c r="I238" i="4"/>
  <c r="H238" i="4"/>
  <c r="G238" i="4"/>
  <c r="F238" i="4"/>
  <c r="I237" i="4"/>
  <c r="H237" i="4"/>
  <c r="G237" i="4"/>
  <c r="F237" i="4"/>
  <c r="I236" i="4"/>
  <c r="H236" i="4"/>
  <c r="G236" i="4"/>
  <c r="F236" i="4"/>
  <c r="I235" i="4"/>
  <c r="H235" i="4"/>
  <c r="G235" i="4"/>
  <c r="F235" i="4"/>
  <c r="I234" i="4"/>
  <c r="H234" i="4"/>
  <c r="G234" i="4"/>
  <c r="F234" i="4"/>
  <c r="I233" i="4"/>
  <c r="H233" i="4"/>
  <c r="G233" i="4"/>
  <c r="F233" i="4"/>
  <c r="I232" i="4"/>
  <c r="H232" i="4"/>
  <c r="G232" i="4"/>
  <c r="F232" i="4"/>
  <c r="I231" i="4"/>
  <c r="H231" i="4"/>
  <c r="G231" i="4"/>
  <c r="F231" i="4"/>
  <c r="I230" i="4"/>
  <c r="H230" i="4"/>
  <c r="G230" i="4"/>
  <c r="F230" i="4"/>
  <c r="I229" i="4"/>
  <c r="H229" i="4"/>
  <c r="G229" i="4"/>
  <c r="F229" i="4"/>
  <c r="I228" i="4"/>
  <c r="H228" i="4"/>
  <c r="G228" i="4"/>
  <c r="F228" i="4"/>
  <c r="I227" i="4"/>
  <c r="H227" i="4"/>
  <c r="G227" i="4"/>
  <c r="F227" i="4"/>
  <c r="I226" i="4"/>
  <c r="H226" i="4"/>
  <c r="G226" i="4"/>
  <c r="F226" i="4"/>
  <c r="I225" i="4"/>
  <c r="H225" i="4"/>
  <c r="G225" i="4"/>
  <c r="F225" i="4"/>
  <c r="I224" i="4"/>
  <c r="H224" i="4"/>
  <c r="G224" i="4"/>
  <c r="F224" i="4"/>
  <c r="I223" i="4"/>
  <c r="H223" i="4"/>
  <c r="G223" i="4"/>
  <c r="F223" i="4"/>
  <c r="I222" i="4"/>
  <c r="H222" i="4"/>
  <c r="G222" i="4"/>
  <c r="F222" i="4"/>
  <c r="I221" i="4"/>
  <c r="H221" i="4"/>
  <c r="G221" i="4"/>
  <c r="F221" i="4"/>
  <c r="I220" i="4"/>
  <c r="H220" i="4"/>
  <c r="G220" i="4"/>
  <c r="F220" i="4"/>
  <c r="I219" i="4"/>
  <c r="H219" i="4"/>
  <c r="G219" i="4"/>
  <c r="F219" i="4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I214" i="4"/>
  <c r="H214" i="4"/>
  <c r="G214" i="4"/>
  <c r="F214" i="4"/>
  <c r="I213" i="4"/>
  <c r="H213" i="4"/>
  <c r="G213" i="4"/>
  <c r="F213" i="4"/>
  <c r="I212" i="4"/>
  <c r="H212" i="4"/>
  <c r="G212" i="4"/>
  <c r="F212" i="4"/>
  <c r="I211" i="4"/>
  <c r="H211" i="4"/>
  <c r="G211" i="4"/>
  <c r="F211" i="4"/>
  <c r="I210" i="4"/>
  <c r="H210" i="4"/>
  <c r="G210" i="4"/>
  <c r="F210" i="4"/>
  <c r="I209" i="4"/>
  <c r="H209" i="4"/>
  <c r="G209" i="4"/>
  <c r="F209" i="4"/>
  <c r="I208" i="4"/>
  <c r="H208" i="4"/>
  <c r="G208" i="4"/>
  <c r="F208" i="4"/>
  <c r="I207" i="4"/>
  <c r="H207" i="4"/>
  <c r="G207" i="4"/>
  <c r="F207" i="4"/>
  <c r="I206" i="4"/>
  <c r="H206" i="4"/>
  <c r="G206" i="4"/>
  <c r="F206" i="4"/>
  <c r="I205" i="4"/>
  <c r="H205" i="4"/>
  <c r="G205" i="4"/>
  <c r="F205" i="4"/>
  <c r="I204" i="4"/>
  <c r="H204" i="4"/>
  <c r="G204" i="4"/>
  <c r="F204" i="4"/>
  <c r="I203" i="4"/>
  <c r="H203" i="4"/>
  <c r="G203" i="4"/>
  <c r="F203" i="4"/>
  <c r="I202" i="4"/>
  <c r="H202" i="4"/>
  <c r="G202" i="4"/>
  <c r="F202" i="4"/>
  <c r="I201" i="4"/>
  <c r="H201" i="4"/>
  <c r="G201" i="4"/>
  <c r="F201" i="4"/>
  <c r="I200" i="4"/>
  <c r="H200" i="4"/>
  <c r="G200" i="4"/>
  <c r="F200" i="4"/>
  <c r="I199" i="4"/>
  <c r="H199" i="4"/>
  <c r="G199" i="4"/>
  <c r="F199" i="4"/>
  <c r="I198" i="4"/>
  <c r="H198" i="4"/>
  <c r="G198" i="4"/>
  <c r="F198" i="4"/>
  <c r="I197" i="4"/>
  <c r="H197" i="4"/>
  <c r="G197" i="4"/>
  <c r="F197" i="4"/>
  <c r="I196" i="4"/>
  <c r="H196" i="4"/>
  <c r="G196" i="4"/>
  <c r="F196" i="4"/>
  <c r="I195" i="4"/>
  <c r="H195" i="4"/>
  <c r="G195" i="4"/>
  <c r="F195" i="4"/>
  <c r="I194" i="4"/>
  <c r="H194" i="4"/>
  <c r="G194" i="4"/>
  <c r="F194" i="4"/>
  <c r="I193" i="4"/>
  <c r="H193" i="4"/>
  <c r="G193" i="4"/>
  <c r="F193" i="4"/>
  <c r="I192" i="4"/>
  <c r="H192" i="4"/>
  <c r="G192" i="4"/>
  <c r="F192" i="4"/>
  <c r="I191" i="4"/>
  <c r="H191" i="4"/>
  <c r="G191" i="4"/>
  <c r="F191" i="4"/>
  <c r="I190" i="4"/>
  <c r="H190" i="4"/>
  <c r="G190" i="4"/>
  <c r="F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I185" i="4"/>
  <c r="H185" i="4"/>
  <c r="G185" i="4"/>
  <c r="F185" i="4"/>
  <c r="I184" i="4"/>
  <c r="H184" i="4"/>
  <c r="G184" i="4"/>
  <c r="F184" i="4"/>
  <c r="I183" i="4"/>
  <c r="H183" i="4"/>
  <c r="G183" i="4"/>
  <c r="F183" i="4"/>
  <c r="I182" i="4"/>
  <c r="H182" i="4"/>
  <c r="G182" i="4"/>
  <c r="F182" i="4"/>
  <c r="I181" i="4"/>
  <c r="H181" i="4"/>
  <c r="G181" i="4"/>
  <c r="F181" i="4"/>
  <c r="I180" i="4"/>
  <c r="H180" i="4"/>
  <c r="G180" i="4"/>
  <c r="F180" i="4"/>
  <c r="I179" i="4"/>
  <c r="H179" i="4"/>
  <c r="G179" i="4"/>
  <c r="F179" i="4"/>
  <c r="I178" i="4"/>
  <c r="H178" i="4"/>
  <c r="G178" i="4"/>
  <c r="F178" i="4"/>
  <c r="I177" i="4"/>
  <c r="H177" i="4"/>
  <c r="G177" i="4"/>
  <c r="F177" i="4"/>
  <c r="I176" i="4"/>
  <c r="H176" i="4"/>
  <c r="G176" i="4"/>
  <c r="F176" i="4"/>
  <c r="I175" i="4"/>
  <c r="H175" i="4"/>
  <c r="G175" i="4"/>
  <c r="F175" i="4"/>
  <c r="I174" i="4"/>
  <c r="H174" i="4"/>
  <c r="G174" i="4"/>
  <c r="F174" i="4"/>
  <c r="I173" i="4"/>
  <c r="H173" i="4"/>
  <c r="G173" i="4"/>
  <c r="F173" i="4"/>
  <c r="I172" i="4"/>
  <c r="H172" i="4"/>
  <c r="G172" i="4"/>
  <c r="F172" i="4"/>
  <c r="I171" i="4"/>
  <c r="H171" i="4"/>
  <c r="G171" i="4"/>
  <c r="F171" i="4"/>
  <c r="I170" i="4"/>
  <c r="H170" i="4"/>
  <c r="G170" i="4"/>
  <c r="F170" i="4"/>
  <c r="I169" i="4"/>
  <c r="H169" i="4"/>
  <c r="G169" i="4"/>
  <c r="F169" i="4"/>
  <c r="I168" i="4"/>
  <c r="H168" i="4"/>
  <c r="G168" i="4"/>
  <c r="F168" i="4"/>
  <c r="I167" i="4"/>
  <c r="H167" i="4"/>
  <c r="G167" i="4"/>
  <c r="F167" i="4"/>
  <c r="I166" i="4"/>
  <c r="H166" i="4"/>
  <c r="G166" i="4"/>
  <c r="F166" i="4"/>
  <c r="I165" i="4"/>
  <c r="H165" i="4"/>
  <c r="G165" i="4"/>
  <c r="F165" i="4"/>
  <c r="I164" i="4"/>
  <c r="H164" i="4"/>
  <c r="G164" i="4"/>
  <c r="F164" i="4"/>
  <c r="I163" i="4"/>
  <c r="H163" i="4"/>
  <c r="G163" i="4"/>
  <c r="F163" i="4"/>
  <c r="I162" i="4"/>
  <c r="H162" i="4"/>
  <c r="G162" i="4"/>
  <c r="F162" i="4"/>
  <c r="I161" i="4"/>
  <c r="H161" i="4"/>
  <c r="G161" i="4"/>
  <c r="F161" i="4"/>
  <c r="I160" i="4"/>
  <c r="H160" i="4"/>
  <c r="G160" i="4"/>
  <c r="F160" i="4"/>
  <c r="I159" i="4"/>
  <c r="H159" i="4"/>
  <c r="G159" i="4"/>
  <c r="F159" i="4"/>
  <c r="I158" i="4"/>
  <c r="H158" i="4"/>
  <c r="G158" i="4"/>
  <c r="F158" i="4"/>
  <c r="I157" i="4"/>
  <c r="H157" i="4"/>
  <c r="G157" i="4"/>
  <c r="F157" i="4"/>
  <c r="I156" i="4"/>
  <c r="H156" i="4"/>
  <c r="G156" i="4"/>
  <c r="F156" i="4"/>
  <c r="I155" i="4"/>
  <c r="H155" i="4"/>
  <c r="G155" i="4"/>
  <c r="F155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I151" i="4"/>
  <c r="H151" i="4"/>
  <c r="G151" i="4"/>
  <c r="F151" i="4"/>
  <c r="I150" i="4"/>
  <c r="H150" i="4"/>
  <c r="G150" i="4"/>
  <c r="F150" i="4"/>
  <c r="I149" i="4"/>
  <c r="H149" i="4"/>
  <c r="G149" i="4"/>
  <c r="F149" i="4"/>
  <c r="I148" i="4"/>
  <c r="H148" i="4"/>
  <c r="G148" i="4"/>
  <c r="F148" i="4"/>
  <c r="I147" i="4"/>
  <c r="H147" i="4"/>
  <c r="G147" i="4"/>
  <c r="F147" i="4"/>
  <c r="I146" i="4"/>
  <c r="H146" i="4"/>
  <c r="G146" i="4"/>
  <c r="F146" i="4"/>
  <c r="I145" i="4"/>
  <c r="H145" i="4"/>
  <c r="G145" i="4"/>
  <c r="F145" i="4"/>
  <c r="I144" i="4"/>
  <c r="H144" i="4"/>
  <c r="G144" i="4"/>
  <c r="F144" i="4"/>
  <c r="I143" i="4"/>
  <c r="H143" i="4"/>
  <c r="G143" i="4"/>
  <c r="F143" i="4"/>
  <c r="I142" i="4"/>
  <c r="H142" i="4"/>
  <c r="G142" i="4"/>
  <c r="F142" i="4"/>
  <c r="I141" i="4"/>
  <c r="H141" i="4"/>
  <c r="G141" i="4"/>
  <c r="F141" i="4"/>
  <c r="I140" i="4"/>
  <c r="H140" i="4"/>
  <c r="G140" i="4"/>
  <c r="F140" i="4"/>
  <c r="I139" i="4"/>
  <c r="H139" i="4"/>
  <c r="G139" i="4"/>
  <c r="F139" i="4"/>
  <c r="I138" i="4"/>
  <c r="H138" i="4"/>
  <c r="G138" i="4"/>
  <c r="F138" i="4"/>
  <c r="I137" i="4"/>
  <c r="H137" i="4"/>
  <c r="G137" i="4"/>
  <c r="F137" i="4"/>
  <c r="I136" i="4"/>
  <c r="H136" i="4"/>
  <c r="G136" i="4"/>
  <c r="F136" i="4"/>
  <c r="I135" i="4"/>
  <c r="H135" i="4"/>
  <c r="G135" i="4"/>
  <c r="F135" i="4"/>
  <c r="I134" i="4"/>
  <c r="H134" i="4"/>
  <c r="G134" i="4"/>
  <c r="F134" i="4"/>
  <c r="I133" i="4"/>
  <c r="H133" i="4"/>
  <c r="G133" i="4"/>
  <c r="F133" i="4"/>
  <c r="I132" i="4"/>
  <c r="H132" i="4"/>
  <c r="G132" i="4"/>
  <c r="F132" i="4"/>
  <c r="I131" i="4"/>
  <c r="H131" i="4"/>
  <c r="G131" i="4"/>
  <c r="F131" i="4"/>
  <c r="I130" i="4"/>
  <c r="H130" i="4"/>
  <c r="G130" i="4"/>
  <c r="F130" i="4"/>
  <c r="I129" i="4"/>
  <c r="H129" i="4"/>
  <c r="G129" i="4"/>
  <c r="F129" i="4"/>
  <c r="I128" i="4"/>
  <c r="H128" i="4"/>
  <c r="G128" i="4"/>
  <c r="F128" i="4"/>
  <c r="I127" i="4"/>
  <c r="H127" i="4"/>
  <c r="G127" i="4"/>
  <c r="F127" i="4"/>
  <c r="I126" i="4"/>
  <c r="H126" i="4"/>
  <c r="G126" i="4"/>
  <c r="F126" i="4"/>
  <c r="I125" i="4"/>
  <c r="H125" i="4"/>
  <c r="G125" i="4"/>
  <c r="F125" i="4"/>
  <c r="I124" i="4"/>
  <c r="H124" i="4"/>
  <c r="G124" i="4"/>
  <c r="F124" i="4"/>
  <c r="I123" i="4"/>
  <c r="H123" i="4"/>
  <c r="G123" i="4"/>
  <c r="F123" i="4"/>
  <c r="I122" i="4"/>
  <c r="H122" i="4"/>
  <c r="G122" i="4"/>
  <c r="F122" i="4"/>
  <c r="I121" i="4"/>
  <c r="H121" i="4"/>
  <c r="G121" i="4"/>
  <c r="F121" i="4"/>
  <c r="I120" i="4"/>
  <c r="H120" i="4"/>
  <c r="G120" i="4"/>
  <c r="F120" i="4"/>
  <c r="I119" i="4"/>
  <c r="H119" i="4"/>
  <c r="G119" i="4"/>
  <c r="F119" i="4"/>
  <c r="I118" i="4"/>
  <c r="H118" i="4"/>
  <c r="G118" i="4"/>
  <c r="F118" i="4"/>
  <c r="I117" i="4"/>
  <c r="H117" i="4"/>
  <c r="G117" i="4"/>
  <c r="F117" i="4"/>
  <c r="I116" i="4"/>
  <c r="H116" i="4"/>
  <c r="G116" i="4"/>
  <c r="F116" i="4"/>
  <c r="I115" i="4"/>
  <c r="H115" i="4"/>
  <c r="G115" i="4"/>
  <c r="F115" i="4"/>
  <c r="I114" i="4"/>
  <c r="H114" i="4"/>
  <c r="G114" i="4"/>
  <c r="F114" i="4"/>
  <c r="I113" i="4"/>
  <c r="H113" i="4"/>
  <c r="G113" i="4"/>
  <c r="F113" i="4"/>
  <c r="I112" i="4"/>
  <c r="H112" i="4"/>
  <c r="G112" i="4"/>
  <c r="F112" i="4"/>
  <c r="I111" i="4"/>
  <c r="H111" i="4"/>
  <c r="G111" i="4"/>
  <c r="F111" i="4"/>
  <c r="I110" i="4"/>
  <c r="H110" i="4"/>
  <c r="G110" i="4"/>
  <c r="F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I106" i="4"/>
  <c r="H106" i="4"/>
  <c r="G106" i="4"/>
  <c r="F106" i="4"/>
  <c r="I105" i="4"/>
  <c r="H105" i="4"/>
  <c r="G105" i="4"/>
  <c r="F105" i="4"/>
  <c r="I104" i="4"/>
  <c r="H104" i="4"/>
  <c r="G104" i="4"/>
  <c r="F104" i="4"/>
  <c r="I103" i="4"/>
  <c r="H103" i="4"/>
  <c r="G103" i="4"/>
  <c r="F103" i="4"/>
  <c r="I102" i="4"/>
  <c r="H102" i="4"/>
  <c r="G102" i="4"/>
  <c r="F102" i="4"/>
  <c r="I101" i="4"/>
  <c r="H101" i="4"/>
  <c r="G101" i="4"/>
  <c r="F101" i="4"/>
  <c r="I100" i="4"/>
  <c r="H100" i="4"/>
  <c r="G100" i="4"/>
  <c r="F100" i="4"/>
  <c r="I99" i="4"/>
  <c r="H99" i="4"/>
  <c r="G99" i="4"/>
  <c r="F99" i="4"/>
  <c r="I98" i="4"/>
  <c r="H98" i="4"/>
  <c r="G98" i="4"/>
  <c r="F98" i="4"/>
  <c r="I97" i="4"/>
  <c r="H97" i="4"/>
  <c r="G97" i="4"/>
  <c r="F97" i="4"/>
  <c r="I96" i="4"/>
  <c r="H96" i="4"/>
  <c r="G96" i="4"/>
  <c r="F96" i="4"/>
  <c r="I95" i="4"/>
  <c r="H95" i="4"/>
  <c r="G95" i="4"/>
  <c r="F95" i="4"/>
  <c r="I94" i="4"/>
  <c r="H94" i="4"/>
  <c r="G94" i="4"/>
  <c r="F94" i="4"/>
  <c r="I93" i="4"/>
  <c r="H93" i="4"/>
  <c r="G93" i="4"/>
  <c r="F93" i="4"/>
  <c r="I92" i="4"/>
  <c r="H92" i="4"/>
  <c r="G92" i="4"/>
  <c r="F92" i="4"/>
  <c r="I91" i="4"/>
  <c r="H91" i="4"/>
  <c r="G91" i="4"/>
  <c r="F91" i="4"/>
  <c r="I90" i="4"/>
  <c r="H90" i="4"/>
  <c r="G90" i="4"/>
  <c r="F90" i="4"/>
  <c r="I89" i="4"/>
  <c r="H89" i="4"/>
  <c r="G89" i="4"/>
  <c r="F89" i="4"/>
  <c r="I88" i="4"/>
  <c r="H88" i="4"/>
  <c r="G88" i="4"/>
  <c r="F88" i="4"/>
  <c r="I87" i="4"/>
  <c r="H87" i="4"/>
  <c r="G87" i="4"/>
  <c r="F87" i="4"/>
  <c r="I86" i="4"/>
  <c r="H86" i="4"/>
  <c r="G86" i="4"/>
  <c r="F86" i="4"/>
  <c r="I85" i="4"/>
  <c r="H85" i="4"/>
  <c r="G85" i="4"/>
  <c r="F85" i="4"/>
  <c r="I84" i="4"/>
  <c r="H84" i="4"/>
  <c r="G84" i="4"/>
  <c r="F84" i="4"/>
  <c r="I83" i="4"/>
  <c r="H83" i="4"/>
  <c r="G83" i="4"/>
  <c r="F83" i="4"/>
  <c r="I82" i="4"/>
  <c r="H82" i="4"/>
  <c r="G82" i="4"/>
  <c r="F82" i="4"/>
  <c r="I81" i="4"/>
  <c r="H81" i="4"/>
  <c r="G81" i="4"/>
  <c r="F81" i="4"/>
  <c r="I80" i="4"/>
  <c r="H80" i="4"/>
  <c r="G80" i="4"/>
  <c r="F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I75" i="4"/>
  <c r="H75" i="4"/>
  <c r="G75" i="4"/>
  <c r="F75" i="4"/>
  <c r="I74" i="4"/>
  <c r="H74" i="4"/>
  <c r="G74" i="4"/>
  <c r="F74" i="4"/>
  <c r="I73" i="4"/>
  <c r="H73" i="4"/>
  <c r="G73" i="4"/>
  <c r="F73" i="4"/>
  <c r="I72" i="4"/>
  <c r="H72" i="4"/>
  <c r="G72" i="4"/>
  <c r="F72" i="4"/>
  <c r="I71" i="4"/>
  <c r="H71" i="4"/>
  <c r="G71" i="4"/>
  <c r="F71" i="4"/>
  <c r="I70" i="4"/>
  <c r="H70" i="4"/>
  <c r="G70" i="4"/>
  <c r="F70" i="4"/>
  <c r="I69" i="4"/>
  <c r="H69" i="4"/>
  <c r="G69" i="4"/>
  <c r="F69" i="4"/>
  <c r="N68" i="4"/>
  <c r="I68" i="4"/>
  <c r="H68" i="4"/>
  <c r="G68" i="4"/>
  <c r="F68" i="4"/>
  <c r="I67" i="4"/>
  <c r="H67" i="4"/>
  <c r="G67" i="4"/>
  <c r="F67" i="4"/>
  <c r="I66" i="4"/>
  <c r="H66" i="4"/>
  <c r="G66" i="4"/>
  <c r="F66" i="4"/>
  <c r="I65" i="4"/>
  <c r="H65" i="4"/>
  <c r="G65" i="4"/>
  <c r="F65" i="4"/>
  <c r="I64" i="4"/>
  <c r="H64" i="4"/>
  <c r="G64" i="4"/>
  <c r="F64" i="4"/>
  <c r="I63" i="4"/>
  <c r="H63" i="4"/>
  <c r="G63" i="4"/>
  <c r="F63" i="4"/>
  <c r="I62" i="4"/>
  <c r="H62" i="4"/>
  <c r="G62" i="4"/>
  <c r="F62" i="4"/>
  <c r="I61" i="4"/>
  <c r="H61" i="4"/>
  <c r="G61" i="4"/>
  <c r="F61" i="4"/>
  <c r="I60" i="4"/>
  <c r="H60" i="4"/>
  <c r="G60" i="4"/>
  <c r="F60" i="4"/>
  <c r="I59" i="4"/>
  <c r="H59" i="4"/>
  <c r="G59" i="4"/>
  <c r="F59" i="4"/>
  <c r="I58" i="4"/>
  <c r="H58" i="4"/>
  <c r="G58" i="4"/>
  <c r="F58" i="4"/>
  <c r="I57" i="4"/>
  <c r="H57" i="4"/>
  <c r="G57" i="4"/>
  <c r="F57" i="4"/>
  <c r="I56" i="4"/>
  <c r="H56" i="4"/>
  <c r="G56" i="4"/>
  <c r="F56" i="4"/>
  <c r="I55" i="4"/>
  <c r="H55" i="4"/>
  <c r="G55" i="4"/>
  <c r="F55" i="4"/>
  <c r="I54" i="4"/>
  <c r="H54" i="4"/>
  <c r="G54" i="4"/>
  <c r="F54" i="4"/>
  <c r="I53" i="4"/>
  <c r="H53" i="4"/>
  <c r="G53" i="4"/>
  <c r="F53" i="4"/>
  <c r="I52" i="4"/>
  <c r="H52" i="4"/>
  <c r="G52" i="4"/>
  <c r="F52" i="4"/>
  <c r="I51" i="4"/>
  <c r="H51" i="4"/>
  <c r="G51" i="4"/>
  <c r="F51" i="4"/>
  <c r="I50" i="4"/>
  <c r="H50" i="4"/>
  <c r="G50" i="4"/>
  <c r="F50" i="4"/>
  <c r="I49" i="4"/>
  <c r="H49" i="4"/>
  <c r="G49" i="4"/>
  <c r="F49" i="4"/>
  <c r="I48" i="4"/>
  <c r="H48" i="4"/>
  <c r="G48" i="4"/>
  <c r="F48" i="4"/>
  <c r="I47" i="4"/>
  <c r="H47" i="4"/>
  <c r="G47" i="4"/>
  <c r="F47" i="4"/>
  <c r="I46" i="4"/>
  <c r="H46" i="4"/>
  <c r="G46" i="4"/>
  <c r="F46" i="4"/>
  <c r="I45" i="4"/>
  <c r="H45" i="4"/>
  <c r="G45" i="4"/>
  <c r="F45" i="4"/>
  <c r="I44" i="4"/>
  <c r="H44" i="4"/>
  <c r="G44" i="4"/>
  <c r="F44" i="4"/>
  <c r="I43" i="4"/>
  <c r="H43" i="4"/>
  <c r="G43" i="4"/>
  <c r="F43" i="4"/>
  <c r="I42" i="4"/>
  <c r="H42" i="4"/>
  <c r="G42" i="4"/>
  <c r="F42" i="4"/>
  <c r="I41" i="4"/>
  <c r="H41" i="4"/>
  <c r="G41" i="4"/>
  <c r="F41" i="4"/>
  <c r="I40" i="4"/>
  <c r="H40" i="4"/>
  <c r="G40" i="4"/>
  <c r="F40" i="4"/>
  <c r="I39" i="4"/>
  <c r="H39" i="4"/>
  <c r="G39" i="4"/>
  <c r="F39" i="4"/>
  <c r="I38" i="4"/>
  <c r="H38" i="4"/>
  <c r="G38" i="4"/>
  <c r="F38" i="4"/>
  <c r="I37" i="4"/>
  <c r="H37" i="4"/>
  <c r="G37" i="4"/>
  <c r="F37" i="4"/>
  <c r="I36" i="4"/>
  <c r="H36" i="4"/>
  <c r="G36" i="4"/>
  <c r="F36" i="4"/>
  <c r="I35" i="4"/>
  <c r="H35" i="4"/>
  <c r="G35" i="4"/>
  <c r="F35" i="4"/>
  <c r="I34" i="4"/>
  <c r="H34" i="4"/>
  <c r="G34" i="4"/>
  <c r="F34" i="4"/>
  <c r="I33" i="4"/>
  <c r="H33" i="4"/>
  <c r="G33" i="4"/>
  <c r="F33" i="4"/>
  <c r="I32" i="4"/>
  <c r="H32" i="4"/>
  <c r="G32" i="4"/>
  <c r="F32" i="4"/>
  <c r="I31" i="4"/>
  <c r="H31" i="4"/>
  <c r="G31" i="4"/>
  <c r="F31" i="4"/>
  <c r="I30" i="4"/>
  <c r="H30" i="4"/>
  <c r="G30" i="4"/>
  <c r="F30" i="4"/>
  <c r="I29" i="4"/>
  <c r="H29" i="4"/>
  <c r="G29" i="4"/>
  <c r="F29" i="4"/>
  <c r="I28" i="4"/>
  <c r="H28" i="4"/>
  <c r="G28" i="4"/>
  <c r="F28" i="4"/>
  <c r="I27" i="4"/>
  <c r="H27" i="4"/>
  <c r="G27" i="4"/>
  <c r="F27" i="4"/>
  <c r="I26" i="4"/>
  <c r="H26" i="4"/>
  <c r="G26" i="4"/>
  <c r="F26" i="4"/>
  <c r="I25" i="4"/>
  <c r="H25" i="4"/>
  <c r="G25" i="4"/>
  <c r="F25" i="4"/>
  <c r="I24" i="4"/>
  <c r="H24" i="4"/>
  <c r="G24" i="4"/>
  <c r="F24" i="4"/>
  <c r="I23" i="4"/>
  <c r="H23" i="4"/>
  <c r="G23" i="4"/>
  <c r="F23" i="4"/>
  <c r="I22" i="4"/>
  <c r="H22" i="4"/>
  <c r="G22" i="4"/>
  <c r="F22" i="4"/>
  <c r="I21" i="4"/>
  <c r="H21" i="4"/>
  <c r="G21" i="4"/>
  <c r="F21" i="4"/>
  <c r="I20" i="4"/>
  <c r="H20" i="4"/>
  <c r="G20" i="4"/>
  <c r="F20" i="4"/>
  <c r="I19" i="4"/>
  <c r="H19" i="4"/>
  <c r="G19" i="4"/>
  <c r="F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I14" i="4"/>
  <c r="H14" i="4"/>
  <c r="G14" i="4"/>
  <c r="F14" i="4"/>
  <c r="I13" i="4"/>
  <c r="H13" i="4"/>
  <c r="G13" i="4"/>
  <c r="F13" i="4"/>
  <c r="I12" i="4"/>
  <c r="H12" i="4"/>
  <c r="G12" i="4"/>
  <c r="F12" i="4"/>
  <c r="I11" i="4"/>
  <c r="H11" i="4"/>
  <c r="G11" i="4"/>
  <c r="F11" i="4"/>
  <c r="I10" i="4"/>
  <c r="H10" i="4"/>
  <c r="G10" i="4"/>
  <c r="F10" i="4"/>
  <c r="I9" i="4"/>
  <c r="H9" i="4"/>
  <c r="G9" i="4"/>
  <c r="F9" i="4"/>
  <c r="I8" i="4"/>
  <c r="H8" i="4"/>
  <c r="G8" i="4"/>
  <c r="F8" i="4"/>
  <c r="I7" i="4"/>
  <c r="H7" i="4"/>
  <c r="G7" i="4"/>
  <c r="F7" i="4"/>
  <c r="I6" i="4"/>
  <c r="H6" i="4"/>
  <c r="G6" i="4"/>
  <c r="F6" i="4"/>
  <c r="I5" i="4"/>
  <c r="H5" i="4"/>
  <c r="G5" i="4"/>
  <c r="F5" i="4"/>
  <c r="I4" i="4"/>
  <c r="H4" i="4"/>
  <c r="G4" i="4"/>
  <c r="F4" i="4"/>
  <c r="I3" i="4"/>
  <c r="H3" i="4"/>
  <c r="G3" i="4"/>
  <c r="F3" i="4"/>
  <c r="I2" i="4"/>
  <c r="H2" i="4"/>
  <c r="G2" i="4"/>
  <c r="F2" i="4"/>
  <c r="O40" i="1"/>
  <c r="A72" i="3"/>
  <c r="O331" i="5" s="1"/>
  <c r="O366" i="5"/>
  <c r="N312" i="4" l="1"/>
  <c r="O110" i="1"/>
  <c r="O377" i="1" s="1"/>
  <c r="U379" i="1"/>
  <c r="Q379" i="1"/>
  <c r="AH377" i="1"/>
  <c r="AL377" i="1"/>
  <c r="AJ377" i="1"/>
  <c r="T379" i="1"/>
  <c r="M379" i="1"/>
  <c r="AB379" i="1"/>
  <c r="K379" i="1"/>
  <c r="S379" i="1"/>
  <c r="L379" i="1"/>
  <c r="R379" i="1"/>
  <c r="AK377" i="1"/>
  <c r="AI377" i="1"/>
  <c r="AG377" i="1"/>
  <c r="O378" i="1"/>
  <c r="Y379" i="1"/>
  <c r="O379" i="1" l="1"/>
  <c r="AE61" i="1"/>
  <c r="AD61" i="1"/>
  <c r="AC61" i="1"/>
  <c r="I61" i="1"/>
  <c r="H61" i="1"/>
  <c r="G61" i="1"/>
  <c r="F61" i="1"/>
  <c r="AE204" i="1"/>
  <c r="AD204" i="1"/>
  <c r="AC204" i="1"/>
  <c r="I204" i="1"/>
  <c r="H204" i="1"/>
  <c r="G204" i="1"/>
  <c r="F204" i="1"/>
  <c r="AE237" i="1"/>
  <c r="AD237" i="1"/>
  <c r="AC237" i="1"/>
  <c r="I237" i="1"/>
  <c r="H237" i="1"/>
  <c r="G237" i="1"/>
  <c r="F237" i="1"/>
  <c r="AE311" i="1"/>
  <c r="AD311" i="1"/>
  <c r="AC311" i="1"/>
  <c r="I311" i="1"/>
  <c r="H311" i="1"/>
  <c r="G311" i="1"/>
  <c r="F311" i="1"/>
  <c r="AE18" i="1"/>
  <c r="AD18" i="1"/>
  <c r="AC18" i="1"/>
  <c r="I18" i="1"/>
  <c r="H18" i="1"/>
  <c r="G18" i="1"/>
  <c r="F18" i="1"/>
  <c r="AE35" i="1"/>
  <c r="AD35" i="1"/>
  <c r="AC35" i="1"/>
  <c r="I35" i="1"/>
  <c r="H35" i="1"/>
  <c r="G35" i="1"/>
  <c r="F35" i="1"/>
  <c r="AE215" i="1"/>
  <c r="AD215" i="1"/>
  <c r="AC215" i="1"/>
  <c r="I215" i="1"/>
  <c r="H215" i="1"/>
  <c r="G215" i="1"/>
  <c r="F215" i="1"/>
  <c r="AE289" i="1"/>
  <c r="AD289" i="1"/>
  <c r="AC289" i="1"/>
  <c r="I289" i="1"/>
  <c r="H289" i="1"/>
  <c r="G289" i="1"/>
  <c r="F289" i="1"/>
  <c r="AE345" i="1"/>
  <c r="AD345" i="1"/>
  <c r="AC345" i="1"/>
  <c r="I345" i="1"/>
  <c r="H345" i="1"/>
  <c r="G345" i="1"/>
  <c r="F345" i="1"/>
  <c r="AE98" i="1"/>
  <c r="AD98" i="1"/>
  <c r="AC98" i="1"/>
  <c r="I98" i="1"/>
  <c r="H98" i="1"/>
  <c r="G98" i="1"/>
  <c r="F98" i="1"/>
  <c r="AE56" i="1"/>
  <c r="AD56" i="1"/>
  <c r="AC56" i="1"/>
  <c r="I56" i="1"/>
  <c r="H56" i="1"/>
  <c r="G56" i="1"/>
  <c r="F56" i="1"/>
  <c r="AE339" i="1"/>
  <c r="AD339" i="1"/>
  <c r="AC339" i="1"/>
  <c r="I339" i="1"/>
  <c r="H339" i="1"/>
  <c r="G339" i="1"/>
  <c r="F339" i="1"/>
  <c r="AE314" i="1"/>
  <c r="AD314" i="1"/>
  <c r="AC314" i="1"/>
  <c r="I314" i="1"/>
  <c r="H314" i="1"/>
  <c r="G314" i="1"/>
  <c r="F314" i="1"/>
  <c r="AE363" i="1"/>
  <c r="AD363" i="1"/>
  <c r="AC363" i="1"/>
  <c r="I363" i="1"/>
  <c r="H363" i="1"/>
  <c r="G363" i="1"/>
  <c r="F363" i="1"/>
  <c r="AE136" i="1"/>
  <c r="AD136" i="1"/>
  <c r="AC136" i="1"/>
  <c r="I136" i="1"/>
  <c r="H136" i="1"/>
  <c r="G136" i="1"/>
  <c r="F136" i="1"/>
  <c r="AE148" i="1"/>
  <c r="AD148" i="1"/>
  <c r="AC148" i="1"/>
  <c r="I148" i="1"/>
  <c r="H148" i="1"/>
  <c r="G148" i="1"/>
  <c r="F148" i="1"/>
  <c r="AE117" i="1"/>
  <c r="AD117" i="1"/>
  <c r="AC117" i="1"/>
  <c r="I117" i="1"/>
  <c r="H117" i="1"/>
  <c r="G117" i="1"/>
  <c r="F117" i="1"/>
  <c r="AE270" i="1"/>
  <c r="AD270" i="1"/>
  <c r="AC270" i="1"/>
  <c r="I270" i="1"/>
  <c r="H270" i="1"/>
  <c r="G270" i="1"/>
  <c r="F270" i="1"/>
  <c r="AE163" i="1"/>
  <c r="AD163" i="1"/>
  <c r="AC163" i="1"/>
  <c r="I163" i="1"/>
  <c r="H163" i="1"/>
  <c r="G163" i="1"/>
  <c r="F163" i="1"/>
  <c r="AE99" i="1"/>
  <c r="AD99" i="1"/>
  <c r="AC99" i="1"/>
  <c r="I99" i="1"/>
  <c r="H99" i="1"/>
  <c r="G99" i="1"/>
  <c r="F99" i="1"/>
  <c r="AE223" i="1"/>
  <c r="AD223" i="1"/>
  <c r="AC223" i="1"/>
  <c r="I223" i="1"/>
  <c r="H223" i="1"/>
  <c r="G223" i="1"/>
  <c r="F223" i="1"/>
  <c r="AE338" i="1"/>
  <c r="AD338" i="1"/>
  <c r="AC338" i="1"/>
  <c r="I338" i="1"/>
  <c r="H338" i="1"/>
  <c r="G338" i="1"/>
  <c r="F338" i="1"/>
  <c r="AE238" i="1"/>
  <c r="AD238" i="1"/>
  <c r="AC238" i="1"/>
  <c r="I238" i="1"/>
  <c r="H238" i="1"/>
  <c r="G238" i="1"/>
  <c r="F238" i="1"/>
  <c r="AE37" i="1"/>
  <c r="AD37" i="1"/>
  <c r="AC37" i="1"/>
  <c r="I37" i="1"/>
  <c r="H37" i="1"/>
  <c r="G37" i="1"/>
  <c r="F37" i="1"/>
  <c r="AE299" i="1"/>
  <c r="AD299" i="1"/>
  <c r="AC299" i="1"/>
  <c r="I299" i="1"/>
  <c r="H299" i="1"/>
  <c r="G299" i="1"/>
  <c r="F299" i="1"/>
  <c r="AE368" i="1"/>
  <c r="AD368" i="1"/>
  <c r="AC368" i="1"/>
  <c r="I368" i="1"/>
  <c r="H368" i="1"/>
  <c r="G368" i="1"/>
  <c r="F368" i="1"/>
  <c r="AE80" i="1"/>
  <c r="AD80" i="1"/>
  <c r="AC80" i="1"/>
  <c r="I80" i="1"/>
  <c r="H80" i="1"/>
  <c r="G80" i="1"/>
  <c r="F80" i="1"/>
  <c r="AE161" i="1"/>
  <c r="AD161" i="1"/>
  <c r="AC161" i="1"/>
  <c r="I161" i="1"/>
  <c r="H161" i="1"/>
  <c r="G161" i="1"/>
  <c r="F161" i="1"/>
  <c r="AE266" i="1"/>
  <c r="AD266" i="1"/>
  <c r="AC266" i="1"/>
  <c r="I266" i="1"/>
  <c r="H266" i="1"/>
  <c r="G266" i="1"/>
  <c r="F266" i="1"/>
  <c r="AE152" i="1"/>
  <c r="AD152" i="1"/>
  <c r="AC152" i="1"/>
  <c r="I152" i="1"/>
  <c r="H152" i="1"/>
  <c r="G152" i="1"/>
  <c r="F152" i="1"/>
  <c r="AE313" i="1"/>
  <c r="AD313" i="1"/>
  <c r="AC313" i="1"/>
  <c r="I313" i="1"/>
  <c r="H313" i="1"/>
  <c r="G313" i="1"/>
  <c r="F313" i="1"/>
  <c r="AE349" i="1"/>
  <c r="AD349" i="1"/>
  <c r="AC349" i="1"/>
  <c r="I349" i="1"/>
  <c r="H349" i="1"/>
  <c r="G349" i="1"/>
  <c r="F349" i="1"/>
  <c r="AE102" i="1"/>
  <c r="AD102" i="1"/>
  <c r="AC102" i="1"/>
  <c r="I102" i="1"/>
  <c r="H102" i="1"/>
  <c r="G102" i="1"/>
  <c r="F102" i="1"/>
  <c r="AE169" i="1"/>
  <c r="AD169" i="1"/>
  <c r="AC169" i="1"/>
  <c r="I169" i="1"/>
  <c r="H169" i="1"/>
  <c r="G169" i="1"/>
  <c r="F169" i="1"/>
  <c r="AE116" i="1"/>
  <c r="AD116" i="1"/>
  <c r="AC116" i="1"/>
  <c r="I116" i="1"/>
  <c r="H116" i="1"/>
  <c r="G116" i="1"/>
  <c r="F116" i="1"/>
  <c r="AE188" i="1"/>
  <c r="AD188" i="1"/>
  <c r="AC188" i="1"/>
  <c r="I188" i="1"/>
  <c r="H188" i="1"/>
  <c r="G188" i="1"/>
  <c r="F188" i="1"/>
  <c r="AE11" i="1"/>
  <c r="AD11" i="1"/>
  <c r="AC11" i="1"/>
  <c r="I11" i="1"/>
  <c r="H11" i="1"/>
  <c r="G11" i="1"/>
  <c r="F11" i="1"/>
  <c r="AE262" i="1"/>
  <c r="AD262" i="1"/>
  <c r="AC262" i="1"/>
  <c r="I262" i="1"/>
  <c r="H262" i="1"/>
  <c r="G262" i="1"/>
  <c r="F262" i="1"/>
  <c r="AE82" i="1"/>
  <c r="AD82" i="1"/>
  <c r="AC82" i="1"/>
  <c r="I82" i="1"/>
  <c r="H82" i="1"/>
  <c r="G82" i="1"/>
  <c r="F82" i="1"/>
  <c r="AE25" i="1"/>
  <c r="AD25" i="1"/>
  <c r="AC25" i="1"/>
  <c r="I25" i="1"/>
  <c r="H25" i="1"/>
  <c r="G25" i="1"/>
  <c r="F25" i="1"/>
  <c r="AE160" i="1"/>
  <c r="AD160" i="1"/>
  <c r="AC160" i="1"/>
  <c r="I160" i="1"/>
  <c r="H160" i="1"/>
  <c r="G160" i="1"/>
  <c r="F160" i="1"/>
  <c r="AE296" i="1"/>
  <c r="AD296" i="1"/>
  <c r="AC296" i="1"/>
  <c r="I296" i="1"/>
  <c r="H296" i="1"/>
  <c r="G296" i="1"/>
  <c r="F296" i="1"/>
  <c r="AE357" i="1"/>
  <c r="AD357" i="1"/>
  <c r="AC357" i="1"/>
  <c r="I357" i="1"/>
  <c r="H357" i="1"/>
  <c r="G357" i="1"/>
  <c r="F357" i="1"/>
  <c r="AE267" i="1"/>
  <c r="AD267" i="1"/>
  <c r="AC267" i="1"/>
  <c r="I267" i="1"/>
  <c r="H267" i="1"/>
  <c r="G267" i="1"/>
  <c r="F267" i="1"/>
  <c r="AE43" i="1"/>
  <c r="AD43" i="1"/>
  <c r="AC43" i="1"/>
  <c r="I43" i="1"/>
  <c r="H43" i="1"/>
  <c r="G43" i="1"/>
  <c r="F43" i="1"/>
  <c r="AE212" i="1"/>
  <c r="AD212" i="1"/>
  <c r="AC212" i="1"/>
  <c r="I212" i="1"/>
  <c r="H212" i="1"/>
  <c r="G212" i="1"/>
  <c r="F212" i="1"/>
  <c r="AE225" i="1"/>
  <c r="AD225" i="1"/>
  <c r="AC225" i="1"/>
  <c r="I225" i="1"/>
  <c r="H225" i="1"/>
  <c r="G225" i="1"/>
  <c r="F225" i="1"/>
  <c r="AE202" i="1"/>
  <c r="AD202" i="1"/>
  <c r="AC202" i="1"/>
  <c r="I202" i="1"/>
  <c r="H202" i="1"/>
  <c r="G202" i="1"/>
  <c r="F202" i="1"/>
  <c r="AE362" i="1"/>
  <c r="AD362" i="1"/>
  <c r="AC362" i="1"/>
  <c r="I362" i="1"/>
  <c r="H362" i="1"/>
  <c r="G362" i="1"/>
  <c r="F362" i="1"/>
  <c r="AE119" i="1"/>
  <c r="AD119" i="1"/>
  <c r="AC119" i="1"/>
  <c r="I119" i="1"/>
  <c r="H119" i="1"/>
  <c r="G119" i="1"/>
  <c r="F119" i="1"/>
  <c r="AE317" i="1"/>
  <c r="AD317" i="1"/>
  <c r="AC317" i="1"/>
  <c r="I317" i="1"/>
  <c r="H317" i="1"/>
  <c r="G317" i="1"/>
  <c r="F317" i="1"/>
  <c r="AE332" i="1"/>
  <c r="AD332" i="1"/>
  <c r="AC332" i="1"/>
  <c r="I332" i="1"/>
  <c r="H332" i="1"/>
  <c r="G332" i="1"/>
  <c r="F332" i="1"/>
  <c r="AE70" i="1"/>
  <c r="AD70" i="1"/>
  <c r="AC70" i="1"/>
  <c r="I70" i="1"/>
  <c r="H70" i="1"/>
  <c r="G70" i="1"/>
  <c r="F70" i="1"/>
  <c r="AE16" i="1"/>
  <c r="AD16" i="1"/>
  <c r="AC16" i="1"/>
  <c r="I16" i="1"/>
  <c r="H16" i="1"/>
  <c r="G16" i="1"/>
  <c r="F16" i="1"/>
  <c r="AE132" i="1"/>
  <c r="AD132" i="1"/>
  <c r="AC132" i="1"/>
  <c r="I132" i="1"/>
  <c r="H132" i="1"/>
  <c r="G132" i="1"/>
  <c r="F132" i="1"/>
  <c r="AE269" i="1"/>
  <c r="AD269" i="1"/>
  <c r="AC269" i="1"/>
  <c r="I269" i="1"/>
  <c r="H269" i="1"/>
  <c r="G269" i="1"/>
  <c r="F269" i="1"/>
  <c r="AE79" i="1"/>
  <c r="AD79" i="1"/>
  <c r="AC79" i="1"/>
  <c r="I79" i="1"/>
  <c r="H79" i="1"/>
  <c r="G79" i="1"/>
  <c r="F79" i="1"/>
  <c r="AE20" i="1"/>
  <c r="AD20" i="1"/>
  <c r="AC20" i="1"/>
  <c r="I20" i="1"/>
  <c r="H20" i="1"/>
  <c r="G20" i="1"/>
  <c r="F20" i="1"/>
  <c r="AE106" i="1"/>
  <c r="AD106" i="1"/>
  <c r="AC106" i="1"/>
  <c r="I106" i="1"/>
  <c r="H106" i="1"/>
  <c r="G106" i="1"/>
  <c r="F106" i="1"/>
  <c r="AE213" i="1"/>
  <c r="AD213" i="1"/>
  <c r="AC213" i="1"/>
  <c r="I213" i="1"/>
  <c r="H213" i="1"/>
  <c r="G213" i="1"/>
  <c r="F213" i="1"/>
  <c r="AE7" i="1"/>
  <c r="AD7" i="1"/>
  <c r="AC7" i="1"/>
  <c r="I7" i="1"/>
  <c r="H7" i="1"/>
  <c r="G7" i="1"/>
  <c r="F7" i="1"/>
  <c r="AE371" i="1"/>
  <c r="AD371" i="1"/>
  <c r="AC371" i="1"/>
  <c r="I371" i="1"/>
  <c r="H371" i="1"/>
  <c r="G371" i="1"/>
  <c r="F371" i="1"/>
  <c r="AE348" i="1"/>
  <c r="AD348" i="1"/>
  <c r="AC348" i="1"/>
  <c r="I348" i="1"/>
  <c r="H348" i="1"/>
  <c r="G348" i="1"/>
  <c r="F348" i="1"/>
  <c r="AE58" i="1"/>
  <c r="AD58" i="1"/>
  <c r="AC58" i="1"/>
  <c r="I58" i="1"/>
  <c r="H58" i="1"/>
  <c r="G58" i="1"/>
  <c r="F58" i="1"/>
  <c r="AE156" i="1"/>
  <c r="AD156" i="1"/>
  <c r="AC156" i="1"/>
  <c r="I156" i="1"/>
  <c r="H156" i="1"/>
  <c r="G156" i="1"/>
  <c r="F156" i="1"/>
  <c r="AE334" i="1"/>
  <c r="AD334" i="1"/>
  <c r="AC334" i="1"/>
  <c r="I334" i="1"/>
  <c r="H334" i="1"/>
  <c r="G334" i="1"/>
  <c r="F334" i="1"/>
  <c r="AE135" i="1"/>
  <c r="AD135" i="1"/>
  <c r="AC135" i="1"/>
  <c r="I135" i="1"/>
  <c r="H135" i="1"/>
  <c r="G135" i="1"/>
  <c r="F135" i="1"/>
  <c r="AE248" i="1"/>
  <c r="AD248" i="1"/>
  <c r="AC248" i="1"/>
  <c r="I248" i="1"/>
  <c r="H248" i="1"/>
  <c r="G248" i="1"/>
  <c r="F248" i="1"/>
  <c r="AE97" i="1"/>
  <c r="AD97" i="1"/>
  <c r="AC97" i="1"/>
  <c r="I97" i="1"/>
  <c r="H97" i="1"/>
  <c r="G97" i="1"/>
  <c r="F97" i="1"/>
  <c r="AE210" i="1"/>
  <c r="AD210" i="1"/>
  <c r="AC210" i="1"/>
  <c r="I210" i="1"/>
  <c r="H210" i="1"/>
  <c r="G210" i="1"/>
  <c r="F210" i="1"/>
  <c r="AE186" i="1"/>
  <c r="AD186" i="1"/>
  <c r="AC186" i="1"/>
  <c r="I186" i="1"/>
  <c r="H186" i="1"/>
  <c r="G186" i="1"/>
  <c r="F186" i="1"/>
  <c r="AE240" i="1"/>
  <c r="AD240" i="1"/>
  <c r="AC240" i="1"/>
  <c r="I240" i="1"/>
  <c r="H240" i="1"/>
  <c r="G240" i="1"/>
  <c r="F240" i="1"/>
  <c r="AE297" i="1"/>
  <c r="AD297" i="1"/>
  <c r="AC297" i="1"/>
  <c r="I297" i="1"/>
  <c r="H297" i="1"/>
  <c r="G297" i="1"/>
  <c r="F297" i="1"/>
  <c r="AE52" i="1"/>
  <c r="AD52" i="1"/>
  <c r="AC52" i="1"/>
  <c r="I52" i="1"/>
  <c r="H52" i="1"/>
  <c r="G52" i="1"/>
  <c r="F52" i="1"/>
  <c r="AE100" i="1"/>
  <c r="AD100" i="1"/>
  <c r="AC100" i="1"/>
  <c r="I100" i="1"/>
  <c r="H100" i="1"/>
  <c r="G100" i="1"/>
  <c r="F100" i="1"/>
  <c r="AE166" i="1"/>
  <c r="AD166" i="1"/>
  <c r="AC166" i="1"/>
  <c r="I166" i="1"/>
  <c r="H166" i="1"/>
  <c r="G166" i="1"/>
  <c r="F166" i="1"/>
  <c r="AE263" i="1"/>
  <c r="AD263" i="1"/>
  <c r="AC263" i="1"/>
  <c r="I263" i="1"/>
  <c r="H263" i="1"/>
  <c r="G263" i="1"/>
  <c r="F263" i="1"/>
  <c r="AE329" i="1"/>
  <c r="AD329" i="1"/>
  <c r="AC329" i="1"/>
  <c r="I329" i="1"/>
  <c r="H329" i="1"/>
  <c r="G329" i="1"/>
  <c r="F329" i="1"/>
  <c r="AE27" i="1"/>
  <c r="AD27" i="1"/>
  <c r="AC27" i="1"/>
  <c r="I27" i="1"/>
  <c r="H27" i="1"/>
  <c r="G27" i="1"/>
  <c r="F27" i="1"/>
  <c r="AE318" i="1"/>
  <c r="AD318" i="1"/>
  <c r="AC318" i="1"/>
  <c r="I318" i="1"/>
  <c r="H318" i="1"/>
  <c r="G318" i="1"/>
  <c r="F318" i="1"/>
  <c r="AE8" i="1"/>
  <c r="AD8" i="1"/>
  <c r="AC8" i="1"/>
  <c r="I8" i="1"/>
  <c r="H8" i="1"/>
  <c r="G8" i="1"/>
  <c r="F8" i="1"/>
  <c r="AE175" i="1"/>
  <c r="AD175" i="1"/>
  <c r="AC175" i="1"/>
  <c r="I175" i="1"/>
  <c r="H175" i="1"/>
  <c r="G175" i="1"/>
  <c r="F175" i="1"/>
  <c r="AE370" i="1"/>
  <c r="AD370" i="1"/>
  <c r="AC370" i="1"/>
  <c r="I370" i="1"/>
  <c r="H370" i="1"/>
  <c r="G370" i="1"/>
  <c r="F370" i="1"/>
  <c r="AE347" i="1"/>
  <c r="AD347" i="1"/>
  <c r="AC347" i="1"/>
  <c r="I347" i="1"/>
  <c r="H347" i="1"/>
  <c r="G347" i="1"/>
  <c r="F347" i="1"/>
  <c r="AE150" i="1"/>
  <c r="AD150" i="1"/>
  <c r="AC150" i="1"/>
  <c r="I150" i="1"/>
  <c r="H150" i="1"/>
  <c r="G150" i="1"/>
  <c r="F150" i="1"/>
  <c r="AE245" i="1"/>
  <c r="AD245" i="1"/>
  <c r="AC245" i="1"/>
  <c r="I245" i="1"/>
  <c r="H245" i="1"/>
  <c r="G245" i="1"/>
  <c r="F245" i="1"/>
  <c r="AE114" i="1"/>
  <c r="AD114" i="1"/>
  <c r="AC114" i="1"/>
  <c r="I114" i="1"/>
  <c r="H114" i="1"/>
  <c r="G114" i="1"/>
  <c r="F114" i="1"/>
  <c r="AE19" i="1"/>
  <c r="AD19" i="1"/>
  <c r="AC19" i="1"/>
  <c r="I19" i="1"/>
  <c r="H19" i="1"/>
  <c r="G19" i="1"/>
  <c r="F19" i="1"/>
  <c r="AE214" i="1"/>
  <c r="AD214" i="1"/>
  <c r="AC214" i="1"/>
  <c r="I214" i="1"/>
  <c r="H214" i="1"/>
  <c r="G214" i="1"/>
  <c r="F214" i="1"/>
  <c r="AE190" i="1"/>
  <c r="AD190" i="1"/>
  <c r="AC190" i="1"/>
  <c r="I190" i="1"/>
  <c r="H190" i="1"/>
  <c r="G190" i="1"/>
  <c r="F190" i="1"/>
  <c r="AE185" i="1"/>
  <c r="AD185" i="1"/>
  <c r="AC185" i="1"/>
  <c r="I185" i="1"/>
  <c r="H185" i="1"/>
  <c r="G185" i="1"/>
  <c r="F185" i="1"/>
  <c r="AE300" i="1"/>
  <c r="AD300" i="1"/>
  <c r="AC300" i="1"/>
  <c r="I300" i="1"/>
  <c r="H300" i="1"/>
  <c r="G300" i="1"/>
  <c r="F300" i="1"/>
  <c r="AE87" i="1"/>
  <c r="AD87" i="1"/>
  <c r="AC87" i="1"/>
  <c r="I87" i="1"/>
  <c r="H87" i="1"/>
  <c r="G87" i="1"/>
  <c r="F87" i="1"/>
  <c r="AE326" i="1"/>
  <c r="AD326" i="1"/>
  <c r="AC326" i="1"/>
  <c r="I326" i="1"/>
  <c r="H326" i="1"/>
  <c r="G326" i="1"/>
  <c r="F326" i="1"/>
  <c r="AE64" i="1"/>
  <c r="AD64" i="1"/>
  <c r="AC64" i="1"/>
  <c r="I64" i="1"/>
  <c r="H64" i="1"/>
  <c r="G64" i="1"/>
  <c r="F64" i="1"/>
  <c r="AE209" i="1"/>
  <c r="AD209" i="1"/>
  <c r="AC209" i="1"/>
  <c r="I209" i="1"/>
  <c r="H209" i="1"/>
  <c r="G209" i="1"/>
  <c r="F209" i="1"/>
  <c r="AE316" i="1"/>
  <c r="AD316" i="1"/>
  <c r="AC316" i="1"/>
  <c r="I316" i="1"/>
  <c r="H316" i="1"/>
  <c r="G316" i="1"/>
  <c r="F316" i="1"/>
  <c r="AE107" i="1"/>
  <c r="AD107" i="1"/>
  <c r="AC107" i="1"/>
  <c r="I107" i="1"/>
  <c r="H107" i="1"/>
  <c r="G107" i="1"/>
  <c r="F107" i="1"/>
  <c r="AE48" i="1"/>
  <c r="AD48" i="1"/>
  <c r="AC48" i="1"/>
  <c r="I48" i="1"/>
  <c r="H48" i="1"/>
  <c r="G48" i="1"/>
  <c r="F48" i="1"/>
  <c r="AE272" i="1"/>
  <c r="AD272" i="1"/>
  <c r="AC272" i="1"/>
  <c r="I272" i="1"/>
  <c r="H272" i="1"/>
  <c r="G272" i="1"/>
  <c r="F272" i="1"/>
  <c r="AE10" i="1"/>
  <c r="AD10" i="1"/>
  <c r="AC10" i="1"/>
  <c r="I10" i="1"/>
  <c r="H10" i="1"/>
  <c r="G10" i="1"/>
  <c r="F10" i="1"/>
  <c r="AE308" i="1"/>
  <c r="AD308" i="1"/>
  <c r="AC308" i="1"/>
  <c r="I308" i="1"/>
  <c r="H308" i="1"/>
  <c r="G308" i="1"/>
  <c r="F308" i="1"/>
  <c r="AE192" i="1"/>
  <c r="AD192" i="1"/>
  <c r="AC192" i="1"/>
  <c r="I192" i="1"/>
  <c r="H192" i="1"/>
  <c r="G192" i="1"/>
  <c r="F192" i="1"/>
  <c r="AE21" i="1"/>
  <c r="AD21" i="1"/>
  <c r="AC21" i="1"/>
  <c r="I21" i="1"/>
  <c r="H21" i="1"/>
  <c r="G21" i="1"/>
  <c r="F21" i="1"/>
  <c r="AE140" i="1"/>
  <c r="AD140" i="1"/>
  <c r="AC140" i="1"/>
  <c r="I140" i="1"/>
  <c r="H140" i="1"/>
  <c r="G140" i="1"/>
  <c r="F140" i="1"/>
  <c r="AE372" i="1"/>
  <c r="AD372" i="1"/>
  <c r="AC372" i="1"/>
  <c r="I372" i="1"/>
  <c r="H372" i="1"/>
  <c r="G372" i="1"/>
  <c r="F372" i="1"/>
  <c r="AE351" i="1"/>
  <c r="AD351" i="1"/>
  <c r="AC351" i="1"/>
  <c r="I351" i="1"/>
  <c r="H351" i="1"/>
  <c r="G351" i="1"/>
  <c r="F351" i="1"/>
  <c r="AE85" i="1"/>
  <c r="AD85" i="1"/>
  <c r="AC85" i="1"/>
  <c r="I85" i="1"/>
  <c r="H85" i="1"/>
  <c r="G85" i="1"/>
  <c r="F85" i="1"/>
  <c r="AE251" i="1"/>
  <c r="AD251" i="1"/>
  <c r="AC251" i="1"/>
  <c r="I251" i="1"/>
  <c r="H251" i="1"/>
  <c r="G251" i="1"/>
  <c r="F251" i="1"/>
  <c r="AE211" i="1"/>
  <c r="AD211" i="1"/>
  <c r="AC211" i="1"/>
  <c r="I211" i="1"/>
  <c r="H211" i="1"/>
  <c r="G211" i="1"/>
  <c r="F211" i="1"/>
  <c r="AE224" i="1"/>
  <c r="AD224" i="1"/>
  <c r="AC224" i="1"/>
  <c r="I224" i="1"/>
  <c r="H224" i="1"/>
  <c r="G224" i="1"/>
  <c r="F224" i="1"/>
  <c r="AE139" i="1"/>
  <c r="AD139" i="1"/>
  <c r="AC139" i="1"/>
  <c r="I139" i="1"/>
  <c r="H139" i="1"/>
  <c r="G139" i="1"/>
  <c r="F139" i="1"/>
  <c r="AE103" i="1"/>
  <c r="AD103" i="1"/>
  <c r="AC103" i="1"/>
  <c r="I103" i="1"/>
  <c r="H103" i="1"/>
  <c r="G103" i="1"/>
  <c r="F103" i="1"/>
  <c r="AE29" i="1"/>
  <c r="AD29" i="1"/>
  <c r="AC29" i="1"/>
  <c r="I29" i="1"/>
  <c r="H29" i="1"/>
  <c r="G29" i="1"/>
  <c r="F29" i="1"/>
  <c r="AE165" i="1"/>
  <c r="AD165" i="1"/>
  <c r="AC165" i="1"/>
  <c r="I165" i="1"/>
  <c r="H165" i="1"/>
  <c r="G165" i="1"/>
  <c r="F165" i="1"/>
  <c r="AE268" i="1"/>
  <c r="AD268" i="1"/>
  <c r="AC268" i="1"/>
  <c r="I268" i="1"/>
  <c r="H268" i="1"/>
  <c r="G268" i="1"/>
  <c r="F268" i="1"/>
  <c r="AE141" i="1"/>
  <c r="AD141" i="1"/>
  <c r="AC141" i="1"/>
  <c r="I141" i="1"/>
  <c r="H141" i="1"/>
  <c r="G141" i="1"/>
  <c r="F141" i="1"/>
  <c r="AE319" i="1"/>
  <c r="AD319" i="1"/>
  <c r="AC319" i="1"/>
  <c r="I319" i="1"/>
  <c r="H319" i="1"/>
  <c r="G319" i="1"/>
  <c r="F319" i="1"/>
  <c r="AE78" i="1"/>
  <c r="AD78" i="1"/>
  <c r="AC78" i="1"/>
  <c r="I78" i="1"/>
  <c r="H78" i="1"/>
  <c r="G78" i="1"/>
  <c r="F78" i="1"/>
  <c r="AE293" i="1"/>
  <c r="AD293" i="1"/>
  <c r="AC293" i="1"/>
  <c r="I293" i="1"/>
  <c r="H293" i="1"/>
  <c r="G293" i="1"/>
  <c r="F293" i="1"/>
  <c r="AE23" i="1"/>
  <c r="AD23" i="1"/>
  <c r="AC23" i="1"/>
  <c r="I23" i="1"/>
  <c r="H23" i="1"/>
  <c r="G23" i="1"/>
  <c r="F23" i="1"/>
  <c r="AE335" i="1"/>
  <c r="AD335" i="1"/>
  <c r="AC335" i="1"/>
  <c r="I335" i="1"/>
  <c r="H335" i="1"/>
  <c r="G335" i="1"/>
  <c r="F335" i="1"/>
  <c r="AE369" i="1"/>
  <c r="AD369" i="1"/>
  <c r="AC369" i="1"/>
  <c r="I369" i="1"/>
  <c r="H369" i="1"/>
  <c r="G369" i="1"/>
  <c r="F369" i="1"/>
  <c r="AE344" i="1"/>
  <c r="AD344" i="1"/>
  <c r="AC344" i="1"/>
  <c r="I344" i="1"/>
  <c r="H344" i="1"/>
  <c r="G344" i="1"/>
  <c r="F344" i="1"/>
  <c r="AE51" i="1"/>
  <c r="AD51" i="1"/>
  <c r="AC51" i="1"/>
  <c r="I51" i="1"/>
  <c r="H51" i="1"/>
  <c r="G51" i="1"/>
  <c r="F51" i="1"/>
  <c r="AE67" i="1"/>
  <c r="AD67" i="1"/>
  <c r="AC67" i="1"/>
  <c r="I67" i="1"/>
  <c r="H67" i="1"/>
  <c r="G67" i="1"/>
  <c r="F67" i="1"/>
  <c r="AE274" i="1"/>
  <c r="AD274" i="1"/>
  <c r="AC274" i="1"/>
  <c r="I274" i="1"/>
  <c r="H274" i="1"/>
  <c r="G274" i="1"/>
  <c r="F274" i="1"/>
  <c r="AE81" i="1"/>
  <c r="AD81" i="1"/>
  <c r="AC81" i="1"/>
  <c r="I81" i="1"/>
  <c r="H81" i="1"/>
  <c r="G81" i="1"/>
  <c r="F81" i="1"/>
  <c r="AE5" i="1"/>
  <c r="AD5" i="1"/>
  <c r="AC5" i="1"/>
  <c r="I5" i="1"/>
  <c r="H5" i="1"/>
  <c r="G5" i="1"/>
  <c r="F5" i="1"/>
  <c r="AE189" i="1"/>
  <c r="AD189" i="1"/>
  <c r="AC189" i="1"/>
  <c r="I189" i="1"/>
  <c r="H189" i="1"/>
  <c r="G189" i="1"/>
  <c r="F189" i="1"/>
  <c r="AE228" i="1"/>
  <c r="AD228" i="1"/>
  <c r="AC228" i="1"/>
  <c r="I228" i="1"/>
  <c r="H228" i="1"/>
  <c r="G228" i="1"/>
  <c r="F228" i="1"/>
  <c r="AE158" i="1"/>
  <c r="AD158" i="1"/>
  <c r="AC158" i="1"/>
  <c r="I158" i="1"/>
  <c r="H158" i="1"/>
  <c r="G158" i="1"/>
  <c r="F158" i="1"/>
  <c r="AE197" i="1"/>
  <c r="AD197" i="1"/>
  <c r="AC197" i="1"/>
  <c r="I197" i="1"/>
  <c r="H197" i="1"/>
  <c r="G197" i="1"/>
  <c r="F197" i="1"/>
  <c r="AE307" i="1"/>
  <c r="AD307" i="1"/>
  <c r="AC307" i="1"/>
  <c r="I307" i="1"/>
  <c r="H307" i="1"/>
  <c r="G307" i="1"/>
  <c r="F307" i="1"/>
  <c r="AE120" i="1"/>
  <c r="AD120" i="1"/>
  <c r="AC120" i="1"/>
  <c r="I120" i="1"/>
  <c r="H120" i="1"/>
  <c r="G120" i="1"/>
  <c r="F120" i="1"/>
  <c r="AE168" i="1"/>
  <c r="AD168" i="1"/>
  <c r="AC168" i="1"/>
  <c r="I168" i="1"/>
  <c r="H168" i="1"/>
  <c r="G168" i="1"/>
  <c r="F168" i="1"/>
  <c r="AE220" i="1"/>
  <c r="AD220" i="1"/>
  <c r="AC220" i="1"/>
  <c r="I220" i="1"/>
  <c r="H220" i="1"/>
  <c r="G220" i="1"/>
  <c r="F220" i="1"/>
  <c r="AE290" i="1"/>
  <c r="AD290" i="1"/>
  <c r="AC290" i="1"/>
  <c r="I290" i="1"/>
  <c r="H290" i="1"/>
  <c r="G290" i="1"/>
  <c r="F290" i="1"/>
  <c r="AE250" i="1"/>
  <c r="AD250" i="1"/>
  <c r="AC250" i="1"/>
  <c r="I250" i="1"/>
  <c r="H250" i="1"/>
  <c r="G250" i="1"/>
  <c r="F250" i="1"/>
  <c r="AE264" i="1"/>
  <c r="AD264" i="1"/>
  <c r="AC264" i="1"/>
  <c r="I264" i="1"/>
  <c r="H264" i="1"/>
  <c r="G264" i="1"/>
  <c r="F264" i="1"/>
  <c r="AE179" i="1"/>
  <c r="AD179" i="1"/>
  <c r="AC179" i="1"/>
  <c r="I179" i="1"/>
  <c r="H179" i="1"/>
  <c r="G179" i="1"/>
  <c r="F179" i="1"/>
  <c r="AE221" i="1"/>
  <c r="AD221" i="1"/>
  <c r="AC221" i="1"/>
  <c r="I221" i="1"/>
  <c r="H221" i="1"/>
  <c r="G221" i="1"/>
  <c r="F221" i="1"/>
  <c r="AE336" i="1"/>
  <c r="AD336" i="1"/>
  <c r="AC336" i="1"/>
  <c r="I336" i="1"/>
  <c r="H336" i="1"/>
  <c r="G336" i="1"/>
  <c r="F336" i="1"/>
  <c r="AE295" i="1"/>
  <c r="AD295" i="1"/>
  <c r="AC295" i="1"/>
  <c r="I295" i="1"/>
  <c r="H295" i="1"/>
  <c r="G295" i="1"/>
  <c r="F295" i="1"/>
  <c r="AE34" i="1"/>
  <c r="AD34" i="1"/>
  <c r="AC34" i="1"/>
  <c r="I34" i="1"/>
  <c r="H34" i="1"/>
  <c r="G34" i="1"/>
  <c r="F34" i="1"/>
  <c r="AE83" i="1"/>
  <c r="AD83" i="1"/>
  <c r="AC83" i="1"/>
  <c r="I83" i="1"/>
  <c r="H83" i="1"/>
  <c r="G83" i="1"/>
  <c r="F83" i="1"/>
  <c r="AE142" i="1"/>
  <c r="AD142" i="1"/>
  <c r="AC142" i="1"/>
  <c r="I142" i="1"/>
  <c r="H142" i="1"/>
  <c r="G142" i="1"/>
  <c r="F142" i="1"/>
  <c r="AE40" i="1"/>
  <c r="AD40" i="1"/>
  <c r="AC40" i="1"/>
  <c r="I40" i="1"/>
  <c r="H40" i="1"/>
  <c r="G40" i="1"/>
  <c r="F40" i="1"/>
  <c r="AE199" i="1"/>
  <c r="AD199" i="1"/>
  <c r="AC199" i="1"/>
  <c r="I199" i="1"/>
  <c r="H199" i="1"/>
  <c r="G199" i="1"/>
  <c r="F199" i="1"/>
  <c r="AE301" i="1"/>
  <c r="AD301" i="1"/>
  <c r="AC301" i="1"/>
  <c r="I301" i="1"/>
  <c r="H301" i="1"/>
  <c r="G301" i="1"/>
  <c r="F301" i="1"/>
  <c r="AE374" i="1"/>
  <c r="AD374" i="1"/>
  <c r="AC374" i="1"/>
  <c r="I374" i="1"/>
  <c r="H374" i="1"/>
  <c r="G374" i="1"/>
  <c r="F374" i="1"/>
  <c r="AE45" i="1"/>
  <c r="AD45" i="1"/>
  <c r="AC45" i="1"/>
  <c r="I45" i="1"/>
  <c r="H45" i="1"/>
  <c r="G45" i="1"/>
  <c r="F45" i="1"/>
  <c r="AE84" i="1"/>
  <c r="AD84" i="1"/>
  <c r="AC84" i="1"/>
  <c r="I84" i="1"/>
  <c r="H84" i="1"/>
  <c r="G84" i="1"/>
  <c r="F84" i="1"/>
  <c r="AE247" i="1"/>
  <c r="AD247" i="1"/>
  <c r="AC247" i="1"/>
  <c r="I247" i="1"/>
  <c r="H247" i="1"/>
  <c r="G247" i="1"/>
  <c r="F247" i="1"/>
  <c r="AE230" i="1"/>
  <c r="AD230" i="1"/>
  <c r="AC230" i="1"/>
  <c r="I230" i="1"/>
  <c r="H230" i="1"/>
  <c r="G230" i="1"/>
  <c r="F230" i="1"/>
  <c r="AE6" i="1"/>
  <c r="AD6" i="1"/>
  <c r="AC6" i="1"/>
  <c r="I6" i="1"/>
  <c r="H6" i="1"/>
  <c r="G6" i="1"/>
  <c r="F6" i="1"/>
  <c r="AE346" i="1"/>
  <c r="AD346" i="1"/>
  <c r="AC346" i="1"/>
  <c r="I346" i="1"/>
  <c r="H346" i="1"/>
  <c r="G346" i="1"/>
  <c r="F346" i="1"/>
  <c r="AE153" i="1"/>
  <c r="AD153" i="1"/>
  <c r="AC153" i="1"/>
  <c r="I153" i="1"/>
  <c r="H153" i="1"/>
  <c r="G153" i="1"/>
  <c r="F153" i="1"/>
  <c r="AE110" i="1"/>
  <c r="AD110" i="1"/>
  <c r="AC110" i="1"/>
  <c r="I110" i="1"/>
  <c r="H110" i="1"/>
  <c r="G110" i="1"/>
  <c r="F110" i="1"/>
  <c r="AE33" i="1"/>
  <c r="AD33" i="1"/>
  <c r="AC33" i="1"/>
  <c r="I33" i="1"/>
  <c r="H33" i="1"/>
  <c r="G33" i="1"/>
  <c r="F33" i="1"/>
  <c r="AE60" i="1"/>
  <c r="AD60" i="1"/>
  <c r="AC60" i="1"/>
  <c r="I60" i="1"/>
  <c r="H60" i="1"/>
  <c r="G60" i="1"/>
  <c r="F60" i="1"/>
  <c r="AE182" i="1"/>
  <c r="AD182" i="1"/>
  <c r="AC182" i="1"/>
  <c r="I182" i="1"/>
  <c r="H182" i="1"/>
  <c r="G182" i="1"/>
  <c r="F182" i="1"/>
  <c r="AE201" i="1"/>
  <c r="AD201" i="1"/>
  <c r="AC201" i="1"/>
  <c r="I201" i="1"/>
  <c r="H201" i="1"/>
  <c r="G201" i="1"/>
  <c r="F201" i="1"/>
  <c r="AE315" i="1"/>
  <c r="AD315" i="1"/>
  <c r="AC315" i="1"/>
  <c r="I315" i="1"/>
  <c r="H315" i="1"/>
  <c r="G315" i="1"/>
  <c r="F315" i="1"/>
  <c r="AE49" i="1"/>
  <c r="AD49" i="1"/>
  <c r="AC49" i="1"/>
  <c r="I49" i="1"/>
  <c r="H49" i="1"/>
  <c r="G49" i="1"/>
  <c r="F49" i="1"/>
  <c r="AE96" i="1"/>
  <c r="AD96" i="1"/>
  <c r="AC96" i="1"/>
  <c r="I96" i="1"/>
  <c r="H96" i="1"/>
  <c r="G96" i="1"/>
  <c r="F96" i="1"/>
  <c r="AE255" i="1"/>
  <c r="AD255" i="1"/>
  <c r="AC255" i="1"/>
  <c r="I255" i="1"/>
  <c r="H255" i="1"/>
  <c r="G255" i="1"/>
  <c r="F255" i="1"/>
  <c r="AE328" i="1"/>
  <c r="AD328" i="1"/>
  <c r="AC328" i="1"/>
  <c r="I328" i="1"/>
  <c r="H328" i="1"/>
  <c r="G328" i="1"/>
  <c r="F328" i="1"/>
  <c r="AE286" i="1"/>
  <c r="AD286" i="1"/>
  <c r="AC286" i="1"/>
  <c r="I286" i="1"/>
  <c r="H286" i="1"/>
  <c r="G286" i="1"/>
  <c r="F286" i="1"/>
  <c r="AE309" i="1"/>
  <c r="AD309" i="1"/>
  <c r="AC309" i="1"/>
  <c r="I309" i="1"/>
  <c r="H309" i="1"/>
  <c r="G309" i="1"/>
  <c r="F309" i="1"/>
  <c r="AE180" i="1"/>
  <c r="AD180" i="1"/>
  <c r="AC180" i="1"/>
  <c r="I180" i="1"/>
  <c r="H180" i="1"/>
  <c r="G180" i="1"/>
  <c r="F180" i="1"/>
  <c r="AE129" i="1"/>
  <c r="AD129" i="1"/>
  <c r="AC129" i="1"/>
  <c r="I129" i="1"/>
  <c r="H129" i="1"/>
  <c r="G129" i="1"/>
  <c r="F129" i="1"/>
  <c r="AE91" i="1"/>
  <c r="AD91" i="1"/>
  <c r="AC91" i="1"/>
  <c r="I91" i="1"/>
  <c r="H91" i="1"/>
  <c r="G91" i="1"/>
  <c r="F91" i="1"/>
  <c r="AE354" i="1"/>
  <c r="AD354" i="1"/>
  <c r="AC354" i="1"/>
  <c r="I354" i="1"/>
  <c r="H354" i="1"/>
  <c r="G354" i="1"/>
  <c r="F354" i="1"/>
  <c r="AE170" i="1"/>
  <c r="AD170" i="1"/>
  <c r="AC170" i="1"/>
  <c r="I170" i="1"/>
  <c r="H170" i="1"/>
  <c r="G170" i="1"/>
  <c r="F170" i="1"/>
  <c r="AE66" i="1"/>
  <c r="AD66" i="1"/>
  <c r="AC66" i="1"/>
  <c r="I66" i="1"/>
  <c r="H66" i="1"/>
  <c r="G66" i="1"/>
  <c r="F66" i="1"/>
  <c r="AE131" i="1"/>
  <c r="AD131" i="1"/>
  <c r="AC131" i="1"/>
  <c r="I131" i="1"/>
  <c r="H131" i="1"/>
  <c r="G131" i="1"/>
  <c r="F131" i="1"/>
  <c r="AE249" i="1"/>
  <c r="AD249" i="1"/>
  <c r="AC249" i="1"/>
  <c r="I249" i="1"/>
  <c r="H249" i="1"/>
  <c r="G249" i="1"/>
  <c r="F249" i="1"/>
  <c r="AE227" i="1"/>
  <c r="AD227" i="1"/>
  <c r="AC227" i="1"/>
  <c r="I227" i="1"/>
  <c r="H227" i="1"/>
  <c r="G227" i="1"/>
  <c r="F227" i="1"/>
  <c r="AE22" i="1"/>
  <c r="AD22" i="1"/>
  <c r="AC22" i="1"/>
  <c r="I22" i="1"/>
  <c r="H22" i="1"/>
  <c r="G22" i="1"/>
  <c r="F22" i="1"/>
  <c r="AE302" i="1"/>
  <c r="AD302" i="1"/>
  <c r="AC302" i="1"/>
  <c r="I302" i="1"/>
  <c r="H302" i="1"/>
  <c r="G302" i="1"/>
  <c r="F302" i="1"/>
  <c r="AE365" i="1"/>
  <c r="AD365" i="1"/>
  <c r="AC365" i="1"/>
  <c r="I365" i="1"/>
  <c r="H365" i="1"/>
  <c r="G365" i="1"/>
  <c r="F365" i="1"/>
  <c r="AE173" i="1"/>
  <c r="AD173" i="1"/>
  <c r="AC173" i="1"/>
  <c r="I173" i="1"/>
  <c r="H173" i="1"/>
  <c r="G173" i="1"/>
  <c r="F173" i="1"/>
  <c r="AE331" i="1"/>
  <c r="AD331" i="1"/>
  <c r="AC331" i="1"/>
  <c r="I331" i="1"/>
  <c r="H331" i="1"/>
  <c r="G331" i="1"/>
  <c r="F331" i="1"/>
  <c r="AE77" i="1"/>
  <c r="AD77" i="1"/>
  <c r="AC77" i="1"/>
  <c r="I77" i="1"/>
  <c r="H77" i="1"/>
  <c r="G77" i="1"/>
  <c r="F77" i="1"/>
  <c r="AE62" i="1"/>
  <c r="AD62" i="1"/>
  <c r="AC62" i="1"/>
  <c r="I62" i="1"/>
  <c r="H62" i="1"/>
  <c r="G62" i="1"/>
  <c r="F62" i="1"/>
  <c r="AE206" i="1"/>
  <c r="AD206" i="1"/>
  <c r="AC206" i="1"/>
  <c r="I206" i="1"/>
  <c r="H206" i="1"/>
  <c r="G206" i="1"/>
  <c r="F206" i="1"/>
  <c r="AE219" i="1"/>
  <c r="AD219" i="1"/>
  <c r="AC219" i="1"/>
  <c r="I219" i="1"/>
  <c r="H219" i="1"/>
  <c r="G219" i="1"/>
  <c r="F219" i="1"/>
  <c r="AE279" i="1"/>
  <c r="AD279" i="1"/>
  <c r="AC279" i="1"/>
  <c r="I279" i="1"/>
  <c r="H279" i="1"/>
  <c r="G279" i="1"/>
  <c r="F279" i="1"/>
  <c r="AE17" i="1"/>
  <c r="AD17" i="1"/>
  <c r="AC17" i="1"/>
  <c r="I17" i="1"/>
  <c r="H17" i="1"/>
  <c r="G17" i="1"/>
  <c r="F17" i="1"/>
  <c r="AE287" i="1"/>
  <c r="AD287" i="1"/>
  <c r="AC287" i="1"/>
  <c r="I287" i="1"/>
  <c r="H287" i="1"/>
  <c r="G287" i="1"/>
  <c r="F287" i="1"/>
  <c r="AE144" i="1"/>
  <c r="AD144" i="1"/>
  <c r="AC144" i="1"/>
  <c r="I144" i="1"/>
  <c r="H144" i="1"/>
  <c r="G144" i="1"/>
  <c r="F144" i="1"/>
  <c r="AE187" i="1"/>
  <c r="AD187" i="1"/>
  <c r="AC187" i="1"/>
  <c r="I187" i="1"/>
  <c r="H187" i="1"/>
  <c r="G187" i="1"/>
  <c r="F187" i="1"/>
  <c r="AE355" i="1"/>
  <c r="AD355" i="1"/>
  <c r="AC355" i="1"/>
  <c r="I355" i="1"/>
  <c r="H355" i="1"/>
  <c r="G355" i="1"/>
  <c r="F355" i="1"/>
  <c r="AE366" i="1"/>
  <c r="AD366" i="1"/>
  <c r="AC366" i="1"/>
  <c r="I366" i="1"/>
  <c r="H366" i="1"/>
  <c r="G366" i="1"/>
  <c r="F366" i="1"/>
  <c r="AE151" i="1"/>
  <c r="AD151" i="1"/>
  <c r="AC151" i="1"/>
  <c r="I151" i="1"/>
  <c r="H151" i="1"/>
  <c r="G151" i="1"/>
  <c r="F151" i="1"/>
  <c r="AE47" i="1"/>
  <c r="AD47" i="1"/>
  <c r="AC47" i="1"/>
  <c r="I47" i="1"/>
  <c r="H47" i="1"/>
  <c r="G47" i="1"/>
  <c r="F47" i="1"/>
  <c r="AE246" i="1"/>
  <c r="AD246" i="1"/>
  <c r="AC246" i="1"/>
  <c r="I246" i="1"/>
  <c r="H246" i="1"/>
  <c r="G246" i="1"/>
  <c r="F246" i="1"/>
  <c r="AE229" i="1"/>
  <c r="AD229" i="1"/>
  <c r="AC229" i="1"/>
  <c r="I229" i="1"/>
  <c r="H229" i="1"/>
  <c r="G229" i="1"/>
  <c r="F229" i="1"/>
  <c r="AE3" i="1"/>
  <c r="AD3" i="1"/>
  <c r="AC3" i="1"/>
  <c r="I3" i="1"/>
  <c r="H3" i="1"/>
  <c r="G3" i="1"/>
  <c r="F3" i="1"/>
  <c r="AE303" i="1"/>
  <c r="AD303" i="1"/>
  <c r="AC303" i="1"/>
  <c r="I303" i="1"/>
  <c r="H303" i="1"/>
  <c r="G303" i="1"/>
  <c r="F303" i="1"/>
  <c r="AE115" i="1"/>
  <c r="AD115" i="1"/>
  <c r="AC115" i="1"/>
  <c r="I115" i="1"/>
  <c r="H115" i="1"/>
  <c r="G115" i="1"/>
  <c r="F115" i="1"/>
  <c r="AE65" i="1"/>
  <c r="AD65" i="1"/>
  <c r="AC65" i="1"/>
  <c r="I65" i="1"/>
  <c r="H65" i="1"/>
  <c r="G65" i="1"/>
  <c r="F65" i="1"/>
  <c r="AE53" i="1"/>
  <c r="AD53" i="1"/>
  <c r="AC53" i="1"/>
  <c r="I53" i="1"/>
  <c r="H53" i="1"/>
  <c r="G53" i="1"/>
  <c r="F53" i="1"/>
  <c r="AE74" i="1"/>
  <c r="AD74" i="1"/>
  <c r="AC74" i="1"/>
  <c r="I74" i="1"/>
  <c r="H74" i="1"/>
  <c r="G74" i="1"/>
  <c r="F74" i="1"/>
  <c r="AE176" i="1"/>
  <c r="AD176" i="1"/>
  <c r="AC176" i="1"/>
  <c r="I176" i="1"/>
  <c r="H176" i="1"/>
  <c r="G176" i="1"/>
  <c r="F176" i="1"/>
  <c r="AE218" i="1"/>
  <c r="AD218" i="1"/>
  <c r="AC218" i="1"/>
  <c r="I218" i="1"/>
  <c r="H218" i="1"/>
  <c r="G218" i="1"/>
  <c r="F218" i="1"/>
  <c r="AE304" i="1"/>
  <c r="AD304" i="1"/>
  <c r="AC304" i="1"/>
  <c r="I304" i="1"/>
  <c r="H304" i="1"/>
  <c r="G304" i="1"/>
  <c r="F304" i="1"/>
  <c r="AE143" i="1"/>
  <c r="AD143" i="1"/>
  <c r="AC143" i="1"/>
  <c r="I143" i="1"/>
  <c r="H143" i="1"/>
  <c r="G143" i="1"/>
  <c r="F143" i="1"/>
  <c r="AE203" i="1"/>
  <c r="AD203" i="1"/>
  <c r="AC203" i="1"/>
  <c r="I203" i="1"/>
  <c r="H203" i="1"/>
  <c r="G203" i="1"/>
  <c r="F203" i="1"/>
  <c r="AE235" i="1"/>
  <c r="AD235" i="1"/>
  <c r="AC235" i="1"/>
  <c r="I235" i="1"/>
  <c r="H235" i="1"/>
  <c r="G235" i="1"/>
  <c r="F235" i="1"/>
  <c r="AE321" i="1"/>
  <c r="AD321" i="1"/>
  <c r="AC321" i="1"/>
  <c r="I321" i="1"/>
  <c r="H321" i="1"/>
  <c r="G321" i="1"/>
  <c r="F321" i="1"/>
  <c r="AE9" i="1"/>
  <c r="AD9" i="1"/>
  <c r="AC9" i="1"/>
  <c r="I9" i="1"/>
  <c r="H9" i="1"/>
  <c r="G9" i="1"/>
  <c r="F9" i="1"/>
  <c r="AE373" i="1"/>
  <c r="AD373" i="1"/>
  <c r="AC373" i="1"/>
  <c r="I373" i="1"/>
  <c r="H373" i="1"/>
  <c r="G373" i="1"/>
  <c r="F373" i="1"/>
  <c r="AE191" i="1"/>
  <c r="AD191" i="1"/>
  <c r="AC191" i="1"/>
  <c r="I191" i="1"/>
  <c r="H191" i="1"/>
  <c r="G191" i="1"/>
  <c r="F191" i="1"/>
  <c r="AE125" i="1"/>
  <c r="AD125" i="1"/>
  <c r="AC125" i="1"/>
  <c r="I125" i="1"/>
  <c r="H125" i="1"/>
  <c r="G125" i="1"/>
  <c r="F125" i="1"/>
  <c r="AE352" i="1"/>
  <c r="AD352" i="1"/>
  <c r="AC352" i="1"/>
  <c r="I352" i="1"/>
  <c r="H352" i="1"/>
  <c r="G352" i="1"/>
  <c r="F352" i="1"/>
  <c r="AE46" i="1"/>
  <c r="AD46" i="1"/>
  <c r="AC46" i="1"/>
  <c r="I46" i="1"/>
  <c r="H46" i="1"/>
  <c r="G46" i="1"/>
  <c r="F46" i="1"/>
  <c r="AE164" i="1"/>
  <c r="AD164" i="1"/>
  <c r="AC164" i="1"/>
  <c r="I164" i="1"/>
  <c r="H164" i="1"/>
  <c r="G164" i="1"/>
  <c r="F164" i="1"/>
  <c r="AE285" i="1"/>
  <c r="AD285" i="1"/>
  <c r="AC285" i="1"/>
  <c r="I285" i="1"/>
  <c r="H285" i="1"/>
  <c r="G285" i="1"/>
  <c r="F285" i="1"/>
  <c r="AE243" i="1"/>
  <c r="AD243" i="1"/>
  <c r="AC243" i="1"/>
  <c r="I243" i="1"/>
  <c r="H243" i="1"/>
  <c r="G243" i="1"/>
  <c r="F243" i="1"/>
  <c r="AE95" i="1"/>
  <c r="AD95" i="1"/>
  <c r="AC95" i="1"/>
  <c r="I95" i="1"/>
  <c r="H95" i="1"/>
  <c r="G95" i="1"/>
  <c r="F95" i="1"/>
  <c r="AE258" i="1"/>
  <c r="AD258" i="1"/>
  <c r="AC258" i="1"/>
  <c r="I258" i="1"/>
  <c r="H258" i="1"/>
  <c r="G258" i="1"/>
  <c r="F258" i="1"/>
  <c r="AE89" i="1"/>
  <c r="AD89" i="1"/>
  <c r="AC89" i="1"/>
  <c r="I89" i="1"/>
  <c r="H89" i="1"/>
  <c r="G89" i="1"/>
  <c r="F89" i="1"/>
  <c r="AE122" i="1"/>
  <c r="AD122" i="1"/>
  <c r="AC122" i="1"/>
  <c r="I122" i="1"/>
  <c r="H122" i="1"/>
  <c r="G122" i="1"/>
  <c r="F122" i="1"/>
  <c r="AE172" i="1"/>
  <c r="AD172" i="1"/>
  <c r="AC172" i="1"/>
  <c r="I172" i="1"/>
  <c r="H172" i="1"/>
  <c r="G172" i="1"/>
  <c r="F172" i="1"/>
  <c r="AE327" i="1"/>
  <c r="AD327" i="1"/>
  <c r="AC327" i="1"/>
  <c r="I327" i="1"/>
  <c r="H327" i="1"/>
  <c r="G327" i="1"/>
  <c r="F327" i="1"/>
  <c r="AE26" i="1"/>
  <c r="AD26" i="1"/>
  <c r="AC26" i="1"/>
  <c r="I26" i="1"/>
  <c r="H26" i="1"/>
  <c r="G26" i="1"/>
  <c r="F26" i="1"/>
  <c r="AE278" i="1"/>
  <c r="AD278" i="1"/>
  <c r="AC278" i="1"/>
  <c r="I278" i="1"/>
  <c r="H278" i="1"/>
  <c r="G278" i="1"/>
  <c r="F278" i="1"/>
  <c r="AE306" i="1"/>
  <c r="AD306" i="1"/>
  <c r="AC306" i="1"/>
  <c r="I306" i="1"/>
  <c r="H306" i="1"/>
  <c r="G306" i="1"/>
  <c r="F306" i="1"/>
  <c r="AE183" i="1"/>
  <c r="AD183" i="1"/>
  <c r="AC183" i="1"/>
  <c r="I183" i="1"/>
  <c r="H183" i="1"/>
  <c r="G183" i="1"/>
  <c r="F183" i="1"/>
  <c r="AE155" i="1"/>
  <c r="AD155" i="1"/>
  <c r="AC155" i="1"/>
  <c r="I155" i="1"/>
  <c r="H155" i="1"/>
  <c r="G155" i="1"/>
  <c r="F155" i="1"/>
  <c r="AE167" i="1"/>
  <c r="AD167" i="1"/>
  <c r="AC167" i="1"/>
  <c r="I167" i="1"/>
  <c r="H167" i="1"/>
  <c r="G167" i="1"/>
  <c r="F167" i="1"/>
  <c r="AE24" i="1"/>
  <c r="AD24" i="1"/>
  <c r="AC24" i="1"/>
  <c r="I24" i="1"/>
  <c r="H24" i="1"/>
  <c r="G24" i="1"/>
  <c r="F24" i="1"/>
  <c r="AE236" i="1"/>
  <c r="AD236" i="1"/>
  <c r="AC236" i="1"/>
  <c r="I236" i="1"/>
  <c r="H236" i="1"/>
  <c r="G236" i="1"/>
  <c r="F236" i="1"/>
  <c r="AE364" i="1"/>
  <c r="AD364" i="1"/>
  <c r="AC364" i="1"/>
  <c r="I364" i="1"/>
  <c r="H364" i="1"/>
  <c r="G364" i="1"/>
  <c r="F364" i="1"/>
  <c r="AE69" i="1"/>
  <c r="AD69" i="1"/>
  <c r="AC69" i="1"/>
  <c r="I69" i="1"/>
  <c r="H69" i="1"/>
  <c r="G69" i="1"/>
  <c r="F69" i="1"/>
  <c r="AE101" i="1"/>
  <c r="AD101" i="1"/>
  <c r="AC101" i="1"/>
  <c r="I101" i="1"/>
  <c r="H101" i="1"/>
  <c r="G101" i="1"/>
  <c r="F101" i="1"/>
  <c r="AE271" i="1"/>
  <c r="AD271" i="1"/>
  <c r="AC271" i="1"/>
  <c r="I271" i="1"/>
  <c r="H271" i="1"/>
  <c r="G271" i="1"/>
  <c r="F271" i="1"/>
  <c r="AE284" i="1"/>
  <c r="AD284" i="1"/>
  <c r="AC284" i="1"/>
  <c r="I284" i="1"/>
  <c r="H284" i="1"/>
  <c r="G284" i="1"/>
  <c r="F284" i="1"/>
  <c r="AE159" i="1"/>
  <c r="AD159" i="1"/>
  <c r="AC159" i="1"/>
  <c r="I159" i="1"/>
  <c r="H159" i="1"/>
  <c r="G159" i="1"/>
  <c r="F159" i="1"/>
  <c r="AE108" i="1"/>
  <c r="AD108" i="1"/>
  <c r="AC108" i="1"/>
  <c r="I108" i="1"/>
  <c r="H108" i="1"/>
  <c r="G108" i="1"/>
  <c r="F108" i="1"/>
  <c r="AE356" i="1"/>
  <c r="AD356" i="1"/>
  <c r="AC356" i="1"/>
  <c r="I356" i="1"/>
  <c r="H356" i="1"/>
  <c r="G356" i="1"/>
  <c r="F356" i="1"/>
  <c r="AE305" i="1"/>
  <c r="AD305" i="1"/>
  <c r="AC305" i="1"/>
  <c r="I305" i="1"/>
  <c r="H305" i="1"/>
  <c r="G305" i="1"/>
  <c r="F305" i="1"/>
  <c r="AE68" i="1"/>
  <c r="AD68" i="1"/>
  <c r="AC68" i="1"/>
  <c r="I68" i="1"/>
  <c r="H68" i="1"/>
  <c r="G68" i="1"/>
  <c r="F68" i="1"/>
  <c r="AE13" i="1"/>
  <c r="AD13" i="1"/>
  <c r="AC13" i="1"/>
  <c r="I13" i="1"/>
  <c r="H13" i="1"/>
  <c r="G13" i="1"/>
  <c r="F13" i="1"/>
  <c r="AE76" i="1"/>
  <c r="AD76" i="1"/>
  <c r="AC76" i="1"/>
  <c r="I76" i="1"/>
  <c r="H76" i="1"/>
  <c r="G76" i="1"/>
  <c r="F76" i="1"/>
  <c r="AE298" i="1"/>
  <c r="AD298" i="1"/>
  <c r="AC298" i="1"/>
  <c r="I298" i="1"/>
  <c r="H298" i="1"/>
  <c r="G298" i="1"/>
  <c r="F298" i="1"/>
  <c r="AE137" i="1"/>
  <c r="AD137" i="1"/>
  <c r="AC137" i="1"/>
  <c r="I137" i="1"/>
  <c r="H137" i="1"/>
  <c r="G137" i="1"/>
  <c r="F137" i="1"/>
  <c r="AE325" i="1"/>
  <c r="AD325" i="1"/>
  <c r="AC325" i="1"/>
  <c r="I325" i="1"/>
  <c r="H325" i="1"/>
  <c r="G325" i="1"/>
  <c r="F325" i="1"/>
  <c r="AE94" i="1"/>
  <c r="AD94" i="1"/>
  <c r="AC94" i="1"/>
  <c r="I94" i="1"/>
  <c r="H94" i="1"/>
  <c r="G94" i="1"/>
  <c r="F94" i="1"/>
  <c r="AE193" i="1"/>
  <c r="AD193" i="1"/>
  <c r="AC193" i="1"/>
  <c r="I193" i="1"/>
  <c r="H193" i="1"/>
  <c r="G193" i="1"/>
  <c r="F193" i="1"/>
  <c r="AE12" i="1"/>
  <c r="AD12" i="1"/>
  <c r="AC12" i="1"/>
  <c r="I12" i="1"/>
  <c r="H12" i="1"/>
  <c r="G12" i="1"/>
  <c r="F12" i="1"/>
  <c r="AE239" i="1"/>
  <c r="AD239" i="1"/>
  <c r="AC239" i="1"/>
  <c r="I239" i="1"/>
  <c r="H239" i="1"/>
  <c r="G239" i="1"/>
  <c r="F239" i="1"/>
  <c r="AE157" i="1"/>
  <c r="AD157" i="1"/>
  <c r="AC157" i="1"/>
  <c r="I157" i="1"/>
  <c r="H157" i="1"/>
  <c r="G157" i="1"/>
  <c r="F157" i="1"/>
  <c r="AE174" i="1"/>
  <c r="AD174" i="1"/>
  <c r="AC174" i="1"/>
  <c r="I174" i="1"/>
  <c r="H174" i="1"/>
  <c r="G174" i="1"/>
  <c r="F174" i="1"/>
  <c r="AE367" i="1"/>
  <c r="AD367" i="1"/>
  <c r="AC367" i="1"/>
  <c r="I367" i="1"/>
  <c r="H367" i="1"/>
  <c r="G367" i="1"/>
  <c r="F367" i="1"/>
  <c r="AE50" i="1"/>
  <c r="AD50" i="1"/>
  <c r="AC50" i="1"/>
  <c r="I50" i="1"/>
  <c r="H50" i="1"/>
  <c r="G50" i="1"/>
  <c r="F50" i="1"/>
  <c r="AE134" i="1"/>
  <c r="AD134" i="1"/>
  <c r="AC134" i="1"/>
  <c r="I134" i="1"/>
  <c r="H134" i="1"/>
  <c r="G134" i="1"/>
  <c r="F134" i="1"/>
  <c r="AE252" i="1"/>
  <c r="AD252" i="1"/>
  <c r="AC252" i="1"/>
  <c r="I252" i="1"/>
  <c r="H252" i="1"/>
  <c r="G252" i="1"/>
  <c r="F252" i="1"/>
  <c r="AE280" i="1"/>
  <c r="AD280" i="1"/>
  <c r="AC280" i="1"/>
  <c r="I280" i="1"/>
  <c r="H280" i="1"/>
  <c r="G280" i="1"/>
  <c r="F280" i="1"/>
  <c r="AE72" i="1"/>
  <c r="AD72" i="1"/>
  <c r="AC72" i="1"/>
  <c r="I72" i="1"/>
  <c r="H72" i="1"/>
  <c r="G72" i="1"/>
  <c r="F72" i="1"/>
  <c r="AE310" i="1"/>
  <c r="AD310" i="1"/>
  <c r="AC310" i="1"/>
  <c r="I310" i="1"/>
  <c r="H310" i="1"/>
  <c r="G310" i="1"/>
  <c r="F310" i="1"/>
  <c r="AE234" i="1"/>
  <c r="AD234" i="1"/>
  <c r="AC234" i="1"/>
  <c r="I234" i="1"/>
  <c r="H234" i="1"/>
  <c r="G234" i="1"/>
  <c r="F234" i="1"/>
  <c r="AE138" i="1"/>
  <c r="AD138" i="1"/>
  <c r="AC138" i="1"/>
  <c r="I138" i="1"/>
  <c r="H138" i="1"/>
  <c r="G138" i="1"/>
  <c r="F138" i="1"/>
  <c r="AE265" i="1"/>
  <c r="AD265" i="1"/>
  <c r="AC265" i="1"/>
  <c r="I265" i="1"/>
  <c r="H265" i="1"/>
  <c r="G265" i="1"/>
  <c r="F265" i="1"/>
  <c r="AE244" i="1"/>
  <c r="AD244" i="1"/>
  <c r="AC244" i="1"/>
  <c r="I244" i="1"/>
  <c r="H244" i="1"/>
  <c r="G244" i="1"/>
  <c r="F244" i="1"/>
  <c r="AE75" i="1"/>
  <c r="AD75" i="1"/>
  <c r="AC75" i="1"/>
  <c r="I75" i="1"/>
  <c r="H75" i="1"/>
  <c r="G75" i="1"/>
  <c r="F75" i="1"/>
  <c r="AE41" i="1"/>
  <c r="AD41" i="1"/>
  <c r="AC41" i="1"/>
  <c r="I41" i="1"/>
  <c r="H41" i="1"/>
  <c r="G41" i="1"/>
  <c r="F41" i="1"/>
  <c r="AE358" i="1"/>
  <c r="AD358" i="1"/>
  <c r="AC358" i="1"/>
  <c r="I358" i="1"/>
  <c r="H358" i="1"/>
  <c r="G358" i="1"/>
  <c r="F358" i="1"/>
  <c r="AE128" i="1"/>
  <c r="AD128" i="1"/>
  <c r="AC128" i="1"/>
  <c r="I128" i="1"/>
  <c r="H128" i="1"/>
  <c r="G128" i="1"/>
  <c r="F128" i="1"/>
  <c r="AE353" i="1"/>
  <c r="AD353" i="1"/>
  <c r="AC353" i="1"/>
  <c r="I353" i="1"/>
  <c r="H353" i="1"/>
  <c r="G353" i="1"/>
  <c r="F353" i="1"/>
  <c r="AE14" i="1"/>
  <c r="AD14" i="1"/>
  <c r="AC14" i="1"/>
  <c r="I14" i="1"/>
  <c r="H14" i="1"/>
  <c r="G14" i="1"/>
  <c r="F14" i="1"/>
  <c r="AE207" i="1"/>
  <c r="AD207" i="1"/>
  <c r="AC207" i="1"/>
  <c r="I207" i="1"/>
  <c r="H207" i="1"/>
  <c r="G207" i="1"/>
  <c r="F207" i="1"/>
  <c r="AE177" i="1"/>
  <c r="AD177" i="1"/>
  <c r="AC177" i="1"/>
  <c r="I177" i="1"/>
  <c r="H177" i="1"/>
  <c r="G177" i="1"/>
  <c r="F177" i="1"/>
  <c r="AE123" i="1"/>
  <c r="AD123" i="1"/>
  <c r="AC123" i="1"/>
  <c r="I123" i="1"/>
  <c r="H123" i="1"/>
  <c r="G123" i="1"/>
  <c r="F123" i="1"/>
  <c r="AE30" i="1"/>
  <c r="AD30" i="1"/>
  <c r="AC30" i="1"/>
  <c r="I30" i="1"/>
  <c r="H30" i="1"/>
  <c r="G30" i="1"/>
  <c r="F30" i="1"/>
  <c r="AE149" i="1"/>
  <c r="AD149" i="1"/>
  <c r="AC149" i="1"/>
  <c r="I149" i="1"/>
  <c r="H149" i="1"/>
  <c r="G149" i="1"/>
  <c r="F149" i="1"/>
  <c r="AE273" i="1"/>
  <c r="AD273" i="1"/>
  <c r="AC273" i="1"/>
  <c r="I273" i="1"/>
  <c r="H273" i="1"/>
  <c r="G273" i="1"/>
  <c r="F273" i="1"/>
  <c r="AE242" i="1"/>
  <c r="AD242" i="1"/>
  <c r="AC242" i="1"/>
  <c r="I242" i="1"/>
  <c r="H242" i="1"/>
  <c r="G242" i="1"/>
  <c r="F242" i="1"/>
  <c r="AE55" i="1"/>
  <c r="AD55" i="1"/>
  <c r="AC55" i="1"/>
  <c r="I55" i="1"/>
  <c r="H55" i="1"/>
  <c r="G55" i="1"/>
  <c r="F55" i="1"/>
  <c r="AE277" i="1"/>
  <c r="AD277" i="1"/>
  <c r="AC277" i="1"/>
  <c r="I277" i="1"/>
  <c r="H277" i="1"/>
  <c r="G277" i="1"/>
  <c r="F277" i="1"/>
  <c r="AE291" i="1"/>
  <c r="AD291" i="1"/>
  <c r="AC291" i="1"/>
  <c r="I291" i="1"/>
  <c r="H291" i="1"/>
  <c r="G291" i="1"/>
  <c r="F291" i="1"/>
  <c r="AE171" i="1"/>
  <c r="AD171" i="1"/>
  <c r="AC171" i="1"/>
  <c r="I171" i="1"/>
  <c r="H171" i="1"/>
  <c r="G171" i="1"/>
  <c r="F171" i="1"/>
  <c r="AE322" i="1"/>
  <c r="AD322" i="1"/>
  <c r="AC322" i="1"/>
  <c r="I322" i="1"/>
  <c r="H322" i="1"/>
  <c r="G322" i="1"/>
  <c r="F322" i="1"/>
  <c r="AE226" i="1"/>
  <c r="AD226" i="1"/>
  <c r="AC226" i="1"/>
  <c r="I226" i="1"/>
  <c r="H226" i="1"/>
  <c r="G226" i="1"/>
  <c r="F226" i="1"/>
  <c r="AE63" i="1"/>
  <c r="AD63" i="1"/>
  <c r="AC63" i="1"/>
  <c r="I63" i="1"/>
  <c r="H63" i="1"/>
  <c r="G63" i="1"/>
  <c r="F63" i="1"/>
  <c r="AE360" i="1"/>
  <c r="AD360" i="1"/>
  <c r="AC360" i="1"/>
  <c r="I360" i="1"/>
  <c r="H360" i="1"/>
  <c r="G360" i="1"/>
  <c r="F360" i="1"/>
  <c r="AE130" i="1"/>
  <c r="AD130" i="1"/>
  <c r="AC130" i="1"/>
  <c r="I130" i="1"/>
  <c r="H130" i="1"/>
  <c r="G130" i="1"/>
  <c r="F130" i="1"/>
  <c r="AE93" i="1"/>
  <c r="AD93" i="1"/>
  <c r="AC93" i="1"/>
  <c r="I93" i="1"/>
  <c r="H93" i="1"/>
  <c r="G93" i="1"/>
  <c r="F93" i="1"/>
  <c r="AE292" i="1"/>
  <c r="AD292" i="1"/>
  <c r="AC292" i="1"/>
  <c r="I292" i="1"/>
  <c r="H292" i="1"/>
  <c r="G292" i="1"/>
  <c r="F292" i="1"/>
  <c r="AE253" i="1"/>
  <c r="AD253" i="1"/>
  <c r="AC253" i="1"/>
  <c r="I253" i="1"/>
  <c r="H253" i="1"/>
  <c r="G253" i="1"/>
  <c r="F253" i="1"/>
  <c r="AE133" i="1"/>
  <c r="AD133" i="1"/>
  <c r="AC133" i="1"/>
  <c r="I133" i="1"/>
  <c r="H133" i="1"/>
  <c r="G133" i="1"/>
  <c r="F133" i="1"/>
  <c r="AE343" i="1"/>
  <c r="AD343" i="1"/>
  <c r="AC343" i="1"/>
  <c r="I343" i="1"/>
  <c r="H343" i="1"/>
  <c r="G343" i="1"/>
  <c r="F343" i="1"/>
  <c r="AE324" i="1"/>
  <c r="AD324" i="1"/>
  <c r="AC324" i="1"/>
  <c r="I324" i="1"/>
  <c r="H324" i="1"/>
  <c r="G324" i="1"/>
  <c r="F324" i="1"/>
  <c r="AE15" i="1"/>
  <c r="AD15" i="1"/>
  <c r="AC15" i="1"/>
  <c r="I15" i="1"/>
  <c r="H15" i="1"/>
  <c r="G15" i="1"/>
  <c r="F15" i="1"/>
  <c r="AE181" i="1"/>
  <c r="AD181" i="1"/>
  <c r="AC181" i="1"/>
  <c r="I181" i="1"/>
  <c r="H181" i="1"/>
  <c r="G181" i="1"/>
  <c r="F181" i="1"/>
  <c r="AE222" i="1"/>
  <c r="AD222" i="1"/>
  <c r="AC222" i="1"/>
  <c r="I222" i="1"/>
  <c r="H222" i="1"/>
  <c r="G222" i="1"/>
  <c r="F222" i="1"/>
  <c r="AE124" i="1"/>
  <c r="AD124" i="1"/>
  <c r="AC124" i="1"/>
  <c r="I124" i="1"/>
  <c r="H124" i="1"/>
  <c r="G124" i="1"/>
  <c r="F124" i="1"/>
  <c r="AE59" i="1"/>
  <c r="AD59" i="1"/>
  <c r="AC59" i="1"/>
  <c r="I59" i="1"/>
  <c r="H59" i="1"/>
  <c r="G59" i="1"/>
  <c r="F59" i="1"/>
  <c r="AE54" i="1"/>
  <c r="AD54" i="1"/>
  <c r="AC54" i="1"/>
  <c r="I54" i="1"/>
  <c r="H54" i="1"/>
  <c r="G54" i="1"/>
  <c r="F54" i="1"/>
  <c r="AE200" i="1"/>
  <c r="AD200" i="1"/>
  <c r="AC200" i="1"/>
  <c r="I200" i="1"/>
  <c r="H200" i="1"/>
  <c r="G200" i="1"/>
  <c r="F200" i="1"/>
  <c r="AE350" i="1"/>
  <c r="AD350" i="1"/>
  <c r="AC350" i="1"/>
  <c r="I350" i="1"/>
  <c r="H350" i="1"/>
  <c r="G350" i="1"/>
  <c r="F350" i="1"/>
  <c r="AE32" i="1"/>
  <c r="AD32" i="1"/>
  <c r="AC32" i="1"/>
  <c r="I32" i="1"/>
  <c r="H32" i="1"/>
  <c r="G32" i="1"/>
  <c r="F32" i="1"/>
  <c r="AE281" i="1"/>
  <c r="AD281" i="1"/>
  <c r="AC281" i="1"/>
  <c r="I281" i="1"/>
  <c r="H281" i="1"/>
  <c r="G281" i="1"/>
  <c r="F281" i="1"/>
  <c r="AE333" i="1"/>
  <c r="AD333" i="1"/>
  <c r="AC333" i="1"/>
  <c r="I333" i="1"/>
  <c r="H333" i="1"/>
  <c r="G333" i="1"/>
  <c r="F333" i="1"/>
  <c r="AE359" i="1"/>
  <c r="AD359" i="1"/>
  <c r="AC359" i="1"/>
  <c r="I359" i="1"/>
  <c r="H359" i="1"/>
  <c r="G359" i="1"/>
  <c r="F359" i="1"/>
  <c r="AE261" i="1"/>
  <c r="AD261" i="1"/>
  <c r="AC261" i="1"/>
  <c r="I261" i="1"/>
  <c r="H261" i="1"/>
  <c r="G261" i="1"/>
  <c r="F261" i="1"/>
  <c r="AE111" i="1"/>
  <c r="AD111" i="1"/>
  <c r="AC111" i="1"/>
  <c r="I111" i="1"/>
  <c r="H111" i="1"/>
  <c r="G111" i="1"/>
  <c r="F111" i="1"/>
  <c r="AE126" i="1"/>
  <c r="AD126" i="1"/>
  <c r="AC126" i="1"/>
  <c r="I126" i="1"/>
  <c r="H126" i="1"/>
  <c r="G126" i="1"/>
  <c r="F126" i="1"/>
  <c r="AE90" i="1"/>
  <c r="AD90" i="1"/>
  <c r="AC90" i="1"/>
  <c r="I90" i="1"/>
  <c r="H90" i="1"/>
  <c r="G90" i="1"/>
  <c r="F90" i="1"/>
  <c r="AE198" i="1"/>
  <c r="AD198" i="1"/>
  <c r="AC198" i="1"/>
  <c r="I198" i="1"/>
  <c r="H198" i="1"/>
  <c r="G198" i="1"/>
  <c r="F198" i="1"/>
  <c r="AE162" i="1"/>
  <c r="AD162" i="1"/>
  <c r="AC162" i="1"/>
  <c r="I162" i="1"/>
  <c r="H162" i="1"/>
  <c r="G162" i="1"/>
  <c r="F162" i="1"/>
  <c r="AE257" i="1"/>
  <c r="AD257" i="1"/>
  <c r="AC257" i="1"/>
  <c r="I257" i="1"/>
  <c r="H257" i="1"/>
  <c r="G257" i="1"/>
  <c r="F257" i="1"/>
  <c r="AE71" i="1"/>
  <c r="AD71" i="1"/>
  <c r="AC71" i="1"/>
  <c r="I71" i="1"/>
  <c r="H71" i="1"/>
  <c r="G71" i="1"/>
  <c r="F71" i="1"/>
  <c r="AE154" i="1"/>
  <c r="AD154" i="1"/>
  <c r="AC154" i="1"/>
  <c r="I154" i="1"/>
  <c r="H154" i="1"/>
  <c r="G154" i="1"/>
  <c r="F154" i="1"/>
  <c r="AE118" i="1"/>
  <c r="AD118" i="1"/>
  <c r="AC118" i="1"/>
  <c r="I118" i="1"/>
  <c r="H118" i="1"/>
  <c r="G118" i="1"/>
  <c r="F118" i="1"/>
  <c r="AE361" i="1"/>
  <c r="AD361" i="1"/>
  <c r="AC361" i="1"/>
  <c r="I361" i="1"/>
  <c r="H361" i="1"/>
  <c r="G361" i="1"/>
  <c r="F361" i="1"/>
  <c r="AE342" i="1"/>
  <c r="AD342" i="1"/>
  <c r="AC342" i="1"/>
  <c r="I342" i="1"/>
  <c r="H342" i="1"/>
  <c r="G342" i="1"/>
  <c r="F342" i="1"/>
  <c r="AE92" i="1"/>
  <c r="AD92" i="1"/>
  <c r="AC92" i="1"/>
  <c r="I92" i="1"/>
  <c r="H92" i="1"/>
  <c r="G92" i="1"/>
  <c r="F92" i="1"/>
  <c r="AE121" i="1"/>
  <c r="AD121" i="1"/>
  <c r="AC121" i="1"/>
  <c r="I121" i="1"/>
  <c r="H121" i="1"/>
  <c r="G121" i="1"/>
  <c r="F121" i="1"/>
  <c r="AE232" i="1"/>
  <c r="AD232" i="1"/>
  <c r="AC232" i="1"/>
  <c r="I232" i="1"/>
  <c r="H232" i="1"/>
  <c r="G232" i="1"/>
  <c r="F232" i="1"/>
  <c r="AE340" i="1"/>
  <c r="AD340" i="1"/>
  <c r="AC340" i="1"/>
  <c r="I340" i="1"/>
  <c r="H340" i="1"/>
  <c r="G340" i="1"/>
  <c r="F340" i="1"/>
  <c r="AE28" i="1"/>
  <c r="AD28" i="1"/>
  <c r="AC28" i="1"/>
  <c r="I28" i="1"/>
  <c r="H28" i="1"/>
  <c r="G28" i="1"/>
  <c r="F28" i="1"/>
  <c r="AE282" i="1"/>
  <c r="AD282" i="1"/>
  <c r="AC282" i="1"/>
  <c r="I282" i="1"/>
  <c r="H282" i="1"/>
  <c r="G282" i="1"/>
  <c r="F282" i="1"/>
  <c r="AE208" i="1"/>
  <c r="AD208" i="1"/>
  <c r="AC208" i="1"/>
  <c r="I208" i="1"/>
  <c r="H208" i="1"/>
  <c r="G208" i="1"/>
  <c r="F208" i="1"/>
  <c r="AE337" i="1"/>
  <c r="AD337" i="1"/>
  <c r="AC337" i="1"/>
  <c r="I337" i="1"/>
  <c r="H337" i="1"/>
  <c r="G337" i="1"/>
  <c r="F337" i="1"/>
  <c r="AE276" i="1"/>
  <c r="AD276" i="1"/>
  <c r="AC276" i="1"/>
  <c r="I276" i="1"/>
  <c r="H276" i="1"/>
  <c r="G276" i="1"/>
  <c r="F276" i="1"/>
  <c r="AE184" i="1"/>
  <c r="AD184" i="1"/>
  <c r="AC184" i="1"/>
  <c r="I184" i="1"/>
  <c r="H184" i="1"/>
  <c r="G184" i="1"/>
  <c r="F184" i="1"/>
  <c r="AE216" i="1"/>
  <c r="AD216" i="1"/>
  <c r="AC216" i="1"/>
  <c r="I216" i="1"/>
  <c r="H216" i="1"/>
  <c r="G216" i="1"/>
  <c r="F216" i="1"/>
  <c r="AE330" i="1"/>
  <c r="AD330" i="1"/>
  <c r="AC330" i="1"/>
  <c r="I330" i="1"/>
  <c r="H330" i="1"/>
  <c r="G330" i="1"/>
  <c r="F330" i="1"/>
  <c r="AE147" i="1"/>
  <c r="AD147" i="1"/>
  <c r="AC147" i="1"/>
  <c r="I147" i="1"/>
  <c r="H147" i="1"/>
  <c r="G147" i="1"/>
  <c r="F147" i="1"/>
  <c r="AE275" i="1"/>
  <c r="AD275" i="1"/>
  <c r="AC275" i="1"/>
  <c r="I275" i="1"/>
  <c r="H275" i="1"/>
  <c r="G275" i="1"/>
  <c r="F275" i="1"/>
  <c r="AE112" i="1"/>
  <c r="AD112" i="1"/>
  <c r="AC112" i="1"/>
  <c r="I112" i="1"/>
  <c r="H112" i="1"/>
  <c r="G112" i="1"/>
  <c r="F112" i="1"/>
  <c r="AE241" i="1"/>
  <c r="AD241" i="1"/>
  <c r="AC241" i="1"/>
  <c r="I241" i="1"/>
  <c r="H241" i="1"/>
  <c r="G241" i="1"/>
  <c r="F241" i="1"/>
  <c r="AE178" i="1"/>
  <c r="AD178" i="1"/>
  <c r="AC178" i="1"/>
  <c r="I178" i="1"/>
  <c r="H178" i="1"/>
  <c r="G178" i="1"/>
  <c r="F178" i="1"/>
  <c r="AE233" i="1"/>
  <c r="AD233" i="1"/>
  <c r="AC233" i="1"/>
  <c r="I233" i="1"/>
  <c r="H233" i="1"/>
  <c r="G233" i="1"/>
  <c r="F233" i="1"/>
  <c r="AE259" i="1"/>
  <c r="AD259" i="1"/>
  <c r="AC259" i="1"/>
  <c r="I259" i="1"/>
  <c r="H259" i="1"/>
  <c r="G259" i="1"/>
  <c r="F259" i="1"/>
  <c r="AE109" i="1"/>
  <c r="AD109" i="1"/>
  <c r="AC109" i="1"/>
  <c r="I109" i="1"/>
  <c r="H109" i="1"/>
  <c r="G109" i="1"/>
  <c r="F109" i="1"/>
  <c r="AE88" i="1"/>
  <c r="AD88" i="1"/>
  <c r="AC88" i="1"/>
  <c r="I88" i="1"/>
  <c r="H88" i="1"/>
  <c r="G88" i="1"/>
  <c r="F88" i="1"/>
  <c r="AE196" i="1"/>
  <c r="AD196" i="1"/>
  <c r="AC196" i="1"/>
  <c r="I196" i="1"/>
  <c r="H196" i="1"/>
  <c r="G196" i="1"/>
  <c r="F196" i="1"/>
  <c r="AE36" i="1"/>
  <c r="AD36" i="1"/>
  <c r="AC36" i="1"/>
  <c r="I36" i="1"/>
  <c r="H36" i="1"/>
  <c r="G36" i="1"/>
  <c r="F36" i="1"/>
  <c r="AE283" i="1"/>
  <c r="AD283" i="1"/>
  <c r="AC283" i="1"/>
  <c r="I283" i="1"/>
  <c r="H283" i="1"/>
  <c r="G283" i="1"/>
  <c r="F283" i="1"/>
  <c r="AE312" i="1"/>
  <c r="AD312" i="1"/>
  <c r="AC312" i="1"/>
  <c r="I312" i="1"/>
  <c r="H312" i="1"/>
  <c r="G312" i="1"/>
  <c r="F312" i="1"/>
  <c r="AE341" i="1"/>
  <c r="AD341" i="1"/>
  <c r="AC341" i="1"/>
  <c r="I341" i="1"/>
  <c r="H341" i="1"/>
  <c r="G341" i="1"/>
  <c r="F341" i="1"/>
  <c r="AE42" i="1"/>
  <c r="AD42" i="1"/>
  <c r="AC42" i="1"/>
  <c r="I42" i="1"/>
  <c r="H42" i="1"/>
  <c r="G42" i="1"/>
  <c r="F42" i="1"/>
  <c r="AE127" i="1"/>
  <c r="AD127" i="1"/>
  <c r="AC127" i="1"/>
  <c r="I127" i="1"/>
  <c r="H127" i="1"/>
  <c r="G127" i="1"/>
  <c r="F127" i="1"/>
  <c r="AE73" i="1"/>
  <c r="AD73" i="1"/>
  <c r="AC73" i="1"/>
  <c r="I73" i="1"/>
  <c r="H73" i="1"/>
  <c r="G73" i="1"/>
  <c r="F73" i="1"/>
  <c r="AE105" i="1"/>
  <c r="AD105" i="1"/>
  <c r="AC105" i="1"/>
  <c r="I105" i="1"/>
  <c r="H105" i="1"/>
  <c r="G105" i="1"/>
  <c r="F105" i="1"/>
  <c r="AE294" i="1"/>
  <c r="AD294" i="1"/>
  <c r="AC294" i="1"/>
  <c r="I294" i="1"/>
  <c r="H294" i="1"/>
  <c r="G294" i="1"/>
  <c r="F294" i="1"/>
  <c r="AE254" i="1"/>
  <c r="AD254" i="1"/>
  <c r="AC254" i="1"/>
  <c r="I254" i="1"/>
  <c r="H254" i="1"/>
  <c r="G254" i="1"/>
  <c r="F254" i="1"/>
  <c r="AE194" i="1"/>
  <c r="AD194" i="1"/>
  <c r="AC194" i="1"/>
  <c r="I194" i="1"/>
  <c r="H194" i="1"/>
  <c r="G194" i="1"/>
  <c r="F194" i="1"/>
  <c r="AE323" i="1"/>
  <c r="AD323" i="1"/>
  <c r="AC323" i="1"/>
  <c r="I323" i="1"/>
  <c r="H323" i="1"/>
  <c r="G323" i="1"/>
  <c r="F323" i="1"/>
  <c r="AE2" i="1"/>
  <c r="AD2" i="1"/>
  <c r="AC2" i="1"/>
  <c r="I2" i="1"/>
  <c r="H2" i="1"/>
  <c r="G2" i="1"/>
  <c r="F2" i="1"/>
  <c r="AE146" i="1"/>
  <c r="AD146" i="1"/>
  <c r="AC146" i="1"/>
  <c r="I146" i="1"/>
  <c r="H146" i="1"/>
  <c r="G146" i="1"/>
  <c r="F146" i="1"/>
  <c r="AE113" i="1"/>
  <c r="AD113" i="1"/>
  <c r="AC113" i="1"/>
  <c r="I113" i="1"/>
  <c r="H113" i="1"/>
  <c r="G113" i="1"/>
  <c r="F113" i="1"/>
  <c r="AE320" i="1"/>
  <c r="AD320" i="1"/>
  <c r="AC320" i="1"/>
  <c r="I320" i="1"/>
  <c r="H320" i="1"/>
  <c r="G320" i="1"/>
  <c r="F320" i="1"/>
  <c r="AE205" i="1"/>
  <c r="AD205" i="1"/>
  <c r="AC205" i="1"/>
  <c r="I205" i="1"/>
  <c r="H205" i="1"/>
  <c r="G205" i="1"/>
  <c r="F205" i="1"/>
  <c r="AE38" i="1"/>
  <c r="AD38" i="1"/>
  <c r="AC38" i="1"/>
  <c r="I38" i="1"/>
  <c r="H38" i="1"/>
  <c r="G38" i="1"/>
  <c r="F38" i="1"/>
  <c r="AE217" i="1"/>
  <c r="AD217" i="1"/>
  <c r="AC217" i="1"/>
  <c r="I217" i="1"/>
  <c r="H217" i="1"/>
  <c r="G217" i="1"/>
  <c r="F217" i="1"/>
  <c r="AE104" i="1"/>
  <c r="AD104" i="1"/>
  <c r="AC104" i="1"/>
  <c r="I104" i="1"/>
  <c r="H104" i="1"/>
  <c r="G104" i="1"/>
  <c r="F104" i="1"/>
  <c r="AE86" i="1"/>
  <c r="AD86" i="1"/>
  <c r="AC86" i="1"/>
  <c r="I86" i="1"/>
  <c r="H86" i="1"/>
  <c r="G86" i="1"/>
  <c r="F86" i="1"/>
  <c r="AE260" i="1"/>
  <c r="AD260" i="1"/>
  <c r="AC260" i="1"/>
  <c r="I260" i="1"/>
  <c r="H260" i="1"/>
  <c r="G260" i="1"/>
  <c r="F260" i="1"/>
  <c r="AE375" i="1"/>
  <c r="AD375" i="1"/>
  <c r="AC375" i="1"/>
  <c r="I375" i="1"/>
  <c r="H375" i="1"/>
  <c r="G375" i="1"/>
  <c r="F375" i="1"/>
  <c r="AE288" i="1"/>
  <c r="AD288" i="1"/>
  <c r="AC288" i="1"/>
  <c r="I288" i="1"/>
  <c r="H288" i="1"/>
  <c r="G288" i="1"/>
  <c r="F288" i="1"/>
  <c r="AE145" i="1"/>
  <c r="AD145" i="1"/>
  <c r="AC145" i="1"/>
  <c r="I145" i="1"/>
  <c r="H145" i="1"/>
  <c r="G145" i="1"/>
  <c r="F145" i="1"/>
  <c r="AE4" i="1"/>
  <c r="AD4" i="1"/>
  <c r="AC4" i="1"/>
  <c r="I4" i="1"/>
  <c r="H4" i="1"/>
  <c r="G4" i="1"/>
  <c r="F4" i="1"/>
  <c r="AE39" i="1"/>
  <c r="AD39" i="1"/>
  <c r="AC39" i="1"/>
  <c r="I39" i="1"/>
  <c r="H39" i="1"/>
  <c r="G39" i="1"/>
  <c r="F39" i="1"/>
  <c r="AE256" i="1"/>
  <c r="AD256" i="1"/>
  <c r="AC256" i="1"/>
  <c r="I256" i="1"/>
  <c r="H256" i="1"/>
  <c r="G256" i="1"/>
  <c r="F256" i="1"/>
  <c r="AE31" i="1"/>
  <c r="AD31" i="1"/>
  <c r="AC31" i="1"/>
  <c r="I31" i="1"/>
  <c r="H31" i="1"/>
  <c r="G31" i="1"/>
  <c r="F31" i="1"/>
  <c r="AE231" i="1"/>
  <c r="AD231" i="1"/>
  <c r="AC231" i="1"/>
  <c r="I231" i="1"/>
  <c r="H231" i="1"/>
  <c r="G231" i="1"/>
  <c r="F231" i="1"/>
  <c r="AE57" i="1"/>
  <c r="AD57" i="1"/>
  <c r="AC57" i="1"/>
  <c r="I57" i="1"/>
  <c r="H57" i="1"/>
  <c r="G57" i="1"/>
  <c r="F57" i="1"/>
  <c r="AE195" i="1"/>
  <c r="AD195" i="1"/>
  <c r="AC195" i="1"/>
  <c r="I195" i="1"/>
  <c r="H195" i="1"/>
  <c r="G195" i="1"/>
  <c r="F195" i="1"/>
  <c r="AE44" i="1"/>
  <c r="AD44" i="1"/>
  <c r="AC44" i="1"/>
  <c r="I44" i="1"/>
  <c r="H44" i="1"/>
  <c r="G44" i="1"/>
  <c r="F44" i="1"/>
</calcChain>
</file>

<file path=xl/comments1.xml><?xml version="1.0" encoding="utf-8"?>
<comments xmlns="http://schemas.openxmlformats.org/spreadsheetml/2006/main">
  <authors>
    <author>Ramon Barbosa</author>
  </authors>
  <commentList>
    <comment ref="AG1" authorId="0">
      <text>
        <r>
          <rPr>
            <b/>
            <sz val="9"/>
            <color indexed="81"/>
            <rFont val="Tahoma"/>
            <family val="2"/>
          </rPr>
          <t>Ramon Barbosa:</t>
        </r>
        <r>
          <rPr>
            <sz val="9"/>
            <color indexed="81"/>
            <rFont val="Tahoma"/>
            <family val="2"/>
          </rPr>
          <t xml:space="preserve">
bc = box-plot</t>
        </r>
      </text>
    </comment>
    <comment ref="AM1" authorId="0">
      <text>
        <r>
          <rPr>
            <b/>
            <sz val="9"/>
            <color indexed="81"/>
            <rFont val="Tahoma"/>
            <family val="2"/>
          </rPr>
          <t>Ramon Barbosa:</t>
        </r>
        <r>
          <rPr>
            <sz val="9"/>
            <color indexed="81"/>
            <rFont val="Tahoma"/>
            <family val="2"/>
          </rPr>
          <t xml:space="preserve">
Distância de Mahalanobis da Variável RPC</t>
        </r>
      </text>
    </comment>
    <comment ref="AP1" authorId="0">
      <text>
        <r>
          <rPr>
            <b/>
            <sz val="9"/>
            <color indexed="81"/>
            <rFont val="Tahoma"/>
            <family val="2"/>
          </rPr>
          <t>Ramon Barbosa:</t>
        </r>
        <r>
          <rPr>
            <sz val="9"/>
            <color indexed="81"/>
            <rFont val="Tahoma"/>
            <family val="2"/>
          </rPr>
          <t xml:space="preserve">
Distância de Mahalanobis da Variável POP</t>
        </r>
      </text>
    </comment>
    <comment ref="AS1" authorId="0">
      <text>
        <r>
          <rPr>
            <b/>
            <sz val="9"/>
            <color indexed="81"/>
            <rFont val="Tahoma"/>
            <family val="2"/>
          </rPr>
          <t>Ramon Barbosa:</t>
        </r>
        <r>
          <rPr>
            <sz val="9"/>
            <color indexed="81"/>
            <rFont val="Tahoma"/>
            <family val="2"/>
          </rPr>
          <t xml:space="preserve">
Distância de Mahalanobis da Variável GLH</t>
        </r>
      </text>
    </comment>
    <comment ref="AV1" authorId="0">
      <text>
        <r>
          <rPr>
            <b/>
            <sz val="9"/>
            <color indexed="81"/>
            <rFont val="Tahoma"/>
            <family val="2"/>
          </rPr>
          <t>Ramon Barbosa:</t>
        </r>
        <r>
          <rPr>
            <sz val="9"/>
            <color indexed="81"/>
            <rFont val="Tahoma"/>
            <family val="2"/>
          </rPr>
          <t xml:space="preserve">
Distância de Mahalanobis da Variável GLH</t>
        </r>
      </text>
    </comment>
    <comment ref="AY1" authorId="0">
      <text>
        <r>
          <rPr>
            <b/>
            <sz val="9"/>
            <color indexed="81"/>
            <rFont val="Tahoma"/>
            <family val="2"/>
          </rPr>
          <t>Ramon Barbosa:</t>
        </r>
        <r>
          <rPr>
            <sz val="9"/>
            <color indexed="81"/>
            <rFont val="Tahoma"/>
            <family val="2"/>
          </rPr>
          <t xml:space="preserve">
Distância de Mahalanobis da Variável PRC</t>
        </r>
      </text>
    </comment>
    <comment ref="BB1" authorId="0">
      <text>
        <r>
          <rPr>
            <b/>
            <sz val="9"/>
            <color indexed="81"/>
            <rFont val="Tahoma"/>
            <family val="2"/>
          </rPr>
          <t>Ramon Barbosa:</t>
        </r>
        <r>
          <rPr>
            <sz val="9"/>
            <color indexed="81"/>
            <rFont val="Tahoma"/>
            <family val="2"/>
          </rPr>
          <t xml:space="preserve">
Distância de Mahalanobis da Variável PRC</t>
        </r>
      </text>
    </comment>
  </commentList>
</comments>
</file>

<file path=xl/sharedStrings.xml><?xml version="1.0" encoding="utf-8"?>
<sst xmlns="http://schemas.openxmlformats.org/spreadsheetml/2006/main" count="6318" uniqueCount="279">
  <si>
    <t>time casa</t>
  </si>
  <si>
    <t>time fora</t>
  </si>
  <si>
    <t>dia_mes_ano</t>
  </si>
  <si>
    <t>cidade</t>
  </si>
  <si>
    <t>Região</t>
  </si>
  <si>
    <t>DSul</t>
  </si>
  <si>
    <t>DNordeste</t>
  </si>
  <si>
    <t>DSudeste</t>
  </si>
  <si>
    <t>DCentroOeste</t>
  </si>
  <si>
    <t>LOT</t>
  </si>
  <si>
    <t>RPC</t>
  </si>
  <si>
    <t>POP</t>
  </si>
  <si>
    <t>CLH</t>
  </si>
  <si>
    <t>CLV</t>
  </si>
  <si>
    <t>PGH</t>
  </si>
  <si>
    <t>PGV</t>
  </si>
  <si>
    <t>GLH</t>
  </si>
  <si>
    <t>GLV</t>
  </si>
  <si>
    <t>PT</t>
  </si>
  <si>
    <t>CLS</t>
  </si>
  <si>
    <t>BIG</t>
  </si>
  <si>
    <t>MTO</t>
  </si>
  <si>
    <t>PRC</t>
  </si>
  <si>
    <t>WND</t>
  </si>
  <si>
    <t>NGT</t>
  </si>
  <si>
    <t>RAN</t>
  </si>
  <si>
    <t>SEA</t>
  </si>
  <si>
    <t>DOutono</t>
  </si>
  <si>
    <t>DInverno</t>
  </si>
  <si>
    <t>DPrimavera</t>
  </si>
  <si>
    <t>AVA</t>
  </si>
  <si>
    <t>AMG</t>
  </si>
  <si>
    <t>Florianópolis</t>
  </si>
  <si>
    <t>Sul</t>
  </si>
  <si>
    <t>Outono</t>
  </si>
  <si>
    <t>SPO</t>
  </si>
  <si>
    <t>BAR</t>
  </si>
  <si>
    <t>Recife</t>
  </si>
  <si>
    <t>Nordeste</t>
  </si>
  <si>
    <t>PAL</t>
  </si>
  <si>
    <t>COX</t>
  </si>
  <si>
    <t>São Paulo</t>
  </si>
  <si>
    <t>Sudeste</t>
  </si>
  <si>
    <t>APR</t>
  </si>
  <si>
    <t>VIT</t>
  </si>
  <si>
    <t>Curitiba</t>
  </si>
  <si>
    <t>GRE</t>
  </si>
  <si>
    <t>SAN</t>
  </si>
  <si>
    <t>Porto Alegre</t>
  </si>
  <si>
    <t>FLU</t>
  </si>
  <si>
    <t>SAO</t>
  </si>
  <si>
    <t>Rio de Janeiro</t>
  </si>
  <si>
    <t>AND</t>
  </si>
  <si>
    <t>BOT</t>
  </si>
  <si>
    <t>Santo André</t>
  </si>
  <si>
    <t>COR</t>
  </si>
  <si>
    <t>INT</t>
  </si>
  <si>
    <t>Belo Horizonte</t>
  </si>
  <si>
    <t>FLA</t>
  </si>
  <si>
    <t>Barueri</t>
  </si>
  <si>
    <t>NAU</t>
  </si>
  <si>
    <t>CRU</t>
  </si>
  <si>
    <t>Salvador</t>
  </si>
  <si>
    <t>GOI</t>
  </si>
  <si>
    <t>Santos</t>
  </si>
  <si>
    <t>Goiânia</t>
  </si>
  <si>
    <t>Centro-Oeste</t>
  </si>
  <si>
    <t>inverno</t>
  </si>
  <si>
    <t>P. Prudente/SP</t>
  </si>
  <si>
    <t>S. J. Rio Preto</t>
  </si>
  <si>
    <t>Londrina</t>
  </si>
  <si>
    <t>São Caetano do Sul</t>
  </si>
  <si>
    <t>Cascavel</t>
  </si>
  <si>
    <t>Caruaru</t>
  </si>
  <si>
    <t xml:space="preserve"> AMG</t>
  </si>
  <si>
    <t>Ribeirão Preto</t>
  </si>
  <si>
    <t>primavera</t>
  </si>
  <si>
    <t>Campinas</t>
  </si>
  <si>
    <t>Variável</t>
  </si>
  <si>
    <t>Descrição</t>
  </si>
  <si>
    <t>Se o estádio está lotado</t>
  </si>
  <si>
    <t>Renda per capita anual do município em que ocorre o jogo (em Reais)</t>
  </si>
  <si>
    <t>População da cidade em que ocorre o jogo</t>
  </si>
  <si>
    <t>Classificação do time da casa</t>
  </si>
  <si>
    <t>Classificação do time visitante</t>
  </si>
  <si>
    <t>Pontos ganhos pelo time da casa nos 3 últimos jogos</t>
  </si>
  <si>
    <t>Pontos ganhos pelo time visitante nos 3 últimos jogos</t>
  </si>
  <si>
    <t>Gols marcados pelo time da casa nos 3 últimos jogos</t>
  </si>
  <si>
    <t>Gols marcados pelo time visitante nos 3 últimos jogos</t>
  </si>
  <si>
    <t>Etapa do campeonato (categorias 1, 2, 3 e 4)</t>
  </si>
  <si>
    <t>Valor 1 se a partida for considerada um clássico</t>
  </si>
  <si>
    <t>Valor 1 se a partida possui alguma grande equipe de SP ou RJ</t>
  </si>
  <si>
    <t>Valor 1 se visitante está entre as dez maiores torcidas do Brasil</t>
  </si>
  <si>
    <t>Preço médio do ingresso</t>
  </si>
  <si>
    <t>Valor 1 se a partida ocorreu no final de semana</t>
  </si>
  <si>
    <t>Valor 1 se a partida ocorreu após 21:00</t>
  </si>
  <si>
    <t>Quantidade de chuva (em mm)</t>
  </si>
  <si>
    <t>Estação do ano (outono, inverno ou primavera)</t>
  </si>
  <si>
    <t>Tipo</t>
  </si>
  <si>
    <t>x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</si>
  <si>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</si>
  <si>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</si>
  <si>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</si>
  <si>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</si>
  <si>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</si>
  <si>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</si>
  <si>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</si>
  <si>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</si>
  <si>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</si>
  <si>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</si>
  <si>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</si>
  <si>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</si>
  <si>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</si>
  <si>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</si>
  <si>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</si>
  <si>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</si>
  <si>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</si>
  <si>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</si>
  <si>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</si>
  <si>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</si>
  <si>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</si>
  <si>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</si>
  <si>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</si>
  <si>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</si>
  <si>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</si>
  <si>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</si>
  <si>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CLV</t>
  </si>
  <si>
    <t>Resíduos</t>
  </si>
  <si>
    <t>SANTOS (SAN)</t>
  </si>
  <si>
    <t>Correlação</t>
  </si>
  <si>
    <t>AVAÍ (AVA)</t>
  </si>
  <si>
    <t>candidato a sair</t>
  </si>
  <si>
    <t>bp_POP</t>
  </si>
  <si>
    <t>bp_RPC</t>
  </si>
  <si>
    <t>bp_GLH</t>
  </si>
  <si>
    <t>bp_GLV</t>
  </si>
  <si>
    <t>bp_PRC</t>
  </si>
  <si>
    <t>bp_RAN</t>
  </si>
  <si>
    <t>Mahalanobis</t>
  </si>
  <si>
    <t>Qui-Quadrado</t>
  </si>
  <si>
    <t>Sig</t>
  </si>
  <si>
    <t/>
  </si>
  <si>
    <t>***</t>
  </si>
  <si>
    <t>**</t>
  </si>
  <si>
    <t>Sinal esperado</t>
  </si>
  <si>
    <t>Função</t>
  </si>
  <si>
    <t>Controle</t>
  </si>
  <si>
    <t>variável de cluster</t>
  </si>
  <si>
    <t>Obs1</t>
  </si>
  <si>
    <t>Obs2</t>
  </si>
  <si>
    <t>Modelo 1</t>
  </si>
  <si>
    <t>Modelo 2</t>
  </si>
  <si>
    <t>Modelo 3</t>
  </si>
  <si>
    <t>. . logit LOT RPC POP RAN DInverno  WND NGT CLH CLV PGH PGV PT CLS BIG MTO PRC</t>
  </si>
  <si>
    <t>Coef.</t>
  </si>
  <si>
    <t>Std. Err.</t>
  </si>
  <si>
    <t>z</t>
  </si>
  <si>
    <t>P&gt;|z|</t>
  </si>
  <si>
    <t>[95% Conf.</t>
  </si>
  <si>
    <t>Interval]</t>
  </si>
  <si>
    <t>_cons</t>
  </si>
  <si>
    <t>Todos</t>
  </si>
  <si>
    <t>0.0000</t>
  </si>
  <si>
    <t>P&gt;z</t>
  </si>
  <si>
    <t>Number of obs</t>
  </si>
  <si>
    <t>LR chi2(15)</t>
  </si>
  <si>
    <t>57.71</t>
  </si>
  <si>
    <t>Prob &gt; chi2</t>
  </si>
  <si>
    <t>Pseudo R2</t>
  </si>
  <si>
    <t>0.2641</t>
  </si>
  <si>
    <t>Log likelihood</t>
  </si>
  <si>
    <t>Valor 1 se a partida é na região Sudeste</t>
  </si>
  <si>
    <t>63.52</t>
  </si>
  <si>
    <t>0.2907</t>
  </si>
  <si>
    <t>. logit LOT DSudeste RPC POP RAN DInverno WND NGT CLH CLV PGH PGV PT CLS BIG MTO PRC</t>
  </si>
  <si>
    <t>62.41</t>
  </si>
  <si>
    <t>0.2856</t>
  </si>
  <si>
    <t>. logit LOT DSudeste RPC POP RAN DInverno WND NGT CLH CLV GLH GLV PT CLS BIG MTO PRC</t>
  </si>
  <si>
    <t>LR chi2(16)</t>
  </si>
  <si>
    <t>Std. Err</t>
  </si>
  <si>
    <t>. by bp_POP, sort : logit LOT DSudeste RPC POP RAN DInverno WND NGT CLH CLV GLH GLV PT CLS BIG MTO PRC</t>
  </si>
  <si>
    <t>54.57</t>
  </si>
  <si>
    <t>0.3651</t>
  </si>
  <si>
    <t>[95% Con</t>
  </si>
  <si>
    <t>. by bp_POP, sort : logit LOT DSudeste RPC POP RAN DInverno WND NGT CLH CLV  PGH PGV PT CLS BIG MTO PRC</t>
  </si>
  <si>
    <t xml:space="preserve">				</t>
  </si>
  <si>
    <t xml:space="preserve">			Number of o</t>
  </si>
  <si>
    <t xml:space="preserve">			LR chi2(16)</t>
  </si>
  <si>
    <t xml:space="preserve">			Prob &gt; chi2</t>
  </si>
  <si>
    <t xml:space="preserve">			Pseudo R2</t>
  </si>
  <si>
    <t xml:space="preserve">	319</t>
  </si>
  <si>
    <t xml:space="preserve">	54.86</t>
  </si>
  <si>
    <t xml:space="preserve">	0.0000</t>
  </si>
  <si>
    <t xml:space="preserve">	0.3670</t>
  </si>
  <si>
    <t>Sem São Paulo</t>
  </si>
  <si>
    <t>Outlier</t>
  </si>
  <si>
    <t>PadrÃ£o</t>
  </si>
  <si>
    <t>Média</t>
  </si>
  <si>
    <t>Desvio Padrão</t>
  </si>
  <si>
    <t>n</t>
  </si>
  <si>
    <t>CV</t>
  </si>
  <si>
    <t>*</t>
  </si>
  <si>
    <t>N</t>
  </si>
  <si>
    <t>Constante</t>
  </si>
  <si>
    <t>Variáveis</t>
  </si>
  <si>
    <t>Modelo 4</t>
  </si>
  <si>
    <t>Modelo 5</t>
  </si>
  <si>
    <t>Variáveis de controle</t>
  </si>
  <si>
    <t>Variáveis do fenômeno</t>
  </si>
  <si>
    <t>Avaliação do modelo</t>
  </si>
  <si>
    <t>Amostra total</t>
  </si>
  <si>
    <t>Jogos com lotação total (N=20)</t>
  </si>
  <si>
    <t>Jogos com lotação total (N=32)</t>
  </si>
  <si>
    <t>Todos os jogos 
(N=319)</t>
  </si>
  <si>
    <t>Todos os jogos
(N=374)</t>
  </si>
  <si>
    <t>Amostra sem os jogos realizados na cidade de São Paulo</t>
  </si>
  <si>
    <t>Valor 1 se for inverno no dia do jogo</t>
  </si>
  <si>
    <t>ln</t>
  </si>
  <si>
    <t>e^ln</t>
  </si>
  <si>
    <t>Positivo</t>
  </si>
  <si>
    <t>Negativo</t>
  </si>
  <si>
    <t>Resposta</t>
  </si>
  <si>
    <t>Causal</t>
  </si>
  <si>
    <t>Numérica</t>
  </si>
  <si>
    <t>Valor 1 se Inverno</t>
  </si>
  <si>
    <t>Chances</t>
  </si>
  <si>
    <t>D_Não_SP_RJ</t>
  </si>
  <si>
    <t>Spearman's rank correlation coefficients results: * p &lt; 0,10; ** p &lt; 0,05; *** p &lt; 0,01</t>
  </si>
  <si>
    <t>Modelo 5 Pragmatismo não paulistano</t>
  </si>
  <si>
    <t>Modelo 6
Em busca do espetáculo não paulistano</t>
  </si>
  <si>
    <t xml:space="preserve">Modelo 4
</t>
  </si>
  <si>
    <t>Modelo 6</t>
  </si>
  <si>
    <t>4.662.440 (20.360)</t>
  </si>
  <si>
    <t>6.192.032 (17.591)</t>
  </si>
  <si>
    <t>10.141.760 (15.460)</t>
  </si>
  <si>
    <t>5.184.753 (11.599)</t>
  </si>
  <si>
    <t>6.873.120 (15.984</t>
  </si>
  <si>
    <t>6.991.110 (17.010)</t>
  </si>
  <si>
    <t>7 988 920 (16 472</t>
  </si>
  <si>
    <t>8.346.888 (10.539)</t>
  </si>
  <si>
    <t>5.326.288 (9.136</t>
  </si>
  <si>
    <t>6.362.352 (20.792)</t>
  </si>
  <si>
    <t>5.368.770 (17.545</t>
  </si>
  <si>
    <t>5.684.896 (19.808</t>
  </si>
  <si>
    <t>7.299.054 (22.953</t>
  </si>
  <si>
    <t>5.668.038 (18.523</t>
  </si>
  <si>
    <t>TABELA 1 - MÉDIA, DESVIO PADRÃO E CORRELAÇÃO ENTRE VARIÁVEIS NÃO CATEGÓRICAS</t>
  </si>
  <si>
    <t>Modelo 1
Em busca do espetáculo
nacional</t>
  </si>
  <si>
    <t>Modelo 2
Em busca do espetáculo regional</t>
  </si>
  <si>
    <t>DSudeste - Valor 1 se a partida é na região Sudeste</t>
  </si>
  <si>
    <t>RPC - Renda per capita anual do município em que ocorre o jogo (em Reais)</t>
  </si>
  <si>
    <t>POP - População da cidade em que ocorre o jogo</t>
  </si>
  <si>
    <t>RAN - Quantidade de chuva (em mm)</t>
  </si>
  <si>
    <t>DInverno - Valor 1 se for inverno no dia do jogo</t>
  </si>
  <si>
    <t>WND - Valor 1 se a partida ocorreu no final de semana</t>
  </si>
  <si>
    <t>NGT - Valor 1 se a partida ocorreu após 21:00</t>
  </si>
  <si>
    <t>CLH - Classificação do time da casa</t>
  </si>
  <si>
    <t>CLV - Classificação do time visitante</t>
  </si>
  <si>
    <t>GLH - Gols marcados pelo time da casa nos 3 últimos jogos</t>
  </si>
  <si>
    <t>GLV - Gols marcados pelo time da casa nos 3 últimos jogos</t>
  </si>
  <si>
    <t>PGH - Pontos ganhos pelo time da casa nos 3 últimos jogos</t>
  </si>
  <si>
    <t>PGV - Pontos ganhos pelo time visitante nos 3 últimos jogos</t>
  </si>
  <si>
    <t>PT - Etapa do campeonato (categorias 1, 2, 3 e 4)</t>
  </si>
  <si>
    <t>CLS - Valor 1 se a partida for considerada um clássico</t>
  </si>
  <si>
    <t>BIG - Valor 1 se a partida possui alguma grande equipe de SP ou RJ</t>
  </si>
  <si>
    <t>MTO - Valor 1 se visitante está entre as dez maiores torcidas do Brasil</t>
  </si>
  <si>
    <t>PRC - Preço médio do ingresso</t>
  </si>
  <si>
    <r>
      <t>LR chi2(g.l.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</t>
    </r>
  </si>
  <si>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Graus de liberdade do teste Likelihood Rate: 15 para o Modelo 1 e 16 para os modelos 2, 3 e 4.</t>
    </r>
  </si>
  <si>
    <r>
      <t>Pseudo R</t>
    </r>
    <r>
      <rPr>
        <vertAlign val="superscript"/>
        <sz val="11"/>
        <color theme="1"/>
        <rFont val="Calibri"/>
        <family val="2"/>
        <scheme val="minor"/>
      </rPr>
      <t>2</t>
    </r>
  </si>
  <si>
    <t>Modelo 3
Pragmatismo Nacional</t>
  </si>
  <si>
    <t>Modelo 4
Pragmatismo Regional</t>
  </si>
  <si>
    <r>
      <t>*</t>
    </r>
    <r>
      <rPr>
        <i/>
        <sz val="11"/>
        <color theme="1"/>
        <rFont val="Calibri"/>
        <family val="2"/>
        <scheme val="minor"/>
      </rPr>
      <t xml:space="preserve"> p</t>
    </r>
    <r>
      <rPr>
        <sz val="11"/>
        <color theme="1"/>
        <rFont val="Calibri"/>
        <family val="2"/>
        <scheme val="minor"/>
      </rPr>
      <t xml:space="preserve"> &lt; 0,10; ** 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&lt; 0,05; *** 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&lt; 0,01</t>
    </r>
  </si>
  <si>
    <t>Categórica</t>
  </si>
  <si>
    <t>Não se aplica</t>
  </si>
  <si>
    <t>exp</t>
  </si>
  <si>
    <t>CLH_2</t>
  </si>
  <si>
    <t>CLV_2</t>
  </si>
  <si>
    <t>Modelo 4 - Saída do Stata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</si>
</sst>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0.000"/>
    <numFmt numFmtId="165" formatCode="#.0000"/>
    <numFmt numFmtId="166" formatCode="0.000000"/>
    <numFmt numFmtId="167" formatCode="#,##0.000"/>
    <numFmt numFmtId="168" formatCode="0.000000000000000"/>
    <numFmt numFmtId="169" formatCode="0.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b/>
      <i/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9.35"/>
      <color theme="1"/>
      <name val="Calibri"/>
      <family val="2"/>
      <scheme val="minor"/>
    </font>
    <font>
      <b/>
      <sz val="9.3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9F9F9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6">
    <xf numFmtId="0" fontId="0" fillId="0" borderId="0" xfId="0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1" fontId="7" fillId="0" borderId="0" xfId="1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 wrapText="1"/>
    </xf>
    <xf numFmtId="1" fontId="6" fillId="0" borderId="0" xfId="1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/>
    <xf numFmtId="0" fontId="0" fillId="0" borderId="2" xfId="0" applyFill="1" applyBorder="1" applyAlignment="1"/>
    <xf numFmtId="0" fontId="10" fillId="0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2" xfId="0" applyFill="1" applyBorder="1" applyAlignment="1"/>
    <xf numFmtId="164" fontId="6" fillId="2" borderId="0" xfId="0" applyNumberFormat="1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11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4" xfId="0" applyNumberFormat="1" applyFont="1" applyFill="1" applyBorder="1" applyAlignment="1" applyProtection="1">
      <alignment horizontal="left" vertical="center" wrapText="1"/>
      <protection locked="0"/>
    </xf>
    <xf numFmtId="164" fontId="11" fillId="0" borderId="4" xfId="0" applyNumberFormat="1" applyFont="1" applyBorder="1" applyAlignment="1" applyProtection="1">
      <alignment horizontal="center" vertical="center" wrapText="1"/>
      <protection locked="0"/>
    </xf>
    <xf numFmtId="165" fontId="11" fillId="0" borderId="4" xfId="0" applyNumberFormat="1" applyFont="1" applyBorder="1" applyAlignment="1" applyProtection="1">
      <alignment horizontal="left" vertical="center" wrapText="1"/>
      <protection locked="0"/>
    </xf>
    <xf numFmtId="0" fontId="6" fillId="0" borderId="0" xfId="0" applyFont="1" applyFill="1" applyBorder="1" applyAlignment="1">
      <alignment horizontal="left"/>
    </xf>
    <xf numFmtId="0" fontId="0" fillId="0" borderId="4" xfId="0" applyFill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6" fillId="0" borderId="4" xfId="0" applyFont="1" applyFill="1" applyBorder="1"/>
    <xf numFmtId="0" fontId="0" fillId="0" borderId="4" xfId="0" applyFont="1" applyFill="1" applyBorder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right"/>
    </xf>
    <xf numFmtId="164" fontId="0" fillId="0" borderId="0" xfId="0" applyNumberFormat="1"/>
    <xf numFmtId="167" fontId="0" fillId="0" borderId="4" xfId="0" applyNumberFormat="1" applyBorder="1" applyAlignment="1">
      <alignment horizontal="right"/>
    </xf>
    <xf numFmtId="4" fontId="0" fillId="0" borderId="4" xfId="0" applyNumberFormat="1" applyBorder="1" applyAlignment="1">
      <alignment horizontal="right"/>
    </xf>
    <xf numFmtId="164" fontId="0" fillId="0" borderId="4" xfId="0" applyNumberFormat="1" applyBorder="1"/>
    <xf numFmtId="167" fontId="0" fillId="0" borderId="4" xfId="0" applyNumberFormat="1" applyBorder="1"/>
    <xf numFmtId="164" fontId="0" fillId="0" borderId="4" xfId="0" applyNumberFormat="1" applyBorder="1" applyAlignment="1">
      <alignment horizontal="right"/>
    </xf>
    <xf numFmtId="0" fontId="0" fillId="6" borderId="4" xfId="0" applyFill="1" applyBorder="1"/>
    <xf numFmtId="0" fontId="0" fillId="6" borderId="4" xfId="0" applyFill="1" applyBorder="1" applyAlignment="1">
      <alignment horizontal="right"/>
    </xf>
    <xf numFmtId="0" fontId="9" fillId="0" borderId="4" xfId="0" applyFont="1" applyBorder="1"/>
    <xf numFmtId="0" fontId="9" fillId="0" borderId="4" xfId="0" applyFont="1" applyBorder="1" applyAlignment="1">
      <alignment horizontal="right"/>
    </xf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9" fillId="0" borderId="7" xfId="0" applyFont="1" applyBorder="1"/>
    <xf numFmtId="0" fontId="9" fillId="0" borderId="0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0" fillId="5" borderId="7" xfId="0" applyFill="1" applyBorder="1"/>
    <xf numFmtId="166" fontId="0" fillId="5" borderId="0" xfId="0" applyNumberFormat="1" applyFill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164" fontId="0" fillId="5" borderId="0" xfId="0" applyNumberFormat="1" applyFill="1" applyBorder="1" applyAlignment="1">
      <alignment horizontal="left"/>
    </xf>
    <xf numFmtId="166" fontId="0" fillId="5" borderId="8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" fontId="0" fillId="5" borderId="8" xfId="0" applyNumberFormat="1" applyFill="1" applyBorder="1" applyAlignment="1">
      <alignment horizontal="right"/>
    </xf>
    <xf numFmtId="0" fontId="0" fillId="3" borderId="7" xfId="0" applyFill="1" applyBorder="1"/>
    <xf numFmtId="166" fontId="0" fillId="3" borderId="0" xfId="0" applyNumberFormat="1" applyFill="1" applyBorder="1" applyAlignment="1">
      <alignment horizontal="right"/>
    </xf>
    <xf numFmtId="164" fontId="0" fillId="3" borderId="0" xfId="0" applyNumberFormat="1" applyFill="1" applyBorder="1" applyAlignment="1">
      <alignment horizontal="right"/>
    </xf>
    <xf numFmtId="164" fontId="0" fillId="3" borderId="0" xfId="0" applyNumberFormat="1" applyFill="1" applyBorder="1" applyAlignment="1">
      <alignment horizontal="left"/>
    </xf>
    <xf numFmtId="166" fontId="0" fillId="3" borderId="8" xfId="0" applyNumberFormat="1" applyFill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left"/>
    </xf>
    <xf numFmtId="166" fontId="0" fillId="0" borderId="8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3" borderId="8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9" xfId="0" applyBorder="1"/>
    <xf numFmtId="1" fontId="0" fillId="0" borderId="2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2" xfId="0" applyNumberFormat="1" applyBorder="1" applyAlignment="1">
      <alignment horizontal="left"/>
    </xf>
    <xf numFmtId="166" fontId="0" fillId="0" borderId="1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8" xfId="0" applyNumberFormat="1" applyBorder="1" applyAlignment="1">
      <alignment horizontal="right"/>
    </xf>
    <xf numFmtId="0" fontId="14" fillId="5" borderId="7" xfId="0" applyFont="1" applyFill="1" applyBorder="1" applyAlignment="1">
      <alignment horizontal="left"/>
    </xf>
    <xf numFmtId="1" fontId="14" fillId="5" borderId="0" xfId="0" applyNumberFormat="1" applyFont="1" applyFill="1" applyBorder="1" applyAlignment="1">
      <alignment horizontal="right"/>
    </xf>
    <xf numFmtId="166" fontId="14" fillId="5" borderId="0" xfId="0" applyNumberFormat="1" applyFont="1" applyFill="1" applyBorder="1" applyAlignment="1">
      <alignment horizontal="right"/>
    </xf>
    <xf numFmtId="164" fontId="14" fillId="5" borderId="0" xfId="0" applyNumberFormat="1" applyFont="1" applyFill="1" applyBorder="1" applyAlignment="1">
      <alignment horizontal="right"/>
    </xf>
    <xf numFmtId="164" fontId="14" fillId="5" borderId="0" xfId="0" applyNumberFormat="1" applyFont="1" applyFill="1" applyBorder="1" applyAlignment="1">
      <alignment horizontal="left"/>
    </xf>
    <xf numFmtId="1" fontId="14" fillId="5" borderId="8" xfId="0" applyNumberFormat="1" applyFont="1" applyFill="1" applyBorder="1" applyAlignment="1">
      <alignment horizontal="right"/>
    </xf>
    <xf numFmtId="0" fontId="0" fillId="5" borderId="7" xfId="0" applyFill="1" applyBorder="1" applyAlignment="1">
      <alignment horizontal="left"/>
    </xf>
    <xf numFmtId="3" fontId="0" fillId="5" borderId="7" xfId="0" applyNumberForma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7" xfId="0" applyBorder="1" applyAlignment="1">
      <alignment horizontal="left"/>
    </xf>
    <xf numFmtId="3" fontId="0" fillId="0" borderId="7" xfId="0" applyNumberFormat="1" applyBorder="1" applyAlignment="1">
      <alignment horizontal="left"/>
    </xf>
    <xf numFmtId="0" fontId="0" fillId="0" borderId="9" xfId="0" applyBorder="1" applyAlignment="1">
      <alignment horizontal="left"/>
    </xf>
    <xf numFmtId="0" fontId="9" fillId="0" borderId="0" xfId="0" applyFont="1" applyBorder="1" applyAlignment="1"/>
    <xf numFmtId="0" fontId="9" fillId="0" borderId="8" xfId="0" applyFont="1" applyBorder="1" applyAlignment="1"/>
    <xf numFmtId="0" fontId="14" fillId="5" borderId="7" xfId="0" applyFont="1" applyFill="1" applyBorder="1"/>
    <xf numFmtId="166" fontId="0" fillId="5" borderId="0" xfId="0" applyNumberFormat="1" applyFill="1" applyBorder="1"/>
    <xf numFmtId="164" fontId="0" fillId="5" borderId="0" xfId="0" applyNumberFormat="1" applyFill="1" applyBorder="1"/>
    <xf numFmtId="1" fontId="0" fillId="5" borderId="8" xfId="0" applyNumberFormat="1" applyFill="1" applyBorder="1"/>
    <xf numFmtId="166" fontId="0" fillId="5" borderId="8" xfId="0" applyNumberFormat="1" applyFill="1" applyBorder="1"/>
    <xf numFmtId="1" fontId="0" fillId="5" borderId="0" xfId="0" applyNumberFormat="1" applyFill="1" applyBorder="1"/>
    <xf numFmtId="166" fontId="0" fillId="3" borderId="0" xfId="0" applyNumberFormat="1" applyFill="1" applyBorder="1"/>
    <xf numFmtId="164" fontId="0" fillId="3" borderId="0" xfId="0" applyNumberFormat="1" applyFill="1" applyBorder="1"/>
    <xf numFmtId="166" fontId="0" fillId="3" borderId="8" xfId="0" applyNumberFormat="1" applyFill="1" applyBorder="1"/>
    <xf numFmtId="166" fontId="0" fillId="0" borderId="0" xfId="0" applyNumberFormat="1" applyBorder="1"/>
    <xf numFmtId="164" fontId="0" fillId="0" borderId="0" xfId="0" applyNumberFormat="1" applyBorder="1"/>
    <xf numFmtId="166" fontId="0" fillId="0" borderId="8" xfId="0" applyNumberFormat="1" applyBorder="1"/>
    <xf numFmtId="1" fontId="0" fillId="3" borderId="8" xfId="0" applyNumberFormat="1" applyFill="1" applyBorder="1"/>
    <xf numFmtId="1" fontId="0" fillId="3" borderId="0" xfId="0" applyNumberFormat="1" applyFill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2" xfId="0" applyNumberFormat="1" applyBorder="1"/>
    <xf numFmtId="164" fontId="0" fillId="0" borderId="2" xfId="0" applyNumberFormat="1" applyBorder="1"/>
    <xf numFmtId="166" fontId="0" fillId="0" borderId="10" xfId="0" applyNumberFormat="1" applyBorder="1"/>
    <xf numFmtId="0" fontId="0" fillId="0" borderId="9" xfId="0" applyFill="1" applyBorder="1"/>
    <xf numFmtId="1" fontId="0" fillId="0" borderId="2" xfId="0" applyNumberFormat="1" applyFill="1" applyBorder="1" applyAlignment="1">
      <alignment horizontal="right"/>
    </xf>
    <xf numFmtId="164" fontId="0" fillId="0" borderId="2" xfId="0" applyNumberFormat="1" applyFill="1" applyBorder="1" applyAlignment="1">
      <alignment horizontal="right"/>
    </xf>
    <xf numFmtId="164" fontId="0" fillId="0" borderId="2" xfId="0" applyNumberFormat="1" applyFill="1" applyBorder="1" applyAlignment="1">
      <alignment horizontal="left"/>
    </xf>
    <xf numFmtId="166" fontId="0" fillId="0" borderId="10" xfId="0" applyNumberFormat="1" applyFill="1" applyBorder="1" applyAlignment="1">
      <alignment horizontal="right"/>
    </xf>
    <xf numFmtId="0" fontId="15" fillId="0" borderId="8" xfId="0" applyFont="1" applyBorder="1"/>
    <xf numFmtId="0" fontId="16" fillId="0" borderId="0" xfId="0" applyFont="1" applyFill="1" applyBorder="1"/>
    <xf numFmtId="0" fontId="16" fillId="7" borderId="0" xfId="0" applyFont="1" applyFill="1" applyBorder="1"/>
    <xf numFmtId="164" fontId="16" fillId="7" borderId="0" xfId="0" applyNumberFormat="1" applyFont="1" applyFill="1" applyBorder="1" applyAlignment="1">
      <alignment horizontal="right"/>
    </xf>
    <xf numFmtId="164" fontId="16" fillId="0" borderId="0" xfId="0" quotePrefix="1" applyNumberFormat="1" applyFont="1" applyFill="1" applyBorder="1" applyAlignment="1">
      <alignment horizontal="right"/>
    </xf>
    <xf numFmtId="164" fontId="16" fillId="0" borderId="0" xfId="0" applyNumberFormat="1" applyFont="1" applyFill="1" applyBorder="1" applyAlignment="1">
      <alignment horizontal="right"/>
    </xf>
    <xf numFmtId="164" fontId="16" fillId="7" borderId="0" xfId="0" quotePrefix="1" applyNumberFormat="1" applyFont="1" applyFill="1" applyBorder="1" applyAlignment="1">
      <alignment horizontal="right"/>
    </xf>
    <xf numFmtId="0" fontId="0" fillId="7" borderId="0" xfId="0" applyFill="1" applyBorder="1"/>
    <xf numFmtId="0" fontId="16" fillId="7" borderId="1" xfId="0" applyFont="1" applyFill="1" applyBorder="1"/>
    <xf numFmtId="164" fontId="16" fillId="7" borderId="1" xfId="0" applyNumberFormat="1" applyFont="1" applyFill="1" applyBorder="1" applyAlignment="1">
      <alignment horizontal="right"/>
    </xf>
    <xf numFmtId="0" fontId="0" fillId="7" borderId="1" xfId="0" applyFill="1" applyBorder="1"/>
    <xf numFmtId="0" fontId="0" fillId="0" borderId="2" xfId="0" applyBorder="1"/>
    <xf numFmtId="0" fontId="0" fillId="7" borderId="2" xfId="0" applyFill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18" fillId="7" borderId="0" xfId="0" applyFont="1" applyFill="1" applyBorder="1" applyAlignment="1">
      <alignment vertical="top"/>
    </xf>
    <xf numFmtId="164" fontId="16" fillId="0" borderId="0" xfId="0" quotePrefix="1" applyNumberFormat="1" applyFont="1" applyFill="1" applyBorder="1" applyAlignment="1">
      <alignment horizontal="right" vertical="top"/>
    </xf>
    <xf numFmtId="0" fontId="18" fillId="0" borderId="0" xfId="0" applyFont="1" applyFill="1" applyBorder="1" applyAlignment="1">
      <alignment vertical="top"/>
    </xf>
    <xf numFmtId="0" fontId="9" fillId="7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7" borderId="0" xfId="0" applyFill="1" applyBorder="1" applyAlignment="1">
      <alignment vertical="top"/>
    </xf>
    <xf numFmtId="164" fontId="16" fillId="7" borderId="0" xfId="0" quotePrefix="1" applyNumberFormat="1" applyFont="1" applyFill="1" applyBorder="1" applyAlignment="1">
      <alignment horizontal="right" vertical="top"/>
    </xf>
    <xf numFmtId="0" fontId="0" fillId="3" borderId="9" xfId="0" applyFill="1" applyBorder="1"/>
    <xf numFmtId="164" fontId="0" fillId="3" borderId="2" xfId="0" applyNumberFormat="1" applyFill="1" applyBorder="1"/>
    <xf numFmtId="1" fontId="0" fillId="3" borderId="2" xfId="0" applyNumberFormat="1" applyFill="1" applyBorder="1"/>
    <xf numFmtId="166" fontId="0" fillId="3" borderId="10" xfId="0" applyNumberFormat="1" applyFill="1" applyBorder="1"/>
    <xf numFmtId="164" fontId="19" fillId="7" borderId="0" xfId="0" applyNumberFormat="1" applyFont="1" applyFill="1" applyBorder="1" applyAlignment="1">
      <alignment horizontal="right" vertical="top"/>
    </xf>
    <xf numFmtId="0" fontId="19" fillId="7" borderId="0" xfId="0" applyFont="1" applyFill="1" applyBorder="1" applyAlignment="1">
      <alignment vertical="top"/>
    </xf>
    <xf numFmtId="164" fontId="19" fillId="0" borderId="0" xfId="0" applyNumberFormat="1" applyFont="1" applyFill="1" applyBorder="1" applyAlignment="1">
      <alignment horizontal="right" vertical="top"/>
    </xf>
    <xf numFmtId="0" fontId="19" fillId="0" borderId="0" xfId="0" applyFont="1" applyFill="1" applyBorder="1" applyAlignment="1">
      <alignment vertical="top"/>
    </xf>
    <xf numFmtId="0" fontId="20" fillId="7" borderId="0" xfId="0" applyFont="1" applyFill="1" applyBorder="1" applyAlignment="1">
      <alignment vertical="top"/>
    </xf>
    <xf numFmtId="0" fontId="19" fillId="0" borderId="2" xfId="0" applyFont="1" applyFill="1" applyBorder="1" applyAlignment="1">
      <alignment vertical="top"/>
    </xf>
    <xf numFmtId="164" fontId="19" fillId="0" borderId="2" xfId="0" applyNumberFormat="1" applyFont="1" applyFill="1" applyBorder="1" applyAlignment="1">
      <alignment horizontal="right" vertical="top"/>
    </xf>
    <xf numFmtId="0" fontId="0" fillId="0" borderId="0" xfId="0" applyBorder="1" applyAlignment="1">
      <alignment vertical="center" wrapText="1"/>
    </xf>
    <xf numFmtId="0" fontId="0" fillId="0" borderId="0" xfId="0" applyFill="1" applyBorder="1"/>
    <xf numFmtId="167" fontId="0" fillId="0" borderId="0" xfId="0" applyNumberFormat="1" applyBorder="1" applyAlignment="1">
      <alignment horizontal="right"/>
    </xf>
    <xf numFmtId="4" fontId="0" fillId="0" borderId="0" xfId="0" applyNumberFormat="1" applyBorder="1" applyAlignment="1">
      <alignment horizontal="right"/>
    </xf>
    <xf numFmtId="0" fontId="9" fillId="0" borderId="11" xfId="0" applyFont="1" applyBorder="1" applyAlignment="1">
      <alignment horizontal="right"/>
    </xf>
    <xf numFmtId="167" fontId="0" fillId="0" borderId="11" xfId="0" applyNumberFormat="1" applyBorder="1" applyAlignment="1">
      <alignment horizontal="right"/>
    </xf>
    <xf numFmtId="0" fontId="9" fillId="0" borderId="2" xfId="0" applyFon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9" fillId="7" borderId="12" xfId="0" applyFont="1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1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0" xfId="0" applyFont="1" applyBorder="1"/>
    <xf numFmtId="0" fontId="0" fillId="0" borderId="0" xfId="0" applyFont="1"/>
    <xf numFmtId="0" fontId="0" fillId="6" borderId="12" xfId="0" applyFont="1" applyFill="1" applyBorder="1" applyAlignment="1">
      <alignment horizontal="right"/>
    </xf>
    <xf numFmtId="0" fontId="0" fillId="6" borderId="12" xfId="0" applyFill="1" applyBorder="1" applyAlignment="1">
      <alignment horizontal="right"/>
    </xf>
    <xf numFmtId="0" fontId="0" fillId="6" borderId="12" xfId="0" applyFill="1" applyBorder="1"/>
    <xf numFmtId="0" fontId="21" fillId="0" borderId="0" xfId="0" applyFont="1" applyFill="1"/>
    <xf numFmtId="164" fontId="22" fillId="7" borderId="0" xfId="0" quotePrefix="1" applyNumberFormat="1" applyFont="1" applyFill="1" applyBorder="1" applyAlignment="1">
      <alignment horizontal="right" vertical="top"/>
    </xf>
    <xf numFmtId="164" fontId="22" fillId="0" borderId="0" xfId="0" quotePrefix="1" applyNumberFormat="1" applyFont="1" applyFill="1" applyBorder="1" applyAlignment="1">
      <alignment horizontal="right" vertical="top"/>
    </xf>
    <xf numFmtId="164" fontId="19" fillId="7" borderId="2" xfId="0" applyNumberFormat="1" applyFont="1" applyFill="1" applyBorder="1" applyAlignment="1">
      <alignment horizontal="right" vertical="top"/>
    </xf>
    <xf numFmtId="0" fontId="19" fillId="7" borderId="2" xfId="0" applyFont="1" applyFill="1" applyBorder="1" applyAlignment="1">
      <alignment vertical="top"/>
    </xf>
    <xf numFmtId="168" fontId="0" fillId="0" borderId="0" xfId="0" applyNumberFormat="1"/>
    <xf numFmtId="164" fontId="0" fillId="0" borderId="4" xfId="0" applyNumberFormat="1" applyBorder="1" applyAlignment="1">
      <alignment horizontal="center"/>
    </xf>
    <xf numFmtId="0" fontId="9" fillId="0" borderId="13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12" xfId="0" applyFont="1" applyBorder="1" applyAlignment="1">
      <alignment horizontal="center" vertical="center"/>
    </xf>
    <xf numFmtId="0" fontId="6" fillId="0" borderId="14" xfId="0" applyFont="1" applyFill="1" applyBorder="1" applyAlignment="1">
      <alignment vertical="center"/>
    </xf>
    <xf numFmtId="0" fontId="6" fillId="0" borderId="15" xfId="0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6" fillId="0" borderId="16" xfId="0" applyFont="1" applyFill="1" applyBorder="1" applyAlignment="1">
      <alignment vertical="center"/>
    </xf>
    <xf numFmtId="0" fontId="6" fillId="0" borderId="17" xfId="0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6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6" borderId="4" xfId="0" applyFill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16" fillId="0" borderId="4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/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0" fontId="10" fillId="0" borderId="3" xfId="0" applyFont="1" applyFill="1" applyBorder="1" applyAlignment="1">
      <alignment horizontal="center"/>
    </xf>
    <xf numFmtId="169" fontId="0" fillId="6" borderId="4" xfId="2" applyNumberFormat="1" applyFont="1" applyFill="1" applyBorder="1" applyAlignment="1">
      <alignment horizontal="center"/>
    </xf>
    <xf numFmtId="169" fontId="0" fillId="0" borderId="4" xfId="2" applyNumberFormat="1" applyFont="1" applyBorder="1" applyAlignment="1">
      <alignment horizontal="center"/>
    </xf>
    <xf numFmtId="169" fontId="9" fillId="6" borderId="4" xfId="2" applyNumberFormat="1" applyFont="1" applyFill="1" applyBorder="1" applyAlignment="1">
      <alignment horizontal="center"/>
    </xf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0" borderId="2" xfId="0" applyBorder="1" applyAlignment="1">
      <alignment horizontal="center" vertical="center" wrapText="1"/>
    </xf>
    <xf numFmtId="0" fontId="24" fillId="8" borderId="21" xfId="0" applyFont="1" applyFill="1" applyBorder="1" applyAlignment="1">
      <alignment vertical="center" wrapText="1"/>
    </xf>
    <xf numFmtId="0" fontId="23" fillId="8" borderId="22" xfId="0" applyFont="1" applyFill="1" applyBorder="1" applyAlignment="1">
      <alignment vertical="center" wrapText="1"/>
    </xf>
    <xf numFmtId="0" fontId="23" fillId="0" borderId="0" xfId="0" applyFont="1"/>
    <xf numFmtId="3" fontId="0" fillId="0" borderId="0" xfId="0" applyNumberFormat="1" applyFill="1" applyBorder="1" applyAlignment="1"/>
    <xf numFmtId="167" fontId="0" fillId="0" borderId="2" xfId="0" applyNumberFormat="1" applyBorder="1" applyAlignment="1">
      <alignment horizontal="right"/>
    </xf>
    <xf numFmtId="167" fontId="0" fillId="0" borderId="2" xfId="0" applyNumberFormat="1" applyBorder="1"/>
    <xf numFmtId="0" fontId="16" fillId="0" borderId="23" xfId="0" applyFont="1" applyFill="1" applyBorder="1" applyAlignment="1">
      <alignment vertical="center" wrapText="1"/>
    </xf>
    <xf numFmtId="169" fontId="0" fillId="0" borderId="4" xfId="2" applyNumberFormat="1" applyFont="1" applyFill="1" applyBorder="1" applyAlignment="1">
      <alignment horizontal="center"/>
    </xf>
    <xf numFmtId="169" fontId="0" fillId="0" borderId="0" xfId="2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vertical="center" wrapText="1"/>
    </xf>
    <xf numFmtId="0" fontId="16" fillId="0" borderId="4" xfId="0" applyFont="1" applyFill="1" applyBorder="1" applyAlignment="1">
      <alignment vertical="center" wrapText="1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169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9" fontId="9" fillId="0" borderId="0" xfId="2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6" fillId="6" borderId="4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left" vertical="center" wrapText="1"/>
    </xf>
    <xf numFmtId="3" fontId="16" fillId="0" borderId="4" xfId="0" applyNumberFormat="1" applyFont="1" applyFill="1" applyBorder="1" applyAlignment="1">
      <alignment horizontal="left" vertical="center" wrapText="1"/>
    </xf>
    <xf numFmtId="0" fontId="0" fillId="0" borderId="20" xfId="0" applyBorder="1" applyAlignment="1">
      <alignment horizontal="center"/>
    </xf>
    <xf numFmtId="0" fontId="16" fillId="7" borderId="0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textRotation="90"/>
    </xf>
    <xf numFmtId="0" fontId="26" fillId="0" borderId="0" xfId="0" applyFont="1" applyBorder="1" applyAlignment="1">
      <alignment horizontal="center" vertical="center" textRotation="90"/>
    </xf>
    <xf numFmtId="0" fontId="26" fillId="0" borderId="2" xfId="0" applyFont="1" applyBorder="1" applyAlignment="1">
      <alignment horizontal="center" vertical="center" textRotation="90"/>
    </xf>
    <xf numFmtId="0" fontId="16" fillId="0" borderId="0" xfId="0" applyFont="1" applyFill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 textRotation="90" wrapText="1"/>
    </xf>
    <xf numFmtId="0" fontId="25" fillId="0" borderId="0" xfId="0" applyFont="1" applyBorder="1" applyAlignment="1">
      <alignment horizontal="center" vertical="center" textRotation="90" wrapText="1"/>
    </xf>
    <xf numFmtId="0" fontId="25" fillId="0" borderId="2" xfId="0" applyFont="1" applyBorder="1" applyAlignment="1">
      <alignment horizontal="center" vertical="center" textRotation="90" wrapText="1"/>
    </xf>
    <xf numFmtId="0" fontId="0" fillId="0" borderId="0" xfId="0" applyBorder="1" applyAlignment="1">
      <alignment horizontal="center" vertical="center" wrapText="1"/>
    </xf>
    <xf numFmtId="0" fontId="16" fillId="7" borderId="2" xfId="0" applyFont="1" applyFill="1" applyBorder="1" applyAlignment="1">
      <alignment horizontal="left" vertical="center" wrapText="1"/>
    </xf>
    <xf numFmtId="0" fontId="16" fillId="7" borderId="1" xfId="0" applyFont="1" applyFill="1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3" fontId="16" fillId="0" borderId="0" xfId="0" applyNumberFormat="1" applyFont="1" applyFill="1" applyBorder="1" applyAlignment="1">
      <alignment horizontal="left" vertical="center" wrapText="1"/>
    </xf>
    <xf numFmtId="3" fontId="16" fillId="0" borderId="2" xfId="0" applyNumberFormat="1" applyFont="1" applyFill="1" applyBorder="1" applyAlignment="1">
      <alignment horizontal="left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</cellXfs>
  <cellStyles count="3">
    <cellStyle name="Normal" xfId="0" builtinId="0"/>
    <cellStyle name="Porcentagem" xfId="2" builtinId="5"/>
    <cellStyle name="Vírgula" xfId="1" builtinId="3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GLV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'Teste para dados ausentes'!$E$3:$E$20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8</c:v>
                </c:pt>
              </c:numCache>
            </c:numRef>
          </c:xVal>
          <c:yVal>
            <c:numRef>
              <c:f>'Teste para dados ausentes'!$J$33:$J$50</c:f>
              <c:numCache>
                <c:formatCode>General</c:formatCode>
                <c:ptCount val="18"/>
                <c:pt idx="0">
                  <c:v>3.4858387799564259</c:v>
                </c:pt>
                <c:pt idx="1">
                  <c:v>-0.57625272331154775</c:v>
                </c:pt>
                <c:pt idx="2">
                  <c:v>-2.8867102396514142</c:v>
                </c:pt>
                <c:pt idx="3">
                  <c:v>-1.8867102396514142</c:v>
                </c:pt>
                <c:pt idx="4">
                  <c:v>-0.57625272331154775</c:v>
                </c:pt>
                <c:pt idx="5">
                  <c:v>-2.5141612200435741</c:v>
                </c:pt>
                <c:pt idx="6">
                  <c:v>1.3616557734204804</c:v>
                </c:pt>
                <c:pt idx="7">
                  <c:v>-0.45206971677560048</c:v>
                </c:pt>
                <c:pt idx="8">
                  <c:v>0.48583877995642588</c:v>
                </c:pt>
                <c:pt idx="9">
                  <c:v>2.4237472766884522</c:v>
                </c:pt>
                <c:pt idx="10">
                  <c:v>-3.4520697167756005</c:v>
                </c:pt>
                <c:pt idx="11">
                  <c:v>-1.3899782135076268</c:v>
                </c:pt>
                <c:pt idx="12">
                  <c:v>-0.38997821350762685</c:v>
                </c:pt>
                <c:pt idx="13">
                  <c:v>-0.38997821350762685</c:v>
                </c:pt>
                <c:pt idx="14">
                  <c:v>0.54793028322439952</c:v>
                </c:pt>
                <c:pt idx="15">
                  <c:v>1.4858387799564259</c:v>
                </c:pt>
                <c:pt idx="16">
                  <c:v>0.48583877995642588</c:v>
                </c:pt>
                <c:pt idx="17">
                  <c:v>4.2374727668845322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01536"/>
        <c:axId val="191108224"/>
      </c:scatterChart>
      <c:valAx>
        <c:axId val="16480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GLV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108224"/>
        <c:crosses val="autoZero"/>
        <c:crossBetween val="midCat"/>
      </c:valAx>
      <c:valAx>
        <c:axId val="191108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801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GLV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CLV</c:v>
          </c:tx>
          <c:spPr>
            <a:ln w="28575">
              <a:noFill/>
            </a:ln>
          </c:spPr>
          <c:xVal>
            <c:numRef>
              <c:f>'Teste para dados ausentes'!$E$3:$E$20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8</c:v>
                </c:pt>
              </c:numCache>
            </c:numRef>
          </c:xVal>
          <c:yVal>
            <c:numRef>
              <c:f>'Teste para dados ausentes'!$A$3:$A$20</c:f>
              <c:numCache>
                <c:formatCode>General</c:formatCode>
                <c:ptCount val="18"/>
                <c:pt idx="0">
                  <c:v>15</c:v>
                </c:pt>
                <c:pt idx="1">
                  <c:v>10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9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12</c:v>
                </c:pt>
              </c:numCache>
            </c:numRef>
          </c:yVal>
          <c:smooth val="0"/>
        </c:ser>
        <c:ser>
          <c:idx val="1"/>
          <c:order val="1"/>
          <c:tx>
            <c:v>Previsto(a) CLV</c:v>
          </c:tx>
          <c:spPr>
            <a:ln w="28575">
              <a:noFill/>
            </a:ln>
          </c:spPr>
          <c:xVal>
            <c:numRef>
              <c:f>'Teste para dados ausentes'!$E$3:$E$20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8</c:v>
                </c:pt>
              </c:numCache>
            </c:numRef>
          </c:xVal>
          <c:yVal>
            <c:numRef>
              <c:f>'Teste para dados ausentes'!$I$33:$I$50</c:f>
              <c:numCache>
                <c:formatCode>General</c:formatCode>
                <c:ptCount val="18"/>
                <c:pt idx="0">
                  <c:v>11.514161220043574</c:v>
                </c:pt>
                <c:pt idx="1">
                  <c:v>10.576252723311548</c:v>
                </c:pt>
                <c:pt idx="2">
                  <c:v>5.8867102396514142</c:v>
                </c:pt>
                <c:pt idx="3">
                  <c:v>5.8867102396514142</c:v>
                </c:pt>
                <c:pt idx="4">
                  <c:v>10.576252723311548</c:v>
                </c:pt>
                <c:pt idx="5">
                  <c:v>11.514161220043574</c:v>
                </c:pt>
                <c:pt idx="6">
                  <c:v>9.6383442265795196</c:v>
                </c:pt>
                <c:pt idx="7">
                  <c:v>12.4520697167756</c:v>
                </c:pt>
                <c:pt idx="8">
                  <c:v>11.514161220043574</c:v>
                </c:pt>
                <c:pt idx="9">
                  <c:v>10.576252723311548</c:v>
                </c:pt>
                <c:pt idx="10">
                  <c:v>12.4520697167756</c:v>
                </c:pt>
                <c:pt idx="11">
                  <c:v>13.389978213507627</c:v>
                </c:pt>
                <c:pt idx="12">
                  <c:v>13.389978213507627</c:v>
                </c:pt>
                <c:pt idx="13">
                  <c:v>13.389978213507627</c:v>
                </c:pt>
                <c:pt idx="14">
                  <c:v>12.4520697167756</c:v>
                </c:pt>
                <c:pt idx="15">
                  <c:v>11.514161220043574</c:v>
                </c:pt>
                <c:pt idx="16">
                  <c:v>11.514161220043574</c:v>
                </c:pt>
                <c:pt idx="17">
                  <c:v>7.7625272331154678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45856"/>
        <c:axId val="191148032"/>
      </c:scatterChart>
      <c:valAx>
        <c:axId val="19114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GLV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148032"/>
        <c:crosses val="autoZero"/>
        <c:crossBetween val="midCat"/>
      </c:valAx>
      <c:valAx>
        <c:axId val="19114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CLV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145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GLV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'Teste para dados ausentes'!$E$55:$E$71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5</c:v>
                </c:pt>
                <c:pt idx="9">
                  <c:v>7</c:v>
                </c:pt>
                <c:pt idx="10">
                  <c:v>1</c:v>
                </c:pt>
                <c:pt idx="11">
                  <c:v>8</c:v>
                </c:pt>
                <c:pt idx="12">
                  <c:v>4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</c:numCache>
            </c:numRef>
          </c:xVal>
          <c:yVal>
            <c:numRef>
              <c:f>'Teste para dados ausentes'!$J$85:$J$101</c:f>
              <c:numCache>
                <c:formatCode>General</c:formatCode>
                <c:ptCount val="17"/>
                <c:pt idx="0">
                  <c:v>4.6405228758169894</c:v>
                </c:pt>
                <c:pt idx="1">
                  <c:v>5.0849673202614341</c:v>
                </c:pt>
                <c:pt idx="2">
                  <c:v>4.0849673202614341</c:v>
                </c:pt>
                <c:pt idx="3">
                  <c:v>5.307189542483659</c:v>
                </c:pt>
                <c:pt idx="4">
                  <c:v>2.7516339869281037</c:v>
                </c:pt>
                <c:pt idx="5">
                  <c:v>0.75163398692810368</c:v>
                </c:pt>
                <c:pt idx="6">
                  <c:v>0.75163398692810368</c:v>
                </c:pt>
                <c:pt idx="7">
                  <c:v>2.1960784313725501</c:v>
                </c:pt>
                <c:pt idx="8">
                  <c:v>-1.4705882352941195</c:v>
                </c:pt>
                <c:pt idx="9">
                  <c:v>0.97385620915032689</c:v>
                </c:pt>
                <c:pt idx="10">
                  <c:v>-7.3594771241830106</c:v>
                </c:pt>
                <c:pt idx="11">
                  <c:v>1.1960784313725501</c:v>
                </c:pt>
                <c:pt idx="12">
                  <c:v>-4.692810457516341</c:v>
                </c:pt>
                <c:pt idx="13">
                  <c:v>-2.2483660130718963</c:v>
                </c:pt>
                <c:pt idx="14">
                  <c:v>-4.4705882352941195</c:v>
                </c:pt>
                <c:pt idx="15">
                  <c:v>-4.4705882352941195</c:v>
                </c:pt>
                <c:pt idx="16">
                  <c:v>-3.0261437908496731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71008"/>
        <c:axId val="191772928"/>
      </c:scatterChart>
      <c:valAx>
        <c:axId val="19177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GLV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772928"/>
        <c:crosses val="autoZero"/>
        <c:crossBetween val="midCat"/>
      </c:valAx>
      <c:valAx>
        <c:axId val="191772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771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GLV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CLV</c:v>
          </c:tx>
          <c:spPr>
            <a:ln w="28575">
              <a:noFill/>
            </a:ln>
          </c:spPr>
          <c:xVal>
            <c:numRef>
              <c:f>'Teste para dados ausentes'!$E$55:$E$71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5</c:v>
                </c:pt>
                <c:pt idx="9">
                  <c:v>7</c:v>
                </c:pt>
                <c:pt idx="10">
                  <c:v>1</c:v>
                </c:pt>
                <c:pt idx="11">
                  <c:v>8</c:v>
                </c:pt>
                <c:pt idx="12">
                  <c:v>4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</c:numCache>
            </c:numRef>
          </c:xVal>
          <c:yVal>
            <c:numRef>
              <c:f>'Teste para dados ausentes'!$A$55:$A$71</c:f>
              <c:numCache>
                <c:formatCode>General</c:formatCode>
                <c:ptCount val="17"/>
                <c:pt idx="0">
                  <c:v>20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v>Previsto(a) CLV</c:v>
          </c:tx>
          <c:spPr>
            <a:ln w="28575">
              <a:noFill/>
            </a:ln>
          </c:spPr>
          <c:xVal>
            <c:numRef>
              <c:f>'Teste para dados ausentes'!$E$55:$E$71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5</c:v>
                </c:pt>
                <c:pt idx="9">
                  <c:v>7</c:v>
                </c:pt>
                <c:pt idx="10">
                  <c:v>1</c:v>
                </c:pt>
                <c:pt idx="11">
                  <c:v>8</c:v>
                </c:pt>
                <c:pt idx="12">
                  <c:v>4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</c:numCache>
            </c:numRef>
          </c:xVal>
          <c:yVal>
            <c:numRef>
              <c:f>'Teste para dados ausentes'!$I$85:$I$101</c:f>
              <c:numCache>
                <c:formatCode>General</c:formatCode>
                <c:ptCount val="17"/>
                <c:pt idx="0">
                  <c:v>15.359477124183011</c:v>
                </c:pt>
                <c:pt idx="1">
                  <c:v>12.915032679738566</c:v>
                </c:pt>
                <c:pt idx="2">
                  <c:v>12.915032679738566</c:v>
                </c:pt>
                <c:pt idx="3">
                  <c:v>11.692810457516341</c:v>
                </c:pt>
                <c:pt idx="4">
                  <c:v>9.2483660130718963</c:v>
                </c:pt>
                <c:pt idx="5">
                  <c:v>9.2483660130718963</c:v>
                </c:pt>
                <c:pt idx="6">
                  <c:v>9.2483660130718963</c:v>
                </c:pt>
                <c:pt idx="7">
                  <c:v>6.8039215686274499</c:v>
                </c:pt>
                <c:pt idx="8">
                  <c:v>10.47058823529412</c:v>
                </c:pt>
                <c:pt idx="9">
                  <c:v>8.0261437908496731</c:v>
                </c:pt>
                <c:pt idx="10">
                  <c:v>15.359477124183011</c:v>
                </c:pt>
                <c:pt idx="11">
                  <c:v>6.8039215686274499</c:v>
                </c:pt>
                <c:pt idx="12">
                  <c:v>11.692810457516341</c:v>
                </c:pt>
                <c:pt idx="13">
                  <c:v>9.2483660130718963</c:v>
                </c:pt>
                <c:pt idx="14">
                  <c:v>10.47058823529412</c:v>
                </c:pt>
                <c:pt idx="15">
                  <c:v>10.47058823529412</c:v>
                </c:pt>
                <c:pt idx="16">
                  <c:v>8.0261437908496731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12352"/>
        <c:axId val="191814272"/>
      </c:scatterChart>
      <c:valAx>
        <c:axId val="19181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GLV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814272"/>
        <c:crosses val="autoZero"/>
        <c:crossBetween val="midCat"/>
      </c:valAx>
      <c:valAx>
        <c:axId val="191814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CLV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812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238125</xdr:colOff>
      <xdr:row>8</xdr:row>
      <xdr:rowOff>180975</xdr:rowOff>
    </xdr:from>
    <xdr:to>
      <xdr:col>22</xdr:col>
      <xdr:colOff>238125</xdr:colOff>
      <xdr:row>18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238125</xdr:colOff>
      <xdr:row>19</xdr:row>
      <xdr:rowOff>114300</xdr:rowOff>
    </xdr:from>
    <xdr:to>
      <xdr:col>22</xdr:col>
      <xdr:colOff>238125</xdr:colOff>
      <xdr:row>29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238125</xdr:colOff>
      <xdr:row>53</xdr:row>
      <xdr:rowOff>171450</xdr:rowOff>
    </xdr:from>
    <xdr:to>
      <xdr:col>22</xdr:col>
      <xdr:colOff>238125</xdr:colOff>
      <xdr:row>63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238125</xdr:colOff>
      <xdr:row>55</xdr:row>
      <xdr:rowOff>180975</xdr:rowOff>
    </xdr:from>
    <xdr:to>
      <xdr:col>23</xdr:col>
      <xdr:colOff>238125</xdr:colOff>
      <xdr:row>65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85725</xdr:colOff>
      <xdr:row>49</xdr:row>
      <xdr:rowOff>38100</xdr:rowOff>
    </xdr:from>
    <xdr:to>
      <xdr:col>59</xdr:col>
      <xdr:colOff>142875</xdr:colOff>
      <xdr:row>72</xdr:row>
      <xdr:rowOff>19050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13225" y="10134600"/>
          <a:ext cx="68580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5"/>
  <sheetViews>
    <sheetView topLeftCell="E1" workbookViewId="0">
      <selection activeCell="K19" sqref="A2:K19"/>
    </sheetView>
  </sheetViews>
  <sheetFormatPr defaultRowHeight="12.75" x14ac:dyDescent="0.2"/>
  <cols>
    <col min="1" max="1" width="14.28515625" style="7" bestFit="1" customWidth="1"/>
    <col min="2" max="2" width="13.7109375" style="7" bestFit="1" customWidth="1"/>
    <col min="3" max="3" width="17.7109375" style="15" bestFit="1" customWidth="1"/>
    <col min="4" max="4" width="17.85546875" style="7" bestFit="1" customWidth="1"/>
    <col min="5" max="5" width="12" style="6" bestFit="1" customWidth="1"/>
    <col min="6" max="8" width="12" style="6" customWidth="1"/>
    <col min="9" max="10" width="15.28515625" style="6" customWidth="1"/>
    <col min="11" max="11" width="9.28515625" style="7" bestFit="1" customWidth="1"/>
    <col min="12" max="12" width="9.42578125" style="16" bestFit="1" customWidth="1"/>
    <col min="13" max="13" width="9.5703125" style="7" bestFit="1" customWidth="1"/>
    <col min="14" max="15" width="9.28515625" style="7" bestFit="1" customWidth="1"/>
    <col min="16" max="17" width="9.5703125" style="7" bestFit="1" customWidth="1"/>
    <col min="18" max="19" width="9.42578125" style="7" bestFit="1" customWidth="1"/>
    <col min="20" max="20" width="8" style="7" bestFit="1" customWidth="1"/>
    <col min="21" max="21" width="9.28515625" style="7" customWidth="1"/>
    <col min="22" max="22" width="8.85546875" style="7" customWidth="1"/>
    <col min="23" max="23" width="5.28515625" style="6" customWidth="1"/>
    <col min="24" max="24" width="5.5703125" style="17" bestFit="1" customWidth="1"/>
    <col min="25" max="25" width="5.42578125" style="7" customWidth="1"/>
    <col min="26" max="26" width="5" style="7" customWidth="1"/>
    <col min="27" max="27" width="5" style="7" bestFit="1" customWidth="1"/>
    <col min="28" max="28" width="9" style="7" customWidth="1"/>
    <col min="29" max="29" width="9.140625" style="6" customWidth="1"/>
    <col min="30" max="30" width="8.140625" style="6" customWidth="1"/>
    <col min="31" max="31" width="10.5703125" style="6" customWidth="1"/>
    <col min="32" max="226" width="9.140625" style="7"/>
    <col min="227" max="227" width="14.28515625" style="7" bestFit="1" customWidth="1"/>
    <col min="228" max="228" width="13.7109375" style="7" bestFit="1" customWidth="1"/>
    <col min="229" max="229" width="17.7109375" style="7" bestFit="1" customWidth="1"/>
    <col min="230" max="230" width="17.85546875" style="7" bestFit="1" customWidth="1"/>
    <col min="231" max="231" width="12" style="7" bestFit="1" customWidth="1"/>
    <col min="232" max="234" width="12" style="7" customWidth="1"/>
    <col min="235" max="235" width="15.28515625" style="7" customWidth="1"/>
    <col min="236" max="236" width="9.28515625" style="7" bestFit="1" customWidth="1"/>
    <col min="237" max="237" width="9.42578125" style="7" bestFit="1" customWidth="1"/>
    <col min="238" max="238" width="9.5703125" style="7" bestFit="1" customWidth="1"/>
    <col min="239" max="240" width="9.28515625" style="7" bestFit="1" customWidth="1"/>
    <col min="241" max="242" width="9.5703125" style="7" bestFit="1" customWidth="1"/>
    <col min="243" max="244" width="9.42578125" style="7" bestFit="1" customWidth="1"/>
    <col min="245" max="245" width="8" style="7" bestFit="1" customWidth="1"/>
    <col min="246" max="246" width="9.28515625" style="7" bestFit="1" customWidth="1"/>
    <col min="247" max="247" width="8.85546875" style="7" bestFit="1" customWidth="1"/>
    <col min="248" max="248" width="5.28515625" style="7" bestFit="1" customWidth="1"/>
    <col min="249" max="249" width="5.5703125" style="7" bestFit="1" customWidth="1"/>
    <col min="250" max="250" width="5.42578125" style="7" bestFit="1" customWidth="1"/>
    <col min="251" max="252" width="5" style="7" bestFit="1" customWidth="1"/>
    <col min="253" max="253" width="9" style="7" bestFit="1" customWidth="1"/>
    <col min="254" max="254" width="9.140625" style="7"/>
    <col min="255" max="255" width="8.140625" style="7" bestFit="1" customWidth="1"/>
    <col min="256" max="256" width="10.5703125" style="7" bestFit="1" customWidth="1"/>
    <col min="257" max="482" width="9.140625" style="7"/>
    <col min="483" max="483" width="14.28515625" style="7" bestFit="1" customWidth="1"/>
    <col min="484" max="484" width="13.7109375" style="7" bestFit="1" customWidth="1"/>
    <col min="485" max="485" width="17.7109375" style="7" bestFit="1" customWidth="1"/>
    <col min="486" max="486" width="17.85546875" style="7" bestFit="1" customWidth="1"/>
    <col min="487" max="487" width="12" style="7" bestFit="1" customWidth="1"/>
    <col min="488" max="490" width="12" style="7" customWidth="1"/>
    <col min="491" max="491" width="15.28515625" style="7" customWidth="1"/>
    <col min="492" max="492" width="9.28515625" style="7" bestFit="1" customWidth="1"/>
    <col min="493" max="493" width="9.42578125" style="7" bestFit="1" customWidth="1"/>
    <col min="494" max="494" width="9.5703125" style="7" bestFit="1" customWidth="1"/>
    <col min="495" max="496" width="9.28515625" style="7" bestFit="1" customWidth="1"/>
    <col min="497" max="498" width="9.5703125" style="7" bestFit="1" customWidth="1"/>
    <col min="499" max="500" width="9.42578125" style="7" bestFit="1" customWidth="1"/>
    <col min="501" max="501" width="8" style="7" bestFit="1" customWidth="1"/>
    <col min="502" max="502" width="9.28515625" style="7" bestFit="1" customWidth="1"/>
    <col min="503" max="503" width="8.85546875" style="7" bestFit="1" customWidth="1"/>
    <col min="504" max="504" width="5.28515625" style="7" bestFit="1" customWidth="1"/>
    <col min="505" max="505" width="5.5703125" style="7" bestFit="1" customWidth="1"/>
    <col min="506" max="506" width="5.42578125" style="7" bestFit="1" customWidth="1"/>
    <col min="507" max="508" width="5" style="7" bestFit="1" customWidth="1"/>
    <col min="509" max="509" width="9" style="7" bestFit="1" customWidth="1"/>
    <col min="510" max="510" width="9.140625" style="7"/>
    <col min="511" max="511" width="8.140625" style="7" bestFit="1" customWidth="1"/>
    <col min="512" max="512" width="10.5703125" style="7" bestFit="1" customWidth="1"/>
    <col min="513" max="738" width="9.140625" style="7"/>
    <col min="739" max="739" width="14.28515625" style="7" bestFit="1" customWidth="1"/>
    <col min="740" max="740" width="13.7109375" style="7" bestFit="1" customWidth="1"/>
    <col min="741" max="741" width="17.7109375" style="7" bestFit="1" customWidth="1"/>
    <col min="742" max="742" width="17.85546875" style="7" bestFit="1" customWidth="1"/>
    <col min="743" max="743" width="12" style="7" bestFit="1" customWidth="1"/>
    <col min="744" max="746" width="12" style="7" customWidth="1"/>
    <col min="747" max="747" width="15.28515625" style="7" customWidth="1"/>
    <col min="748" max="748" width="9.28515625" style="7" bestFit="1" customWidth="1"/>
    <col min="749" max="749" width="9.42578125" style="7" bestFit="1" customWidth="1"/>
    <col min="750" max="750" width="9.5703125" style="7" bestFit="1" customWidth="1"/>
    <col min="751" max="752" width="9.28515625" style="7" bestFit="1" customWidth="1"/>
    <col min="753" max="754" width="9.5703125" style="7" bestFit="1" customWidth="1"/>
    <col min="755" max="756" width="9.42578125" style="7" bestFit="1" customWidth="1"/>
    <col min="757" max="757" width="8" style="7" bestFit="1" customWidth="1"/>
    <col min="758" max="758" width="9.28515625" style="7" bestFit="1" customWidth="1"/>
    <col min="759" max="759" width="8.85546875" style="7" bestFit="1" customWidth="1"/>
    <col min="760" max="760" width="5.28515625" style="7" bestFit="1" customWidth="1"/>
    <col min="761" max="761" width="5.5703125" style="7" bestFit="1" customWidth="1"/>
    <col min="762" max="762" width="5.42578125" style="7" bestFit="1" customWidth="1"/>
    <col min="763" max="764" width="5" style="7" bestFit="1" customWidth="1"/>
    <col min="765" max="765" width="9" style="7" bestFit="1" customWidth="1"/>
    <col min="766" max="766" width="9.140625" style="7"/>
    <col min="767" max="767" width="8.140625" style="7" bestFit="1" customWidth="1"/>
    <col min="768" max="768" width="10.5703125" style="7" bestFit="1" customWidth="1"/>
    <col min="769" max="994" width="9.140625" style="7"/>
    <col min="995" max="995" width="14.28515625" style="7" bestFit="1" customWidth="1"/>
    <col min="996" max="996" width="13.7109375" style="7" bestFit="1" customWidth="1"/>
    <col min="997" max="997" width="17.7109375" style="7" bestFit="1" customWidth="1"/>
    <col min="998" max="998" width="17.85546875" style="7" bestFit="1" customWidth="1"/>
    <col min="999" max="999" width="12" style="7" bestFit="1" customWidth="1"/>
    <col min="1000" max="1002" width="12" style="7" customWidth="1"/>
    <col min="1003" max="1003" width="15.28515625" style="7" customWidth="1"/>
    <col min="1004" max="1004" width="9.28515625" style="7" bestFit="1" customWidth="1"/>
    <col min="1005" max="1005" width="9.42578125" style="7" bestFit="1" customWidth="1"/>
    <col min="1006" max="1006" width="9.5703125" style="7" bestFit="1" customWidth="1"/>
    <col min="1007" max="1008" width="9.28515625" style="7" bestFit="1" customWidth="1"/>
    <col min="1009" max="1010" width="9.5703125" style="7" bestFit="1" customWidth="1"/>
    <col min="1011" max="1012" width="9.42578125" style="7" bestFit="1" customWidth="1"/>
    <col min="1013" max="1013" width="8" style="7" bestFit="1" customWidth="1"/>
    <col min="1014" max="1014" width="9.28515625" style="7" bestFit="1" customWidth="1"/>
    <col min="1015" max="1015" width="8.85546875" style="7" bestFit="1" customWidth="1"/>
    <col min="1016" max="1016" width="5.28515625" style="7" bestFit="1" customWidth="1"/>
    <col min="1017" max="1017" width="5.5703125" style="7" bestFit="1" customWidth="1"/>
    <col min="1018" max="1018" width="5.42578125" style="7" bestFit="1" customWidth="1"/>
    <col min="1019" max="1020" width="5" style="7" bestFit="1" customWidth="1"/>
    <col min="1021" max="1021" width="9" style="7" bestFit="1" customWidth="1"/>
    <col min="1022" max="1022" width="9.140625" style="7"/>
    <col min="1023" max="1023" width="8.140625" style="7" bestFit="1" customWidth="1"/>
    <col min="1024" max="1024" width="10.5703125" style="7" bestFit="1" customWidth="1"/>
    <col min="1025" max="1250" width="9.140625" style="7"/>
    <col min="1251" max="1251" width="14.28515625" style="7" bestFit="1" customWidth="1"/>
    <col min="1252" max="1252" width="13.7109375" style="7" bestFit="1" customWidth="1"/>
    <col min="1253" max="1253" width="17.7109375" style="7" bestFit="1" customWidth="1"/>
    <col min="1254" max="1254" width="17.85546875" style="7" bestFit="1" customWidth="1"/>
    <col min="1255" max="1255" width="12" style="7" bestFit="1" customWidth="1"/>
    <col min="1256" max="1258" width="12" style="7" customWidth="1"/>
    <col min="1259" max="1259" width="15.28515625" style="7" customWidth="1"/>
    <col min="1260" max="1260" width="9.28515625" style="7" bestFit="1" customWidth="1"/>
    <col min="1261" max="1261" width="9.42578125" style="7" bestFit="1" customWidth="1"/>
    <col min="1262" max="1262" width="9.5703125" style="7" bestFit="1" customWidth="1"/>
    <col min="1263" max="1264" width="9.28515625" style="7" bestFit="1" customWidth="1"/>
    <col min="1265" max="1266" width="9.5703125" style="7" bestFit="1" customWidth="1"/>
    <col min="1267" max="1268" width="9.42578125" style="7" bestFit="1" customWidth="1"/>
    <col min="1269" max="1269" width="8" style="7" bestFit="1" customWidth="1"/>
    <col min="1270" max="1270" width="9.28515625" style="7" bestFit="1" customWidth="1"/>
    <col min="1271" max="1271" width="8.85546875" style="7" bestFit="1" customWidth="1"/>
    <col min="1272" max="1272" width="5.28515625" style="7" bestFit="1" customWidth="1"/>
    <col min="1273" max="1273" width="5.5703125" style="7" bestFit="1" customWidth="1"/>
    <col min="1274" max="1274" width="5.42578125" style="7" bestFit="1" customWidth="1"/>
    <col min="1275" max="1276" width="5" style="7" bestFit="1" customWidth="1"/>
    <col min="1277" max="1277" width="9" style="7" bestFit="1" customWidth="1"/>
    <col min="1278" max="1278" width="9.140625" style="7"/>
    <col min="1279" max="1279" width="8.140625" style="7" bestFit="1" customWidth="1"/>
    <col min="1280" max="1280" width="10.5703125" style="7" bestFit="1" customWidth="1"/>
    <col min="1281" max="1506" width="9.140625" style="7"/>
    <col min="1507" max="1507" width="14.28515625" style="7" bestFit="1" customWidth="1"/>
    <col min="1508" max="1508" width="13.7109375" style="7" bestFit="1" customWidth="1"/>
    <col min="1509" max="1509" width="17.7109375" style="7" bestFit="1" customWidth="1"/>
    <col min="1510" max="1510" width="17.85546875" style="7" bestFit="1" customWidth="1"/>
    <col min="1511" max="1511" width="12" style="7" bestFit="1" customWidth="1"/>
    <col min="1512" max="1514" width="12" style="7" customWidth="1"/>
    <col min="1515" max="1515" width="15.28515625" style="7" customWidth="1"/>
    <col min="1516" max="1516" width="9.28515625" style="7" bestFit="1" customWidth="1"/>
    <col min="1517" max="1517" width="9.42578125" style="7" bestFit="1" customWidth="1"/>
    <col min="1518" max="1518" width="9.5703125" style="7" bestFit="1" customWidth="1"/>
    <col min="1519" max="1520" width="9.28515625" style="7" bestFit="1" customWidth="1"/>
    <col min="1521" max="1522" width="9.5703125" style="7" bestFit="1" customWidth="1"/>
    <col min="1523" max="1524" width="9.42578125" style="7" bestFit="1" customWidth="1"/>
    <col min="1525" max="1525" width="8" style="7" bestFit="1" customWidth="1"/>
    <col min="1526" max="1526" width="9.28515625" style="7" bestFit="1" customWidth="1"/>
    <col min="1527" max="1527" width="8.85546875" style="7" bestFit="1" customWidth="1"/>
    <col min="1528" max="1528" width="5.28515625" style="7" bestFit="1" customWidth="1"/>
    <col min="1529" max="1529" width="5.5703125" style="7" bestFit="1" customWidth="1"/>
    <col min="1530" max="1530" width="5.42578125" style="7" bestFit="1" customWidth="1"/>
    <col min="1531" max="1532" width="5" style="7" bestFit="1" customWidth="1"/>
    <col min="1533" max="1533" width="9" style="7" bestFit="1" customWidth="1"/>
    <col min="1534" max="1534" width="9.140625" style="7"/>
    <col min="1535" max="1535" width="8.140625" style="7" bestFit="1" customWidth="1"/>
    <col min="1536" max="1536" width="10.5703125" style="7" bestFit="1" customWidth="1"/>
    <col min="1537" max="1762" width="9.140625" style="7"/>
    <col min="1763" max="1763" width="14.28515625" style="7" bestFit="1" customWidth="1"/>
    <col min="1764" max="1764" width="13.7109375" style="7" bestFit="1" customWidth="1"/>
    <col min="1765" max="1765" width="17.7109375" style="7" bestFit="1" customWidth="1"/>
    <col min="1766" max="1766" width="17.85546875" style="7" bestFit="1" customWidth="1"/>
    <col min="1767" max="1767" width="12" style="7" bestFit="1" customWidth="1"/>
    <col min="1768" max="1770" width="12" style="7" customWidth="1"/>
    <col min="1771" max="1771" width="15.28515625" style="7" customWidth="1"/>
    <col min="1772" max="1772" width="9.28515625" style="7" bestFit="1" customWidth="1"/>
    <col min="1773" max="1773" width="9.42578125" style="7" bestFit="1" customWidth="1"/>
    <col min="1774" max="1774" width="9.5703125" style="7" bestFit="1" customWidth="1"/>
    <col min="1775" max="1776" width="9.28515625" style="7" bestFit="1" customWidth="1"/>
    <col min="1777" max="1778" width="9.5703125" style="7" bestFit="1" customWidth="1"/>
    <col min="1779" max="1780" width="9.42578125" style="7" bestFit="1" customWidth="1"/>
    <col min="1781" max="1781" width="8" style="7" bestFit="1" customWidth="1"/>
    <col min="1782" max="1782" width="9.28515625" style="7" bestFit="1" customWidth="1"/>
    <col min="1783" max="1783" width="8.85546875" style="7" bestFit="1" customWidth="1"/>
    <col min="1784" max="1784" width="5.28515625" style="7" bestFit="1" customWidth="1"/>
    <col min="1785" max="1785" width="5.5703125" style="7" bestFit="1" customWidth="1"/>
    <col min="1786" max="1786" width="5.42578125" style="7" bestFit="1" customWidth="1"/>
    <col min="1787" max="1788" width="5" style="7" bestFit="1" customWidth="1"/>
    <col min="1789" max="1789" width="9" style="7" bestFit="1" customWidth="1"/>
    <col min="1790" max="1790" width="9.140625" style="7"/>
    <col min="1791" max="1791" width="8.140625" style="7" bestFit="1" customWidth="1"/>
    <col min="1792" max="1792" width="10.5703125" style="7" bestFit="1" customWidth="1"/>
    <col min="1793" max="2018" width="9.140625" style="7"/>
    <col min="2019" max="2019" width="14.28515625" style="7" bestFit="1" customWidth="1"/>
    <col min="2020" max="2020" width="13.7109375" style="7" bestFit="1" customWidth="1"/>
    <col min="2021" max="2021" width="17.7109375" style="7" bestFit="1" customWidth="1"/>
    <col min="2022" max="2022" width="17.85546875" style="7" bestFit="1" customWidth="1"/>
    <col min="2023" max="2023" width="12" style="7" bestFit="1" customWidth="1"/>
    <col min="2024" max="2026" width="12" style="7" customWidth="1"/>
    <col min="2027" max="2027" width="15.28515625" style="7" customWidth="1"/>
    <col min="2028" max="2028" width="9.28515625" style="7" bestFit="1" customWidth="1"/>
    <col min="2029" max="2029" width="9.42578125" style="7" bestFit="1" customWidth="1"/>
    <col min="2030" max="2030" width="9.5703125" style="7" bestFit="1" customWidth="1"/>
    <col min="2031" max="2032" width="9.28515625" style="7" bestFit="1" customWidth="1"/>
    <col min="2033" max="2034" width="9.5703125" style="7" bestFit="1" customWidth="1"/>
    <col min="2035" max="2036" width="9.42578125" style="7" bestFit="1" customWidth="1"/>
    <col min="2037" max="2037" width="8" style="7" bestFit="1" customWidth="1"/>
    <col min="2038" max="2038" width="9.28515625" style="7" bestFit="1" customWidth="1"/>
    <col min="2039" max="2039" width="8.85546875" style="7" bestFit="1" customWidth="1"/>
    <col min="2040" max="2040" width="5.28515625" style="7" bestFit="1" customWidth="1"/>
    <col min="2041" max="2041" width="5.5703125" style="7" bestFit="1" customWidth="1"/>
    <col min="2042" max="2042" width="5.42578125" style="7" bestFit="1" customWidth="1"/>
    <col min="2043" max="2044" width="5" style="7" bestFit="1" customWidth="1"/>
    <col min="2045" max="2045" width="9" style="7" bestFit="1" customWidth="1"/>
    <col min="2046" max="2046" width="9.140625" style="7"/>
    <col min="2047" max="2047" width="8.140625" style="7" bestFit="1" customWidth="1"/>
    <col min="2048" max="2048" width="10.5703125" style="7" bestFit="1" customWidth="1"/>
    <col min="2049" max="2274" width="9.140625" style="7"/>
    <col min="2275" max="2275" width="14.28515625" style="7" bestFit="1" customWidth="1"/>
    <col min="2276" max="2276" width="13.7109375" style="7" bestFit="1" customWidth="1"/>
    <col min="2277" max="2277" width="17.7109375" style="7" bestFit="1" customWidth="1"/>
    <col min="2278" max="2278" width="17.85546875" style="7" bestFit="1" customWidth="1"/>
    <col min="2279" max="2279" width="12" style="7" bestFit="1" customWidth="1"/>
    <col min="2280" max="2282" width="12" style="7" customWidth="1"/>
    <col min="2283" max="2283" width="15.28515625" style="7" customWidth="1"/>
    <col min="2284" max="2284" width="9.28515625" style="7" bestFit="1" customWidth="1"/>
    <col min="2285" max="2285" width="9.42578125" style="7" bestFit="1" customWidth="1"/>
    <col min="2286" max="2286" width="9.5703125" style="7" bestFit="1" customWidth="1"/>
    <col min="2287" max="2288" width="9.28515625" style="7" bestFit="1" customWidth="1"/>
    <col min="2289" max="2290" width="9.5703125" style="7" bestFit="1" customWidth="1"/>
    <col min="2291" max="2292" width="9.42578125" style="7" bestFit="1" customWidth="1"/>
    <col min="2293" max="2293" width="8" style="7" bestFit="1" customWidth="1"/>
    <col min="2294" max="2294" width="9.28515625" style="7" bestFit="1" customWidth="1"/>
    <col min="2295" max="2295" width="8.85546875" style="7" bestFit="1" customWidth="1"/>
    <col min="2296" max="2296" width="5.28515625" style="7" bestFit="1" customWidth="1"/>
    <col min="2297" max="2297" width="5.5703125" style="7" bestFit="1" customWidth="1"/>
    <col min="2298" max="2298" width="5.42578125" style="7" bestFit="1" customWidth="1"/>
    <col min="2299" max="2300" width="5" style="7" bestFit="1" customWidth="1"/>
    <col min="2301" max="2301" width="9" style="7" bestFit="1" customWidth="1"/>
    <col min="2302" max="2302" width="9.140625" style="7"/>
    <col min="2303" max="2303" width="8.140625" style="7" bestFit="1" customWidth="1"/>
    <col min="2304" max="2304" width="10.5703125" style="7" bestFit="1" customWidth="1"/>
    <col min="2305" max="2530" width="9.140625" style="7"/>
    <col min="2531" max="2531" width="14.28515625" style="7" bestFit="1" customWidth="1"/>
    <col min="2532" max="2532" width="13.7109375" style="7" bestFit="1" customWidth="1"/>
    <col min="2533" max="2533" width="17.7109375" style="7" bestFit="1" customWidth="1"/>
    <col min="2534" max="2534" width="17.85546875" style="7" bestFit="1" customWidth="1"/>
    <col min="2535" max="2535" width="12" style="7" bestFit="1" customWidth="1"/>
    <col min="2536" max="2538" width="12" style="7" customWidth="1"/>
    <col min="2539" max="2539" width="15.28515625" style="7" customWidth="1"/>
    <col min="2540" max="2540" width="9.28515625" style="7" bestFit="1" customWidth="1"/>
    <col min="2541" max="2541" width="9.42578125" style="7" bestFit="1" customWidth="1"/>
    <col min="2542" max="2542" width="9.5703125" style="7" bestFit="1" customWidth="1"/>
    <col min="2543" max="2544" width="9.28515625" style="7" bestFit="1" customWidth="1"/>
    <col min="2545" max="2546" width="9.5703125" style="7" bestFit="1" customWidth="1"/>
    <col min="2547" max="2548" width="9.42578125" style="7" bestFit="1" customWidth="1"/>
    <col min="2549" max="2549" width="8" style="7" bestFit="1" customWidth="1"/>
    <col min="2550" max="2550" width="9.28515625" style="7" bestFit="1" customWidth="1"/>
    <col min="2551" max="2551" width="8.85546875" style="7" bestFit="1" customWidth="1"/>
    <col min="2552" max="2552" width="5.28515625" style="7" bestFit="1" customWidth="1"/>
    <col min="2553" max="2553" width="5.5703125" style="7" bestFit="1" customWidth="1"/>
    <col min="2554" max="2554" width="5.42578125" style="7" bestFit="1" customWidth="1"/>
    <col min="2555" max="2556" width="5" style="7" bestFit="1" customWidth="1"/>
    <col min="2557" max="2557" width="9" style="7" bestFit="1" customWidth="1"/>
    <col min="2558" max="2558" width="9.140625" style="7"/>
    <col min="2559" max="2559" width="8.140625" style="7" bestFit="1" customWidth="1"/>
    <col min="2560" max="2560" width="10.5703125" style="7" bestFit="1" customWidth="1"/>
    <col min="2561" max="2786" width="9.140625" style="7"/>
    <col min="2787" max="2787" width="14.28515625" style="7" bestFit="1" customWidth="1"/>
    <col min="2788" max="2788" width="13.7109375" style="7" bestFit="1" customWidth="1"/>
    <col min="2789" max="2789" width="17.7109375" style="7" bestFit="1" customWidth="1"/>
    <col min="2790" max="2790" width="17.85546875" style="7" bestFit="1" customWidth="1"/>
    <col min="2791" max="2791" width="12" style="7" bestFit="1" customWidth="1"/>
    <col min="2792" max="2794" width="12" style="7" customWidth="1"/>
    <col min="2795" max="2795" width="15.28515625" style="7" customWidth="1"/>
    <col min="2796" max="2796" width="9.28515625" style="7" bestFit="1" customWidth="1"/>
    <col min="2797" max="2797" width="9.42578125" style="7" bestFit="1" customWidth="1"/>
    <col min="2798" max="2798" width="9.5703125" style="7" bestFit="1" customWidth="1"/>
    <col min="2799" max="2800" width="9.28515625" style="7" bestFit="1" customWidth="1"/>
    <col min="2801" max="2802" width="9.5703125" style="7" bestFit="1" customWidth="1"/>
    <col min="2803" max="2804" width="9.42578125" style="7" bestFit="1" customWidth="1"/>
    <col min="2805" max="2805" width="8" style="7" bestFit="1" customWidth="1"/>
    <col min="2806" max="2806" width="9.28515625" style="7" bestFit="1" customWidth="1"/>
    <col min="2807" max="2807" width="8.85546875" style="7" bestFit="1" customWidth="1"/>
    <col min="2808" max="2808" width="5.28515625" style="7" bestFit="1" customWidth="1"/>
    <col min="2809" max="2809" width="5.5703125" style="7" bestFit="1" customWidth="1"/>
    <col min="2810" max="2810" width="5.42578125" style="7" bestFit="1" customWidth="1"/>
    <col min="2811" max="2812" width="5" style="7" bestFit="1" customWidth="1"/>
    <col min="2813" max="2813" width="9" style="7" bestFit="1" customWidth="1"/>
    <col min="2814" max="2814" width="9.140625" style="7"/>
    <col min="2815" max="2815" width="8.140625" style="7" bestFit="1" customWidth="1"/>
    <col min="2816" max="2816" width="10.5703125" style="7" bestFit="1" customWidth="1"/>
    <col min="2817" max="3042" width="9.140625" style="7"/>
    <col min="3043" max="3043" width="14.28515625" style="7" bestFit="1" customWidth="1"/>
    <col min="3044" max="3044" width="13.7109375" style="7" bestFit="1" customWidth="1"/>
    <col min="3045" max="3045" width="17.7109375" style="7" bestFit="1" customWidth="1"/>
    <col min="3046" max="3046" width="17.85546875" style="7" bestFit="1" customWidth="1"/>
    <col min="3047" max="3047" width="12" style="7" bestFit="1" customWidth="1"/>
    <col min="3048" max="3050" width="12" style="7" customWidth="1"/>
    <col min="3051" max="3051" width="15.28515625" style="7" customWidth="1"/>
    <col min="3052" max="3052" width="9.28515625" style="7" bestFit="1" customWidth="1"/>
    <col min="3053" max="3053" width="9.42578125" style="7" bestFit="1" customWidth="1"/>
    <col min="3054" max="3054" width="9.5703125" style="7" bestFit="1" customWidth="1"/>
    <col min="3055" max="3056" width="9.28515625" style="7" bestFit="1" customWidth="1"/>
    <col min="3057" max="3058" width="9.5703125" style="7" bestFit="1" customWidth="1"/>
    <col min="3059" max="3060" width="9.42578125" style="7" bestFit="1" customWidth="1"/>
    <col min="3061" max="3061" width="8" style="7" bestFit="1" customWidth="1"/>
    <col min="3062" max="3062" width="9.28515625" style="7" bestFit="1" customWidth="1"/>
    <col min="3063" max="3063" width="8.85546875" style="7" bestFit="1" customWidth="1"/>
    <col min="3064" max="3064" width="5.28515625" style="7" bestFit="1" customWidth="1"/>
    <col min="3065" max="3065" width="5.5703125" style="7" bestFit="1" customWidth="1"/>
    <col min="3066" max="3066" width="5.42578125" style="7" bestFit="1" customWidth="1"/>
    <col min="3067" max="3068" width="5" style="7" bestFit="1" customWidth="1"/>
    <col min="3069" max="3069" width="9" style="7" bestFit="1" customWidth="1"/>
    <col min="3070" max="3070" width="9.140625" style="7"/>
    <col min="3071" max="3071" width="8.140625" style="7" bestFit="1" customWidth="1"/>
    <col min="3072" max="3072" width="10.5703125" style="7" bestFit="1" customWidth="1"/>
    <col min="3073" max="3298" width="9.140625" style="7"/>
    <col min="3299" max="3299" width="14.28515625" style="7" bestFit="1" customWidth="1"/>
    <col min="3300" max="3300" width="13.7109375" style="7" bestFit="1" customWidth="1"/>
    <col min="3301" max="3301" width="17.7109375" style="7" bestFit="1" customWidth="1"/>
    <col min="3302" max="3302" width="17.85546875" style="7" bestFit="1" customWidth="1"/>
    <col min="3303" max="3303" width="12" style="7" bestFit="1" customWidth="1"/>
    <col min="3304" max="3306" width="12" style="7" customWidth="1"/>
    <col min="3307" max="3307" width="15.28515625" style="7" customWidth="1"/>
    <col min="3308" max="3308" width="9.28515625" style="7" bestFit="1" customWidth="1"/>
    <col min="3309" max="3309" width="9.42578125" style="7" bestFit="1" customWidth="1"/>
    <col min="3310" max="3310" width="9.5703125" style="7" bestFit="1" customWidth="1"/>
    <col min="3311" max="3312" width="9.28515625" style="7" bestFit="1" customWidth="1"/>
    <col min="3313" max="3314" width="9.5703125" style="7" bestFit="1" customWidth="1"/>
    <col min="3315" max="3316" width="9.42578125" style="7" bestFit="1" customWidth="1"/>
    <col min="3317" max="3317" width="8" style="7" bestFit="1" customWidth="1"/>
    <col min="3318" max="3318" width="9.28515625" style="7" bestFit="1" customWidth="1"/>
    <col min="3319" max="3319" width="8.85546875" style="7" bestFit="1" customWidth="1"/>
    <col min="3320" max="3320" width="5.28515625" style="7" bestFit="1" customWidth="1"/>
    <col min="3321" max="3321" width="5.5703125" style="7" bestFit="1" customWidth="1"/>
    <col min="3322" max="3322" width="5.42578125" style="7" bestFit="1" customWidth="1"/>
    <col min="3323" max="3324" width="5" style="7" bestFit="1" customWidth="1"/>
    <col min="3325" max="3325" width="9" style="7" bestFit="1" customWidth="1"/>
    <col min="3326" max="3326" width="9.140625" style="7"/>
    <col min="3327" max="3327" width="8.140625" style="7" bestFit="1" customWidth="1"/>
    <col min="3328" max="3328" width="10.5703125" style="7" bestFit="1" customWidth="1"/>
    <col min="3329" max="3554" width="9.140625" style="7"/>
    <col min="3555" max="3555" width="14.28515625" style="7" bestFit="1" customWidth="1"/>
    <col min="3556" max="3556" width="13.7109375" style="7" bestFit="1" customWidth="1"/>
    <col min="3557" max="3557" width="17.7109375" style="7" bestFit="1" customWidth="1"/>
    <col min="3558" max="3558" width="17.85546875" style="7" bestFit="1" customWidth="1"/>
    <col min="3559" max="3559" width="12" style="7" bestFit="1" customWidth="1"/>
    <col min="3560" max="3562" width="12" style="7" customWidth="1"/>
    <col min="3563" max="3563" width="15.28515625" style="7" customWidth="1"/>
    <col min="3564" max="3564" width="9.28515625" style="7" bestFit="1" customWidth="1"/>
    <col min="3565" max="3565" width="9.42578125" style="7" bestFit="1" customWidth="1"/>
    <col min="3566" max="3566" width="9.5703125" style="7" bestFit="1" customWidth="1"/>
    <col min="3567" max="3568" width="9.28515625" style="7" bestFit="1" customWidth="1"/>
    <col min="3569" max="3570" width="9.5703125" style="7" bestFit="1" customWidth="1"/>
    <col min="3571" max="3572" width="9.42578125" style="7" bestFit="1" customWidth="1"/>
    <col min="3573" max="3573" width="8" style="7" bestFit="1" customWidth="1"/>
    <col min="3574" max="3574" width="9.28515625" style="7" bestFit="1" customWidth="1"/>
    <col min="3575" max="3575" width="8.85546875" style="7" bestFit="1" customWidth="1"/>
    <col min="3576" max="3576" width="5.28515625" style="7" bestFit="1" customWidth="1"/>
    <col min="3577" max="3577" width="5.5703125" style="7" bestFit="1" customWidth="1"/>
    <col min="3578" max="3578" width="5.42578125" style="7" bestFit="1" customWidth="1"/>
    <col min="3579" max="3580" width="5" style="7" bestFit="1" customWidth="1"/>
    <col min="3581" max="3581" width="9" style="7" bestFit="1" customWidth="1"/>
    <col min="3582" max="3582" width="9.140625" style="7"/>
    <col min="3583" max="3583" width="8.140625" style="7" bestFit="1" customWidth="1"/>
    <col min="3584" max="3584" width="10.5703125" style="7" bestFit="1" customWidth="1"/>
    <col min="3585" max="3810" width="9.140625" style="7"/>
    <col min="3811" max="3811" width="14.28515625" style="7" bestFit="1" customWidth="1"/>
    <col min="3812" max="3812" width="13.7109375" style="7" bestFit="1" customWidth="1"/>
    <col min="3813" max="3813" width="17.7109375" style="7" bestFit="1" customWidth="1"/>
    <col min="3814" max="3814" width="17.85546875" style="7" bestFit="1" customWidth="1"/>
    <col min="3815" max="3815" width="12" style="7" bestFit="1" customWidth="1"/>
    <col min="3816" max="3818" width="12" style="7" customWidth="1"/>
    <col min="3819" max="3819" width="15.28515625" style="7" customWidth="1"/>
    <col min="3820" max="3820" width="9.28515625" style="7" bestFit="1" customWidth="1"/>
    <col min="3821" max="3821" width="9.42578125" style="7" bestFit="1" customWidth="1"/>
    <col min="3822" max="3822" width="9.5703125" style="7" bestFit="1" customWidth="1"/>
    <col min="3823" max="3824" width="9.28515625" style="7" bestFit="1" customWidth="1"/>
    <col min="3825" max="3826" width="9.5703125" style="7" bestFit="1" customWidth="1"/>
    <col min="3827" max="3828" width="9.42578125" style="7" bestFit="1" customWidth="1"/>
    <col min="3829" max="3829" width="8" style="7" bestFit="1" customWidth="1"/>
    <col min="3830" max="3830" width="9.28515625" style="7" bestFit="1" customWidth="1"/>
    <col min="3831" max="3831" width="8.85546875" style="7" bestFit="1" customWidth="1"/>
    <col min="3832" max="3832" width="5.28515625" style="7" bestFit="1" customWidth="1"/>
    <col min="3833" max="3833" width="5.5703125" style="7" bestFit="1" customWidth="1"/>
    <col min="3834" max="3834" width="5.42578125" style="7" bestFit="1" customWidth="1"/>
    <col min="3835" max="3836" width="5" style="7" bestFit="1" customWidth="1"/>
    <col min="3837" max="3837" width="9" style="7" bestFit="1" customWidth="1"/>
    <col min="3838" max="3838" width="9.140625" style="7"/>
    <col min="3839" max="3839" width="8.140625" style="7" bestFit="1" customWidth="1"/>
    <col min="3840" max="3840" width="10.5703125" style="7" bestFit="1" customWidth="1"/>
    <col min="3841" max="4066" width="9.140625" style="7"/>
    <col min="4067" max="4067" width="14.28515625" style="7" bestFit="1" customWidth="1"/>
    <col min="4068" max="4068" width="13.7109375" style="7" bestFit="1" customWidth="1"/>
    <col min="4069" max="4069" width="17.7109375" style="7" bestFit="1" customWidth="1"/>
    <col min="4070" max="4070" width="17.85546875" style="7" bestFit="1" customWidth="1"/>
    <col min="4071" max="4071" width="12" style="7" bestFit="1" customWidth="1"/>
    <col min="4072" max="4074" width="12" style="7" customWidth="1"/>
    <col min="4075" max="4075" width="15.28515625" style="7" customWidth="1"/>
    <col min="4076" max="4076" width="9.28515625" style="7" bestFit="1" customWidth="1"/>
    <col min="4077" max="4077" width="9.42578125" style="7" bestFit="1" customWidth="1"/>
    <col min="4078" max="4078" width="9.5703125" style="7" bestFit="1" customWidth="1"/>
    <col min="4079" max="4080" width="9.28515625" style="7" bestFit="1" customWidth="1"/>
    <col min="4081" max="4082" width="9.5703125" style="7" bestFit="1" customWidth="1"/>
    <col min="4083" max="4084" width="9.42578125" style="7" bestFit="1" customWidth="1"/>
    <col min="4085" max="4085" width="8" style="7" bestFit="1" customWidth="1"/>
    <col min="4086" max="4086" width="9.28515625" style="7" bestFit="1" customWidth="1"/>
    <col min="4087" max="4087" width="8.85546875" style="7" bestFit="1" customWidth="1"/>
    <col min="4088" max="4088" width="5.28515625" style="7" bestFit="1" customWidth="1"/>
    <col min="4089" max="4089" width="5.5703125" style="7" bestFit="1" customWidth="1"/>
    <col min="4090" max="4090" width="5.42578125" style="7" bestFit="1" customWidth="1"/>
    <col min="4091" max="4092" width="5" style="7" bestFit="1" customWidth="1"/>
    <col min="4093" max="4093" width="9" style="7" bestFit="1" customWidth="1"/>
    <col min="4094" max="4094" width="9.140625" style="7"/>
    <col min="4095" max="4095" width="8.140625" style="7" bestFit="1" customWidth="1"/>
    <col min="4096" max="4096" width="10.5703125" style="7" bestFit="1" customWidth="1"/>
    <col min="4097" max="4322" width="9.140625" style="7"/>
    <col min="4323" max="4323" width="14.28515625" style="7" bestFit="1" customWidth="1"/>
    <col min="4324" max="4324" width="13.7109375" style="7" bestFit="1" customWidth="1"/>
    <col min="4325" max="4325" width="17.7109375" style="7" bestFit="1" customWidth="1"/>
    <col min="4326" max="4326" width="17.85546875" style="7" bestFit="1" customWidth="1"/>
    <col min="4327" max="4327" width="12" style="7" bestFit="1" customWidth="1"/>
    <col min="4328" max="4330" width="12" style="7" customWidth="1"/>
    <col min="4331" max="4331" width="15.28515625" style="7" customWidth="1"/>
    <col min="4332" max="4332" width="9.28515625" style="7" bestFit="1" customWidth="1"/>
    <col min="4333" max="4333" width="9.42578125" style="7" bestFit="1" customWidth="1"/>
    <col min="4334" max="4334" width="9.5703125" style="7" bestFit="1" customWidth="1"/>
    <col min="4335" max="4336" width="9.28515625" style="7" bestFit="1" customWidth="1"/>
    <col min="4337" max="4338" width="9.5703125" style="7" bestFit="1" customWidth="1"/>
    <col min="4339" max="4340" width="9.42578125" style="7" bestFit="1" customWidth="1"/>
    <col min="4341" max="4341" width="8" style="7" bestFit="1" customWidth="1"/>
    <col min="4342" max="4342" width="9.28515625" style="7" bestFit="1" customWidth="1"/>
    <col min="4343" max="4343" width="8.85546875" style="7" bestFit="1" customWidth="1"/>
    <col min="4344" max="4344" width="5.28515625" style="7" bestFit="1" customWidth="1"/>
    <col min="4345" max="4345" width="5.5703125" style="7" bestFit="1" customWidth="1"/>
    <col min="4346" max="4346" width="5.42578125" style="7" bestFit="1" customWidth="1"/>
    <col min="4347" max="4348" width="5" style="7" bestFit="1" customWidth="1"/>
    <col min="4349" max="4349" width="9" style="7" bestFit="1" customWidth="1"/>
    <col min="4350" max="4350" width="9.140625" style="7"/>
    <col min="4351" max="4351" width="8.140625" style="7" bestFit="1" customWidth="1"/>
    <col min="4352" max="4352" width="10.5703125" style="7" bestFit="1" customWidth="1"/>
    <col min="4353" max="4578" width="9.140625" style="7"/>
    <col min="4579" max="4579" width="14.28515625" style="7" bestFit="1" customWidth="1"/>
    <col min="4580" max="4580" width="13.7109375" style="7" bestFit="1" customWidth="1"/>
    <col min="4581" max="4581" width="17.7109375" style="7" bestFit="1" customWidth="1"/>
    <col min="4582" max="4582" width="17.85546875" style="7" bestFit="1" customWidth="1"/>
    <col min="4583" max="4583" width="12" style="7" bestFit="1" customWidth="1"/>
    <col min="4584" max="4586" width="12" style="7" customWidth="1"/>
    <col min="4587" max="4587" width="15.28515625" style="7" customWidth="1"/>
    <col min="4588" max="4588" width="9.28515625" style="7" bestFit="1" customWidth="1"/>
    <col min="4589" max="4589" width="9.42578125" style="7" bestFit="1" customWidth="1"/>
    <col min="4590" max="4590" width="9.5703125" style="7" bestFit="1" customWidth="1"/>
    <col min="4591" max="4592" width="9.28515625" style="7" bestFit="1" customWidth="1"/>
    <col min="4593" max="4594" width="9.5703125" style="7" bestFit="1" customWidth="1"/>
    <col min="4595" max="4596" width="9.42578125" style="7" bestFit="1" customWidth="1"/>
    <col min="4597" max="4597" width="8" style="7" bestFit="1" customWidth="1"/>
    <col min="4598" max="4598" width="9.28515625" style="7" bestFit="1" customWidth="1"/>
    <col min="4599" max="4599" width="8.85546875" style="7" bestFit="1" customWidth="1"/>
    <col min="4600" max="4600" width="5.28515625" style="7" bestFit="1" customWidth="1"/>
    <col min="4601" max="4601" width="5.5703125" style="7" bestFit="1" customWidth="1"/>
    <col min="4602" max="4602" width="5.42578125" style="7" bestFit="1" customWidth="1"/>
    <col min="4603" max="4604" width="5" style="7" bestFit="1" customWidth="1"/>
    <col min="4605" max="4605" width="9" style="7" bestFit="1" customWidth="1"/>
    <col min="4606" max="4606" width="9.140625" style="7"/>
    <col min="4607" max="4607" width="8.140625" style="7" bestFit="1" customWidth="1"/>
    <col min="4608" max="4608" width="10.5703125" style="7" bestFit="1" customWidth="1"/>
    <col min="4609" max="4834" width="9.140625" style="7"/>
    <col min="4835" max="4835" width="14.28515625" style="7" bestFit="1" customWidth="1"/>
    <col min="4836" max="4836" width="13.7109375" style="7" bestFit="1" customWidth="1"/>
    <col min="4837" max="4837" width="17.7109375" style="7" bestFit="1" customWidth="1"/>
    <col min="4838" max="4838" width="17.85546875" style="7" bestFit="1" customWidth="1"/>
    <col min="4839" max="4839" width="12" style="7" bestFit="1" customWidth="1"/>
    <col min="4840" max="4842" width="12" style="7" customWidth="1"/>
    <col min="4843" max="4843" width="15.28515625" style="7" customWidth="1"/>
    <col min="4844" max="4844" width="9.28515625" style="7" bestFit="1" customWidth="1"/>
    <col min="4845" max="4845" width="9.42578125" style="7" bestFit="1" customWidth="1"/>
    <col min="4846" max="4846" width="9.5703125" style="7" bestFit="1" customWidth="1"/>
    <col min="4847" max="4848" width="9.28515625" style="7" bestFit="1" customWidth="1"/>
    <col min="4849" max="4850" width="9.5703125" style="7" bestFit="1" customWidth="1"/>
    <col min="4851" max="4852" width="9.42578125" style="7" bestFit="1" customWidth="1"/>
    <col min="4853" max="4853" width="8" style="7" bestFit="1" customWidth="1"/>
    <col min="4854" max="4854" width="9.28515625" style="7" bestFit="1" customWidth="1"/>
    <col min="4855" max="4855" width="8.85546875" style="7" bestFit="1" customWidth="1"/>
    <col min="4856" max="4856" width="5.28515625" style="7" bestFit="1" customWidth="1"/>
    <col min="4857" max="4857" width="5.5703125" style="7" bestFit="1" customWidth="1"/>
    <col min="4858" max="4858" width="5.42578125" style="7" bestFit="1" customWidth="1"/>
    <col min="4859" max="4860" width="5" style="7" bestFit="1" customWidth="1"/>
    <col min="4861" max="4861" width="9" style="7" bestFit="1" customWidth="1"/>
    <col min="4862" max="4862" width="9.140625" style="7"/>
    <col min="4863" max="4863" width="8.140625" style="7" bestFit="1" customWidth="1"/>
    <col min="4864" max="4864" width="10.5703125" style="7" bestFit="1" customWidth="1"/>
    <col min="4865" max="5090" width="9.140625" style="7"/>
    <col min="5091" max="5091" width="14.28515625" style="7" bestFit="1" customWidth="1"/>
    <col min="5092" max="5092" width="13.7109375" style="7" bestFit="1" customWidth="1"/>
    <col min="5093" max="5093" width="17.7109375" style="7" bestFit="1" customWidth="1"/>
    <col min="5094" max="5094" width="17.85546875" style="7" bestFit="1" customWidth="1"/>
    <col min="5095" max="5095" width="12" style="7" bestFit="1" customWidth="1"/>
    <col min="5096" max="5098" width="12" style="7" customWidth="1"/>
    <col min="5099" max="5099" width="15.28515625" style="7" customWidth="1"/>
    <col min="5100" max="5100" width="9.28515625" style="7" bestFit="1" customWidth="1"/>
    <col min="5101" max="5101" width="9.42578125" style="7" bestFit="1" customWidth="1"/>
    <col min="5102" max="5102" width="9.5703125" style="7" bestFit="1" customWidth="1"/>
    <col min="5103" max="5104" width="9.28515625" style="7" bestFit="1" customWidth="1"/>
    <col min="5105" max="5106" width="9.5703125" style="7" bestFit="1" customWidth="1"/>
    <col min="5107" max="5108" width="9.42578125" style="7" bestFit="1" customWidth="1"/>
    <col min="5109" max="5109" width="8" style="7" bestFit="1" customWidth="1"/>
    <col min="5110" max="5110" width="9.28515625" style="7" bestFit="1" customWidth="1"/>
    <col min="5111" max="5111" width="8.85546875" style="7" bestFit="1" customWidth="1"/>
    <col min="5112" max="5112" width="5.28515625" style="7" bestFit="1" customWidth="1"/>
    <col min="5113" max="5113" width="5.5703125" style="7" bestFit="1" customWidth="1"/>
    <col min="5114" max="5114" width="5.42578125" style="7" bestFit="1" customWidth="1"/>
    <col min="5115" max="5116" width="5" style="7" bestFit="1" customWidth="1"/>
    <col min="5117" max="5117" width="9" style="7" bestFit="1" customWidth="1"/>
    <col min="5118" max="5118" width="9.140625" style="7"/>
    <col min="5119" max="5119" width="8.140625" style="7" bestFit="1" customWidth="1"/>
    <col min="5120" max="5120" width="10.5703125" style="7" bestFit="1" customWidth="1"/>
    <col min="5121" max="5346" width="9.140625" style="7"/>
    <col min="5347" max="5347" width="14.28515625" style="7" bestFit="1" customWidth="1"/>
    <col min="5348" max="5348" width="13.7109375" style="7" bestFit="1" customWidth="1"/>
    <col min="5349" max="5349" width="17.7109375" style="7" bestFit="1" customWidth="1"/>
    <col min="5350" max="5350" width="17.85546875" style="7" bestFit="1" customWidth="1"/>
    <col min="5351" max="5351" width="12" style="7" bestFit="1" customWidth="1"/>
    <col min="5352" max="5354" width="12" style="7" customWidth="1"/>
    <col min="5355" max="5355" width="15.28515625" style="7" customWidth="1"/>
    <col min="5356" max="5356" width="9.28515625" style="7" bestFit="1" customWidth="1"/>
    <col min="5357" max="5357" width="9.42578125" style="7" bestFit="1" customWidth="1"/>
    <col min="5358" max="5358" width="9.5703125" style="7" bestFit="1" customWidth="1"/>
    <col min="5359" max="5360" width="9.28515625" style="7" bestFit="1" customWidth="1"/>
    <col min="5361" max="5362" width="9.5703125" style="7" bestFit="1" customWidth="1"/>
    <col min="5363" max="5364" width="9.42578125" style="7" bestFit="1" customWidth="1"/>
    <col min="5365" max="5365" width="8" style="7" bestFit="1" customWidth="1"/>
    <col min="5366" max="5366" width="9.28515625" style="7" bestFit="1" customWidth="1"/>
    <col min="5367" max="5367" width="8.85546875" style="7" bestFit="1" customWidth="1"/>
    <col min="5368" max="5368" width="5.28515625" style="7" bestFit="1" customWidth="1"/>
    <col min="5369" max="5369" width="5.5703125" style="7" bestFit="1" customWidth="1"/>
    <col min="5370" max="5370" width="5.42578125" style="7" bestFit="1" customWidth="1"/>
    <col min="5371" max="5372" width="5" style="7" bestFit="1" customWidth="1"/>
    <col min="5373" max="5373" width="9" style="7" bestFit="1" customWidth="1"/>
    <col min="5374" max="5374" width="9.140625" style="7"/>
    <col min="5375" max="5375" width="8.140625" style="7" bestFit="1" customWidth="1"/>
    <col min="5376" max="5376" width="10.5703125" style="7" bestFit="1" customWidth="1"/>
    <col min="5377" max="5602" width="9.140625" style="7"/>
    <col min="5603" max="5603" width="14.28515625" style="7" bestFit="1" customWidth="1"/>
    <col min="5604" max="5604" width="13.7109375" style="7" bestFit="1" customWidth="1"/>
    <col min="5605" max="5605" width="17.7109375" style="7" bestFit="1" customWidth="1"/>
    <col min="5606" max="5606" width="17.85546875" style="7" bestFit="1" customWidth="1"/>
    <col min="5607" max="5607" width="12" style="7" bestFit="1" customWidth="1"/>
    <col min="5608" max="5610" width="12" style="7" customWidth="1"/>
    <col min="5611" max="5611" width="15.28515625" style="7" customWidth="1"/>
    <col min="5612" max="5612" width="9.28515625" style="7" bestFit="1" customWidth="1"/>
    <col min="5613" max="5613" width="9.42578125" style="7" bestFit="1" customWidth="1"/>
    <col min="5614" max="5614" width="9.5703125" style="7" bestFit="1" customWidth="1"/>
    <col min="5615" max="5616" width="9.28515625" style="7" bestFit="1" customWidth="1"/>
    <col min="5617" max="5618" width="9.5703125" style="7" bestFit="1" customWidth="1"/>
    <col min="5619" max="5620" width="9.42578125" style="7" bestFit="1" customWidth="1"/>
    <col min="5621" max="5621" width="8" style="7" bestFit="1" customWidth="1"/>
    <col min="5622" max="5622" width="9.28515625" style="7" bestFit="1" customWidth="1"/>
    <col min="5623" max="5623" width="8.85546875" style="7" bestFit="1" customWidth="1"/>
    <col min="5624" max="5624" width="5.28515625" style="7" bestFit="1" customWidth="1"/>
    <col min="5625" max="5625" width="5.5703125" style="7" bestFit="1" customWidth="1"/>
    <col min="5626" max="5626" width="5.42578125" style="7" bestFit="1" customWidth="1"/>
    <col min="5627" max="5628" width="5" style="7" bestFit="1" customWidth="1"/>
    <col min="5629" max="5629" width="9" style="7" bestFit="1" customWidth="1"/>
    <col min="5630" max="5630" width="9.140625" style="7"/>
    <col min="5631" max="5631" width="8.140625" style="7" bestFit="1" customWidth="1"/>
    <col min="5632" max="5632" width="10.5703125" style="7" bestFit="1" customWidth="1"/>
    <col min="5633" max="5858" width="9.140625" style="7"/>
    <col min="5859" max="5859" width="14.28515625" style="7" bestFit="1" customWidth="1"/>
    <col min="5860" max="5860" width="13.7109375" style="7" bestFit="1" customWidth="1"/>
    <col min="5861" max="5861" width="17.7109375" style="7" bestFit="1" customWidth="1"/>
    <col min="5862" max="5862" width="17.85546875" style="7" bestFit="1" customWidth="1"/>
    <col min="5863" max="5863" width="12" style="7" bestFit="1" customWidth="1"/>
    <col min="5864" max="5866" width="12" style="7" customWidth="1"/>
    <col min="5867" max="5867" width="15.28515625" style="7" customWidth="1"/>
    <col min="5868" max="5868" width="9.28515625" style="7" bestFit="1" customWidth="1"/>
    <col min="5869" max="5869" width="9.42578125" style="7" bestFit="1" customWidth="1"/>
    <col min="5870" max="5870" width="9.5703125" style="7" bestFit="1" customWidth="1"/>
    <col min="5871" max="5872" width="9.28515625" style="7" bestFit="1" customWidth="1"/>
    <col min="5873" max="5874" width="9.5703125" style="7" bestFit="1" customWidth="1"/>
    <col min="5875" max="5876" width="9.42578125" style="7" bestFit="1" customWidth="1"/>
    <col min="5877" max="5877" width="8" style="7" bestFit="1" customWidth="1"/>
    <col min="5878" max="5878" width="9.28515625" style="7" bestFit="1" customWidth="1"/>
    <col min="5879" max="5879" width="8.85546875" style="7" bestFit="1" customWidth="1"/>
    <col min="5880" max="5880" width="5.28515625" style="7" bestFit="1" customWidth="1"/>
    <col min="5881" max="5881" width="5.5703125" style="7" bestFit="1" customWidth="1"/>
    <col min="5882" max="5882" width="5.42578125" style="7" bestFit="1" customWidth="1"/>
    <col min="5883" max="5884" width="5" style="7" bestFit="1" customWidth="1"/>
    <col min="5885" max="5885" width="9" style="7" bestFit="1" customWidth="1"/>
    <col min="5886" max="5886" width="9.140625" style="7"/>
    <col min="5887" max="5887" width="8.140625" style="7" bestFit="1" customWidth="1"/>
    <col min="5888" max="5888" width="10.5703125" style="7" bestFit="1" customWidth="1"/>
    <col min="5889" max="6114" width="9.140625" style="7"/>
    <col min="6115" max="6115" width="14.28515625" style="7" bestFit="1" customWidth="1"/>
    <col min="6116" max="6116" width="13.7109375" style="7" bestFit="1" customWidth="1"/>
    <col min="6117" max="6117" width="17.7109375" style="7" bestFit="1" customWidth="1"/>
    <col min="6118" max="6118" width="17.85546875" style="7" bestFit="1" customWidth="1"/>
    <col min="6119" max="6119" width="12" style="7" bestFit="1" customWidth="1"/>
    <col min="6120" max="6122" width="12" style="7" customWidth="1"/>
    <col min="6123" max="6123" width="15.28515625" style="7" customWidth="1"/>
    <col min="6124" max="6124" width="9.28515625" style="7" bestFit="1" customWidth="1"/>
    <col min="6125" max="6125" width="9.42578125" style="7" bestFit="1" customWidth="1"/>
    <col min="6126" max="6126" width="9.5703125" style="7" bestFit="1" customWidth="1"/>
    <col min="6127" max="6128" width="9.28515625" style="7" bestFit="1" customWidth="1"/>
    <col min="6129" max="6130" width="9.5703125" style="7" bestFit="1" customWidth="1"/>
    <col min="6131" max="6132" width="9.42578125" style="7" bestFit="1" customWidth="1"/>
    <col min="6133" max="6133" width="8" style="7" bestFit="1" customWidth="1"/>
    <col min="6134" max="6134" width="9.28515625" style="7" bestFit="1" customWidth="1"/>
    <col min="6135" max="6135" width="8.85546875" style="7" bestFit="1" customWidth="1"/>
    <col min="6136" max="6136" width="5.28515625" style="7" bestFit="1" customWidth="1"/>
    <col min="6137" max="6137" width="5.5703125" style="7" bestFit="1" customWidth="1"/>
    <col min="6138" max="6138" width="5.42578125" style="7" bestFit="1" customWidth="1"/>
    <col min="6139" max="6140" width="5" style="7" bestFit="1" customWidth="1"/>
    <col min="6141" max="6141" width="9" style="7" bestFit="1" customWidth="1"/>
    <col min="6142" max="6142" width="9.140625" style="7"/>
    <col min="6143" max="6143" width="8.140625" style="7" bestFit="1" customWidth="1"/>
    <col min="6144" max="6144" width="10.5703125" style="7" bestFit="1" customWidth="1"/>
    <col min="6145" max="6370" width="9.140625" style="7"/>
    <col min="6371" max="6371" width="14.28515625" style="7" bestFit="1" customWidth="1"/>
    <col min="6372" max="6372" width="13.7109375" style="7" bestFit="1" customWidth="1"/>
    <col min="6373" max="6373" width="17.7109375" style="7" bestFit="1" customWidth="1"/>
    <col min="6374" max="6374" width="17.85546875" style="7" bestFit="1" customWidth="1"/>
    <col min="6375" max="6375" width="12" style="7" bestFit="1" customWidth="1"/>
    <col min="6376" max="6378" width="12" style="7" customWidth="1"/>
    <col min="6379" max="6379" width="15.28515625" style="7" customWidth="1"/>
    <col min="6380" max="6380" width="9.28515625" style="7" bestFit="1" customWidth="1"/>
    <col min="6381" max="6381" width="9.42578125" style="7" bestFit="1" customWidth="1"/>
    <col min="6382" max="6382" width="9.5703125" style="7" bestFit="1" customWidth="1"/>
    <col min="6383" max="6384" width="9.28515625" style="7" bestFit="1" customWidth="1"/>
    <col min="6385" max="6386" width="9.5703125" style="7" bestFit="1" customWidth="1"/>
    <col min="6387" max="6388" width="9.42578125" style="7" bestFit="1" customWidth="1"/>
    <col min="6389" max="6389" width="8" style="7" bestFit="1" customWidth="1"/>
    <col min="6390" max="6390" width="9.28515625" style="7" bestFit="1" customWidth="1"/>
    <col min="6391" max="6391" width="8.85546875" style="7" bestFit="1" customWidth="1"/>
    <col min="6392" max="6392" width="5.28515625" style="7" bestFit="1" customWidth="1"/>
    <col min="6393" max="6393" width="5.5703125" style="7" bestFit="1" customWidth="1"/>
    <col min="6394" max="6394" width="5.42578125" style="7" bestFit="1" customWidth="1"/>
    <col min="6395" max="6396" width="5" style="7" bestFit="1" customWidth="1"/>
    <col min="6397" max="6397" width="9" style="7" bestFit="1" customWidth="1"/>
    <col min="6398" max="6398" width="9.140625" style="7"/>
    <col min="6399" max="6399" width="8.140625" style="7" bestFit="1" customWidth="1"/>
    <col min="6400" max="6400" width="10.5703125" style="7" bestFit="1" customWidth="1"/>
    <col min="6401" max="6626" width="9.140625" style="7"/>
    <col min="6627" max="6627" width="14.28515625" style="7" bestFit="1" customWidth="1"/>
    <col min="6628" max="6628" width="13.7109375" style="7" bestFit="1" customWidth="1"/>
    <col min="6629" max="6629" width="17.7109375" style="7" bestFit="1" customWidth="1"/>
    <col min="6630" max="6630" width="17.85546875" style="7" bestFit="1" customWidth="1"/>
    <col min="6631" max="6631" width="12" style="7" bestFit="1" customWidth="1"/>
    <col min="6632" max="6634" width="12" style="7" customWidth="1"/>
    <col min="6635" max="6635" width="15.28515625" style="7" customWidth="1"/>
    <col min="6636" max="6636" width="9.28515625" style="7" bestFit="1" customWidth="1"/>
    <col min="6637" max="6637" width="9.42578125" style="7" bestFit="1" customWidth="1"/>
    <col min="6638" max="6638" width="9.5703125" style="7" bestFit="1" customWidth="1"/>
    <col min="6639" max="6640" width="9.28515625" style="7" bestFit="1" customWidth="1"/>
    <col min="6641" max="6642" width="9.5703125" style="7" bestFit="1" customWidth="1"/>
    <col min="6643" max="6644" width="9.42578125" style="7" bestFit="1" customWidth="1"/>
    <col min="6645" max="6645" width="8" style="7" bestFit="1" customWidth="1"/>
    <col min="6646" max="6646" width="9.28515625" style="7" bestFit="1" customWidth="1"/>
    <col min="6647" max="6647" width="8.85546875" style="7" bestFit="1" customWidth="1"/>
    <col min="6648" max="6648" width="5.28515625" style="7" bestFit="1" customWidth="1"/>
    <col min="6649" max="6649" width="5.5703125" style="7" bestFit="1" customWidth="1"/>
    <col min="6650" max="6650" width="5.42578125" style="7" bestFit="1" customWidth="1"/>
    <col min="6651" max="6652" width="5" style="7" bestFit="1" customWidth="1"/>
    <col min="6653" max="6653" width="9" style="7" bestFit="1" customWidth="1"/>
    <col min="6654" max="6654" width="9.140625" style="7"/>
    <col min="6655" max="6655" width="8.140625" style="7" bestFit="1" customWidth="1"/>
    <col min="6656" max="6656" width="10.5703125" style="7" bestFit="1" customWidth="1"/>
    <col min="6657" max="6882" width="9.140625" style="7"/>
    <col min="6883" max="6883" width="14.28515625" style="7" bestFit="1" customWidth="1"/>
    <col min="6884" max="6884" width="13.7109375" style="7" bestFit="1" customWidth="1"/>
    <col min="6885" max="6885" width="17.7109375" style="7" bestFit="1" customWidth="1"/>
    <col min="6886" max="6886" width="17.85546875" style="7" bestFit="1" customWidth="1"/>
    <col min="6887" max="6887" width="12" style="7" bestFit="1" customWidth="1"/>
    <col min="6888" max="6890" width="12" style="7" customWidth="1"/>
    <col min="6891" max="6891" width="15.28515625" style="7" customWidth="1"/>
    <col min="6892" max="6892" width="9.28515625" style="7" bestFit="1" customWidth="1"/>
    <col min="6893" max="6893" width="9.42578125" style="7" bestFit="1" customWidth="1"/>
    <col min="6894" max="6894" width="9.5703125" style="7" bestFit="1" customWidth="1"/>
    <col min="6895" max="6896" width="9.28515625" style="7" bestFit="1" customWidth="1"/>
    <col min="6897" max="6898" width="9.5703125" style="7" bestFit="1" customWidth="1"/>
    <col min="6899" max="6900" width="9.42578125" style="7" bestFit="1" customWidth="1"/>
    <col min="6901" max="6901" width="8" style="7" bestFit="1" customWidth="1"/>
    <col min="6902" max="6902" width="9.28515625" style="7" bestFit="1" customWidth="1"/>
    <col min="6903" max="6903" width="8.85546875" style="7" bestFit="1" customWidth="1"/>
    <col min="6904" max="6904" width="5.28515625" style="7" bestFit="1" customWidth="1"/>
    <col min="6905" max="6905" width="5.5703125" style="7" bestFit="1" customWidth="1"/>
    <col min="6906" max="6906" width="5.42578125" style="7" bestFit="1" customWidth="1"/>
    <col min="6907" max="6908" width="5" style="7" bestFit="1" customWidth="1"/>
    <col min="6909" max="6909" width="9" style="7" bestFit="1" customWidth="1"/>
    <col min="6910" max="6910" width="9.140625" style="7"/>
    <col min="6911" max="6911" width="8.140625" style="7" bestFit="1" customWidth="1"/>
    <col min="6912" max="6912" width="10.5703125" style="7" bestFit="1" customWidth="1"/>
    <col min="6913" max="7138" width="9.140625" style="7"/>
    <col min="7139" max="7139" width="14.28515625" style="7" bestFit="1" customWidth="1"/>
    <col min="7140" max="7140" width="13.7109375" style="7" bestFit="1" customWidth="1"/>
    <col min="7141" max="7141" width="17.7109375" style="7" bestFit="1" customWidth="1"/>
    <col min="7142" max="7142" width="17.85546875" style="7" bestFit="1" customWidth="1"/>
    <col min="7143" max="7143" width="12" style="7" bestFit="1" customWidth="1"/>
    <col min="7144" max="7146" width="12" style="7" customWidth="1"/>
    <col min="7147" max="7147" width="15.28515625" style="7" customWidth="1"/>
    <col min="7148" max="7148" width="9.28515625" style="7" bestFit="1" customWidth="1"/>
    <col min="7149" max="7149" width="9.42578125" style="7" bestFit="1" customWidth="1"/>
    <col min="7150" max="7150" width="9.5703125" style="7" bestFit="1" customWidth="1"/>
    <col min="7151" max="7152" width="9.28515625" style="7" bestFit="1" customWidth="1"/>
    <col min="7153" max="7154" width="9.5703125" style="7" bestFit="1" customWidth="1"/>
    <col min="7155" max="7156" width="9.42578125" style="7" bestFit="1" customWidth="1"/>
    <col min="7157" max="7157" width="8" style="7" bestFit="1" customWidth="1"/>
    <col min="7158" max="7158" width="9.28515625" style="7" bestFit="1" customWidth="1"/>
    <col min="7159" max="7159" width="8.85546875" style="7" bestFit="1" customWidth="1"/>
    <col min="7160" max="7160" width="5.28515625" style="7" bestFit="1" customWidth="1"/>
    <col min="7161" max="7161" width="5.5703125" style="7" bestFit="1" customWidth="1"/>
    <col min="7162" max="7162" width="5.42578125" style="7" bestFit="1" customWidth="1"/>
    <col min="7163" max="7164" width="5" style="7" bestFit="1" customWidth="1"/>
    <col min="7165" max="7165" width="9" style="7" bestFit="1" customWidth="1"/>
    <col min="7166" max="7166" width="9.140625" style="7"/>
    <col min="7167" max="7167" width="8.140625" style="7" bestFit="1" customWidth="1"/>
    <col min="7168" max="7168" width="10.5703125" style="7" bestFit="1" customWidth="1"/>
    <col min="7169" max="7394" width="9.140625" style="7"/>
    <col min="7395" max="7395" width="14.28515625" style="7" bestFit="1" customWidth="1"/>
    <col min="7396" max="7396" width="13.7109375" style="7" bestFit="1" customWidth="1"/>
    <col min="7397" max="7397" width="17.7109375" style="7" bestFit="1" customWidth="1"/>
    <col min="7398" max="7398" width="17.85546875" style="7" bestFit="1" customWidth="1"/>
    <col min="7399" max="7399" width="12" style="7" bestFit="1" customWidth="1"/>
    <col min="7400" max="7402" width="12" style="7" customWidth="1"/>
    <col min="7403" max="7403" width="15.28515625" style="7" customWidth="1"/>
    <col min="7404" max="7404" width="9.28515625" style="7" bestFit="1" customWidth="1"/>
    <col min="7405" max="7405" width="9.42578125" style="7" bestFit="1" customWidth="1"/>
    <col min="7406" max="7406" width="9.5703125" style="7" bestFit="1" customWidth="1"/>
    <col min="7407" max="7408" width="9.28515625" style="7" bestFit="1" customWidth="1"/>
    <col min="7409" max="7410" width="9.5703125" style="7" bestFit="1" customWidth="1"/>
    <col min="7411" max="7412" width="9.42578125" style="7" bestFit="1" customWidth="1"/>
    <col min="7413" max="7413" width="8" style="7" bestFit="1" customWidth="1"/>
    <col min="7414" max="7414" width="9.28515625" style="7" bestFit="1" customWidth="1"/>
    <col min="7415" max="7415" width="8.85546875" style="7" bestFit="1" customWidth="1"/>
    <col min="7416" max="7416" width="5.28515625" style="7" bestFit="1" customWidth="1"/>
    <col min="7417" max="7417" width="5.5703125" style="7" bestFit="1" customWidth="1"/>
    <col min="7418" max="7418" width="5.42578125" style="7" bestFit="1" customWidth="1"/>
    <col min="7419" max="7420" width="5" style="7" bestFit="1" customWidth="1"/>
    <col min="7421" max="7421" width="9" style="7" bestFit="1" customWidth="1"/>
    <col min="7422" max="7422" width="9.140625" style="7"/>
    <col min="7423" max="7423" width="8.140625" style="7" bestFit="1" customWidth="1"/>
    <col min="7424" max="7424" width="10.5703125" style="7" bestFit="1" customWidth="1"/>
    <col min="7425" max="7650" width="9.140625" style="7"/>
    <col min="7651" max="7651" width="14.28515625" style="7" bestFit="1" customWidth="1"/>
    <col min="7652" max="7652" width="13.7109375" style="7" bestFit="1" customWidth="1"/>
    <col min="7653" max="7653" width="17.7109375" style="7" bestFit="1" customWidth="1"/>
    <col min="7654" max="7654" width="17.85546875" style="7" bestFit="1" customWidth="1"/>
    <col min="7655" max="7655" width="12" style="7" bestFit="1" customWidth="1"/>
    <col min="7656" max="7658" width="12" style="7" customWidth="1"/>
    <col min="7659" max="7659" width="15.28515625" style="7" customWidth="1"/>
    <col min="7660" max="7660" width="9.28515625" style="7" bestFit="1" customWidth="1"/>
    <col min="7661" max="7661" width="9.42578125" style="7" bestFit="1" customWidth="1"/>
    <col min="7662" max="7662" width="9.5703125" style="7" bestFit="1" customWidth="1"/>
    <col min="7663" max="7664" width="9.28515625" style="7" bestFit="1" customWidth="1"/>
    <col min="7665" max="7666" width="9.5703125" style="7" bestFit="1" customWidth="1"/>
    <col min="7667" max="7668" width="9.42578125" style="7" bestFit="1" customWidth="1"/>
    <col min="7669" max="7669" width="8" style="7" bestFit="1" customWidth="1"/>
    <col min="7670" max="7670" width="9.28515625" style="7" bestFit="1" customWidth="1"/>
    <col min="7671" max="7671" width="8.85546875" style="7" bestFit="1" customWidth="1"/>
    <col min="7672" max="7672" width="5.28515625" style="7" bestFit="1" customWidth="1"/>
    <col min="7673" max="7673" width="5.5703125" style="7" bestFit="1" customWidth="1"/>
    <col min="7674" max="7674" width="5.42578125" style="7" bestFit="1" customWidth="1"/>
    <col min="7675" max="7676" width="5" style="7" bestFit="1" customWidth="1"/>
    <col min="7677" max="7677" width="9" style="7" bestFit="1" customWidth="1"/>
    <col min="7678" max="7678" width="9.140625" style="7"/>
    <col min="7679" max="7679" width="8.140625" style="7" bestFit="1" customWidth="1"/>
    <col min="7680" max="7680" width="10.5703125" style="7" bestFit="1" customWidth="1"/>
    <col min="7681" max="7906" width="9.140625" style="7"/>
    <col min="7907" max="7907" width="14.28515625" style="7" bestFit="1" customWidth="1"/>
    <col min="7908" max="7908" width="13.7109375" style="7" bestFit="1" customWidth="1"/>
    <col min="7909" max="7909" width="17.7109375" style="7" bestFit="1" customWidth="1"/>
    <col min="7910" max="7910" width="17.85546875" style="7" bestFit="1" customWidth="1"/>
    <col min="7911" max="7911" width="12" style="7" bestFit="1" customWidth="1"/>
    <col min="7912" max="7914" width="12" style="7" customWidth="1"/>
    <col min="7915" max="7915" width="15.28515625" style="7" customWidth="1"/>
    <col min="7916" max="7916" width="9.28515625" style="7" bestFit="1" customWidth="1"/>
    <col min="7917" max="7917" width="9.42578125" style="7" bestFit="1" customWidth="1"/>
    <col min="7918" max="7918" width="9.5703125" style="7" bestFit="1" customWidth="1"/>
    <col min="7919" max="7920" width="9.28515625" style="7" bestFit="1" customWidth="1"/>
    <col min="7921" max="7922" width="9.5703125" style="7" bestFit="1" customWidth="1"/>
    <col min="7923" max="7924" width="9.42578125" style="7" bestFit="1" customWidth="1"/>
    <col min="7925" max="7925" width="8" style="7" bestFit="1" customWidth="1"/>
    <col min="7926" max="7926" width="9.28515625" style="7" bestFit="1" customWidth="1"/>
    <col min="7927" max="7927" width="8.85546875" style="7" bestFit="1" customWidth="1"/>
    <col min="7928" max="7928" width="5.28515625" style="7" bestFit="1" customWidth="1"/>
    <col min="7929" max="7929" width="5.5703125" style="7" bestFit="1" customWidth="1"/>
    <col min="7930" max="7930" width="5.42578125" style="7" bestFit="1" customWidth="1"/>
    <col min="7931" max="7932" width="5" style="7" bestFit="1" customWidth="1"/>
    <col min="7933" max="7933" width="9" style="7" bestFit="1" customWidth="1"/>
    <col min="7934" max="7934" width="9.140625" style="7"/>
    <col min="7935" max="7935" width="8.140625" style="7" bestFit="1" customWidth="1"/>
    <col min="7936" max="7936" width="10.5703125" style="7" bestFit="1" customWidth="1"/>
    <col min="7937" max="8162" width="9.140625" style="7"/>
    <col min="8163" max="8163" width="14.28515625" style="7" bestFit="1" customWidth="1"/>
    <col min="8164" max="8164" width="13.7109375" style="7" bestFit="1" customWidth="1"/>
    <col min="8165" max="8165" width="17.7109375" style="7" bestFit="1" customWidth="1"/>
    <col min="8166" max="8166" width="17.85546875" style="7" bestFit="1" customWidth="1"/>
    <col min="8167" max="8167" width="12" style="7" bestFit="1" customWidth="1"/>
    <col min="8168" max="8170" width="12" style="7" customWidth="1"/>
    <col min="8171" max="8171" width="15.28515625" style="7" customWidth="1"/>
    <col min="8172" max="8172" width="9.28515625" style="7" bestFit="1" customWidth="1"/>
    <col min="8173" max="8173" width="9.42578125" style="7" bestFit="1" customWidth="1"/>
    <col min="8174" max="8174" width="9.5703125" style="7" bestFit="1" customWidth="1"/>
    <col min="8175" max="8176" width="9.28515625" style="7" bestFit="1" customWidth="1"/>
    <col min="8177" max="8178" width="9.5703125" style="7" bestFit="1" customWidth="1"/>
    <col min="8179" max="8180" width="9.42578125" style="7" bestFit="1" customWidth="1"/>
    <col min="8181" max="8181" width="8" style="7" bestFit="1" customWidth="1"/>
    <col min="8182" max="8182" width="9.28515625" style="7" bestFit="1" customWidth="1"/>
    <col min="8183" max="8183" width="8.85546875" style="7" bestFit="1" customWidth="1"/>
    <col min="8184" max="8184" width="5.28515625" style="7" bestFit="1" customWidth="1"/>
    <col min="8185" max="8185" width="5.5703125" style="7" bestFit="1" customWidth="1"/>
    <col min="8186" max="8186" width="5.42578125" style="7" bestFit="1" customWidth="1"/>
    <col min="8187" max="8188" width="5" style="7" bestFit="1" customWidth="1"/>
    <col min="8189" max="8189" width="9" style="7" bestFit="1" customWidth="1"/>
    <col min="8190" max="8190" width="9.140625" style="7"/>
    <col min="8191" max="8191" width="8.140625" style="7" bestFit="1" customWidth="1"/>
    <col min="8192" max="8192" width="10.5703125" style="7" bestFit="1" customWidth="1"/>
    <col min="8193" max="8418" width="9.140625" style="7"/>
    <col min="8419" max="8419" width="14.28515625" style="7" bestFit="1" customWidth="1"/>
    <col min="8420" max="8420" width="13.7109375" style="7" bestFit="1" customWidth="1"/>
    <col min="8421" max="8421" width="17.7109375" style="7" bestFit="1" customWidth="1"/>
    <col min="8422" max="8422" width="17.85546875" style="7" bestFit="1" customWidth="1"/>
    <col min="8423" max="8423" width="12" style="7" bestFit="1" customWidth="1"/>
    <col min="8424" max="8426" width="12" style="7" customWidth="1"/>
    <col min="8427" max="8427" width="15.28515625" style="7" customWidth="1"/>
    <col min="8428" max="8428" width="9.28515625" style="7" bestFit="1" customWidth="1"/>
    <col min="8429" max="8429" width="9.42578125" style="7" bestFit="1" customWidth="1"/>
    <col min="8430" max="8430" width="9.5703125" style="7" bestFit="1" customWidth="1"/>
    <col min="8431" max="8432" width="9.28515625" style="7" bestFit="1" customWidth="1"/>
    <col min="8433" max="8434" width="9.5703125" style="7" bestFit="1" customWidth="1"/>
    <col min="8435" max="8436" width="9.42578125" style="7" bestFit="1" customWidth="1"/>
    <col min="8437" max="8437" width="8" style="7" bestFit="1" customWidth="1"/>
    <col min="8438" max="8438" width="9.28515625" style="7" bestFit="1" customWidth="1"/>
    <col min="8439" max="8439" width="8.85546875" style="7" bestFit="1" customWidth="1"/>
    <col min="8440" max="8440" width="5.28515625" style="7" bestFit="1" customWidth="1"/>
    <col min="8441" max="8441" width="5.5703125" style="7" bestFit="1" customWidth="1"/>
    <col min="8442" max="8442" width="5.42578125" style="7" bestFit="1" customWidth="1"/>
    <col min="8443" max="8444" width="5" style="7" bestFit="1" customWidth="1"/>
    <col min="8445" max="8445" width="9" style="7" bestFit="1" customWidth="1"/>
    <col min="8446" max="8446" width="9.140625" style="7"/>
    <col min="8447" max="8447" width="8.140625" style="7" bestFit="1" customWidth="1"/>
    <col min="8448" max="8448" width="10.5703125" style="7" bestFit="1" customWidth="1"/>
    <col min="8449" max="8674" width="9.140625" style="7"/>
    <col min="8675" max="8675" width="14.28515625" style="7" bestFit="1" customWidth="1"/>
    <col min="8676" max="8676" width="13.7109375" style="7" bestFit="1" customWidth="1"/>
    <col min="8677" max="8677" width="17.7109375" style="7" bestFit="1" customWidth="1"/>
    <col min="8678" max="8678" width="17.85546875" style="7" bestFit="1" customWidth="1"/>
    <col min="8679" max="8679" width="12" style="7" bestFit="1" customWidth="1"/>
    <col min="8680" max="8682" width="12" style="7" customWidth="1"/>
    <col min="8683" max="8683" width="15.28515625" style="7" customWidth="1"/>
    <col min="8684" max="8684" width="9.28515625" style="7" bestFit="1" customWidth="1"/>
    <col min="8685" max="8685" width="9.42578125" style="7" bestFit="1" customWidth="1"/>
    <col min="8686" max="8686" width="9.5703125" style="7" bestFit="1" customWidth="1"/>
    <col min="8687" max="8688" width="9.28515625" style="7" bestFit="1" customWidth="1"/>
    <col min="8689" max="8690" width="9.5703125" style="7" bestFit="1" customWidth="1"/>
    <col min="8691" max="8692" width="9.42578125" style="7" bestFit="1" customWidth="1"/>
    <col min="8693" max="8693" width="8" style="7" bestFit="1" customWidth="1"/>
    <col min="8694" max="8694" width="9.28515625" style="7" bestFit="1" customWidth="1"/>
    <col min="8695" max="8695" width="8.85546875" style="7" bestFit="1" customWidth="1"/>
    <col min="8696" max="8696" width="5.28515625" style="7" bestFit="1" customWidth="1"/>
    <col min="8697" max="8697" width="5.5703125" style="7" bestFit="1" customWidth="1"/>
    <col min="8698" max="8698" width="5.42578125" style="7" bestFit="1" customWidth="1"/>
    <col min="8699" max="8700" width="5" style="7" bestFit="1" customWidth="1"/>
    <col min="8701" max="8701" width="9" style="7" bestFit="1" customWidth="1"/>
    <col min="8702" max="8702" width="9.140625" style="7"/>
    <col min="8703" max="8703" width="8.140625" style="7" bestFit="1" customWidth="1"/>
    <col min="8704" max="8704" width="10.5703125" style="7" bestFit="1" customWidth="1"/>
    <col min="8705" max="8930" width="9.140625" style="7"/>
    <col min="8931" max="8931" width="14.28515625" style="7" bestFit="1" customWidth="1"/>
    <col min="8932" max="8932" width="13.7109375" style="7" bestFit="1" customWidth="1"/>
    <col min="8933" max="8933" width="17.7109375" style="7" bestFit="1" customWidth="1"/>
    <col min="8934" max="8934" width="17.85546875" style="7" bestFit="1" customWidth="1"/>
    <col min="8935" max="8935" width="12" style="7" bestFit="1" customWidth="1"/>
    <col min="8936" max="8938" width="12" style="7" customWidth="1"/>
    <col min="8939" max="8939" width="15.28515625" style="7" customWidth="1"/>
    <col min="8940" max="8940" width="9.28515625" style="7" bestFit="1" customWidth="1"/>
    <col min="8941" max="8941" width="9.42578125" style="7" bestFit="1" customWidth="1"/>
    <col min="8942" max="8942" width="9.5703125" style="7" bestFit="1" customWidth="1"/>
    <col min="8943" max="8944" width="9.28515625" style="7" bestFit="1" customWidth="1"/>
    <col min="8945" max="8946" width="9.5703125" style="7" bestFit="1" customWidth="1"/>
    <col min="8947" max="8948" width="9.42578125" style="7" bestFit="1" customWidth="1"/>
    <col min="8949" max="8949" width="8" style="7" bestFit="1" customWidth="1"/>
    <col min="8950" max="8950" width="9.28515625" style="7" bestFit="1" customWidth="1"/>
    <col min="8951" max="8951" width="8.85546875" style="7" bestFit="1" customWidth="1"/>
    <col min="8952" max="8952" width="5.28515625" style="7" bestFit="1" customWidth="1"/>
    <col min="8953" max="8953" width="5.5703125" style="7" bestFit="1" customWidth="1"/>
    <col min="8954" max="8954" width="5.42578125" style="7" bestFit="1" customWidth="1"/>
    <col min="8955" max="8956" width="5" style="7" bestFit="1" customWidth="1"/>
    <col min="8957" max="8957" width="9" style="7" bestFit="1" customWidth="1"/>
    <col min="8958" max="8958" width="9.140625" style="7"/>
    <col min="8959" max="8959" width="8.140625" style="7" bestFit="1" customWidth="1"/>
    <col min="8960" max="8960" width="10.5703125" style="7" bestFit="1" customWidth="1"/>
    <col min="8961" max="9186" width="9.140625" style="7"/>
    <col min="9187" max="9187" width="14.28515625" style="7" bestFit="1" customWidth="1"/>
    <col min="9188" max="9188" width="13.7109375" style="7" bestFit="1" customWidth="1"/>
    <col min="9189" max="9189" width="17.7109375" style="7" bestFit="1" customWidth="1"/>
    <col min="9190" max="9190" width="17.85546875" style="7" bestFit="1" customWidth="1"/>
    <col min="9191" max="9191" width="12" style="7" bestFit="1" customWidth="1"/>
    <col min="9192" max="9194" width="12" style="7" customWidth="1"/>
    <col min="9195" max="9195" width="15.28515625" style="7" customWidth="1"/>
    <col min="9196" max="9196" width="9.28515625" style="7" bestFit="1" customWidth="1"/>
    <col min="9197" max="9197" width="9.42578125" style="7" bestFit="1" customWidth="1"/>
    <col min="9198" max="9198" width="9.5703125" style="7" bestFit="1" customWidth="1"/>
    <col min="9199" max="9200" width="9.28515625" style="7" bestFit="1" customWidth="1"/>
    <col min="9201" max="9202" width="9.5703125" style="7" bestFit="1" customWidth="1"/>
    <col min="9203" max="9204" width="9.42578125" style="7" bestFit="1" customWidth="1"/>
    <col min="9205" max="9205" width="8" style="7" bestFit="1" customWidth="1"/>
    <col min="9206" max="9206" width="9.28515625" style="7" bestFit="1" customWidth="1"/>
    <col min="9207" max="9207" width="8.85546875" style="7" bestFit="1" customWidth="1"/>
    <col min="9208" max="9208" width="5.28515625" style="7" bestFit="1" customWidth="1"/>
    <col min="9209" max="9209" width="5.5703125" style="7" bestFit="1" customWidth="1"/>
    <col min="9210" max="9210" width="5.42578125" style="7" bestFit="1" customWidth="1"/>
    <col min="9211" max="9212" width="5" style="7" bestFit="1" customWidth="1"/>
    <col min="9213" max="9213" width="9" style="7" bestFit="1" customWidth="1"/>
    <col min="9214" max="9214" width="9.140625" style="7"/>
    <col min="9215" max="9215" width="8.140625" style="7" bestFit="1" customWidth="1"/>
    <col min="9216" max="9216" width="10.5703125" style="7" bestFit="1" customWidth="1"/>
    <col min="9217" max="9442" width="9.140625" style="7"/>
    <col min="9443" max="9443" width="14.28515625" style="7" bestFit="1" customWidth="1"/>
    <col min="9444" max="9444" width="13.7109375" style="7" bestFit="1" customWidth="1"/>
    <col min="9445" max="9445" width="17.7109375" style="7" bestFit="1" customWidth="1"/>
    <col min="9446" max="9446" width="17.85546875" style="7" bestFit="1" customWidth="1"/>
    <col min="9447" max="9447" width="12" style="7" bestFit="1" customWidth="1"/>
    <col min="9448" max="9450" width="12" style="7" customWidth="1"/>
    <col min="9451" max="9451" width="15.28515625" style="7" customWidth="1"/>
    <col min="9452" max="9452" width="9.28515625" style="7" bestFit="1" customWidth="1"/>
    <col min="9453" max="9453" width="9.42578125" style="7" bestFit="1" customWidth="1"/>
    <col min="9454" max="9454" width="9.5703125" style="7" bestFit="1" customWidth="1"/>
    <col min="9455" max="9456" width="9.28515625" style="7" bestFit="1" customWidth="1"/>
    <col min="9457" max="9458" width="9.5703125" style="7" bestFit="1" customWidth="1"/>
    <col min="9459" max="9460" width="9.42578125" style="7" bestFit="1" customWidth="1"/>
    <col min="9461" max="9461" width="8" style="7" bestFit="1" customWidth="1"/>
    <col min="9462" max="9462" width="9.28515625" style="7" bestFit="1" customWidth="1"/>
    <col min="9463" max="9463" width="8.85546875" style="7" bestFit="1" customWidth="1"/>
    <col min="9464" max="9464" width="5.28515625" style="7" bestFit="1" customWidth="1"/>
    <col min="9465" max="9465" width="5.5703125" style="7" bestFit="1" customWidth="1"/>
    <col min="9466" max="9466" width="5.42578125" style="7" bestFit="1" customWidth="1"/>
    <col min="9467" max="9468" width="5" style="7" bestFit="1" customWidth="1"/>
    <col min="9469" max="9469" width="9" style="7" bestFit="1" customWidth="1"/>
    <col min="9470" max="9470" width="9.140625" style="7"/>
    <col min="9471" max="9471" width="8.140625" style="7" bestFit="1" customWidth="1"/>
    <col min="9472" max="9472" width="10.5703125" style="7" bestFit="1" customWidth="1"/>
    <col min="9473" max="9698" width="9.140625" style="7"/>
    <col min="9699" max="9699" width="14.28515625" style="7" bestFit="1" customWidth="1"/>
    <col min="9700" max="9700" width="13.7109375" style="7" bestFit="1" customWidth="1"/>
    <col min="9701" max="9701" width="17.7109375" style="7" bestFit="1" customWidth="1"/>
    <col min="9702" max="9702" width="17.85546875" style="7" bestFit="1" customWidth="1"/>
    <col min="9703" max="9703" width="12" style="7" bestFit="1" customWidth="1"/>
    <col min="9704" max="9706" width="12" style="7" customWidth="1"/>
    <col min="9707" max="9707" width="15.28515625" style="7" customWidth="1"/>
    <col min="9708" max="9708" width="9.28515625" style="7" bestFit="1" customWidth="1"/>
    <col min="9709" max="9709" width="9.42578125" style="7" bestFit="1" customWidth="1"/>
    <col min="9710" max="9710" width="9.5703125" style="7" bestFit="1" customWidth="1"/>
    <col min="9711" max="9712" width="9.28515625" style="7" bestFit="1" customWidth="1"/>
    <col min="9713" max="9714" width="9.5703125" style="7" bestFit="1" customWidth="1"/>
    <col min="9715" max="9716" width="9.42578125" style="7" bestFit="1" customWidth="1"/>
    <col min="9717" max="9717" width="8" style="7" bestFit="1" customWidth="1"/>
    <col min="9718" max="9718" width="9.28515625" style="7" bestFit="1" customWidth="1"/>
    <col min="9719" max="9719" width="8.85546875" style="7" bestFit="1" customWidth="1"/>
    <col min="9720" max="9720" width="5.28515625" style="7" bestFit="1" customWidth="1"/>
    <col min="9721" max="9721" width="5.5703125" style="7" bestFit="1" customWidth="1"/>
    <col min="9722" max="9722" width="5.42578125" style="7" bestFit="1" customWidth="1"/>
    <col min="9723" max="9724" width="5" style="7" bestFit="1" customWidth="1"/>
    <col min="9725" max="9725" width="9" style="7" bestFit="1" customWidth="1"/>
    <col min="9726" max="9726" width="9.140625" style="7"/>
    <col min="9727" max="9727" width="8.140625" style="7" bestFit="1" customWidth="1"/>
    <col min="9728" max="9728" width="10.5703125" style="7" bestFit="1" customWidth="1"/>
    <col min="9729" max="9954" width="9.140625" style="7"/>
    <col min="9955" max="9955" width="14.28515625" style="7" bestFit="1" customWidth="1"/>
    <col min="9956" max="9956" width="13.7109375" style="7" bestFit="1" customWidth="1"/>
    <col min="9957" max="9957" width="17.7109375" style="7" bestFit="1" customWidth="1"/>
    <col min="9958" max="9958" width="17.85546875" style="7" bestFit="1" customWidth="1"/>
    <col min="9959" max="9959" width="12" style="7" bestFit="1" customWidth="1"/>
    <col min="9960" max="9962" width="12" style="7" customWidth="1"/>
    <col min="9963" max="9963" width="15.28515625" style="7" customWidth="1"/>
    <col min="9964" max="9964" width="9.28515625" style="7" bestFit="1" customWidth="1"/>
    <col min="9965" max="9965" width="9.42578125" style="7" bestFit="1" customWidth="1"/>
    <col min="9966" max="9966" width="9.5703125" style="7" bestFit="1" customWidth="1"/>
    <col min="9967" max="9968" width="9.28515625" style="7" bestFit="1" customWidth="1"/>
    <col min="9969" max="9970" width="9.5703125" style="7" bestFit="1" customWidth="1"/>
    <col min="9971" max="9972" width="9.42578125" style="7" bestFit="1" customWidth="1"/>
    <col min="9973" max="9973" width="8" style="7" bestFit="1" customWidth="1"/>
    <col min="9974" max="9974" width="9.28515625" style="7" bestFit="1" customWidth="1"/>
    <col min="9975" max="9975" width="8.85546875" style="7" bestFit="1" customWidth="1"/>
    <col min="9976" max="9976" width="5.28515625" style="7" bestFit="1" customWidth="1"/>
    <col min="9977" max="9977" width="5.5703125" style="7" bestFit="1" customWidth="1"/>
    <col min="9978" max="9978" width="5.42578125" style="7" bestFit="1" customWidth="1"/>
    <col min="9979" max="9980" width="5" style="7" bestFit="1" customWidth="1"/>
    <col min="9981" max="9981" width="9" style="7" bestFit="1" customWidth="1"/>
    <col min="9982" max="9982" width="9.140625" style="7"/>
    <col min="9983" max="9983" width="8.140625" style="7" bestFit="1" customWidth="1"/>
    <col min="9984" max="9984" width="10.5703125" style="7" bestFit="1" customWidth="1"/>
    <col min="9985" max="10210" width="9.140625" style="7"/>
    <col min="10211" max="10211" width="14.28515625" style="7" bestFit="1" customWidth="1"/>
    <col min="10212" max="10212" width="13.7109375" style="7" bestFit="1" customWidth="1"/>
    <col min="10213" max="10213" width="17.7109375" style="7" bestFit="1" customWidth="1"/>
    <col min="10214" max="10214" width="17.85546875" style="7" bestFit="1" customWidth="1"/>
    <col min="10215" max="10215" width="12" style="7" bestFit="1" customWidth="1"/>
    <col min="10216" max="10218" width="12" style="7" customWidth="1"/>
    <col min="10219" max="10219" width="15.28515625" style="7" customWidth="1"/>
    <col min="10220" max="10220" width="9.28515625" style="7" bestFit="1" customWidth="1"/>
    <col min="10221" max="10221" width="9.42578125" style="7" bestFit="1" customWidth="1"/>
    <col min="10222" max="10222" width="9.5703125" style="7" bestFit="1" customWidth="1"/>
    <col min="10223" max="10224" width="9.28515625" style="7" bestFit="1" customWidth="1"/>
    <col min="10225" max="10226" width="9.5703125" style="7" bestFit="1" customWidth="1"/>
    <col min="10227" max="10228" width="9.42578125" style="7" bestFit="1" customWidth="1"/>
    <col min="10229" max="10229" width="8" style="7" bestFit="1" customWidth="1"/>
    <col min="10230" max="10230" width="9.28515625" style="7" bestFit="1" customWidth="1"/>
    <col min="10231" max="10231" width="8.85546875" style="7" bestFit="1" customWidth="1"/>
    <col min="10232" max="10232" width="5.28515625" style="7" bestFit="1" customWidth="1"/>
    <col min="10233" max="10233" width="5.5703125" style="7" bestFit="1" customWidth="1"/>
    <col min="10234" max="10234" width="5.42578125" style="7" bestFit="1" customWidth="1"/>
    <col min="10235" max="10236" width="5" style="7" bestFit="1" customWidth="1"/>
    <col min="10237" max="10237" width="9" style="7" bestFit="1" customWidth="1"/>
    <col min="10238" max="10238" width="9.140625" style="7"/>
    <col min="10239" max="10239" width="8.140625" style="7" bestFit="1" customWidth="1"/>
    <col min="10240" max="10240" width="10.5703125" style="7" bestFit="1" customWidth="1"/>
    <col min="10241" max="10466" width="9.140625" style="7"/>
    <col min="10467" max="10467" width="14.28515625" style="7" bestFit="1" customWidth="1"/>
    <col min="10468" max="10468" width="13.7109375" style="7" bestFit="1" customWidth="1"/>
    <col min="10469" max="10469" width="17.7109375" style="7" bestFit="1" customWidth="1"/>
    <col min="10470" max="10470" width="17.85546875" style="7" bestFit="1" customWidth="1"/>
    <col min="10471" max="10471" width="12" style="7" bestFit="1" customWidth="1"/>
    <col min="10472" max="10474" width="12" style="7" customWidth="1"/>
    <col min="10475" max="10475" width="15.28515625" style="7" customWidth="1"/>
    <col min="10476" max="10476" width="9.28515625" style="7" bestFit="1" customWidth="1"/>
    <col min="10477" max="10477" width="9.42578125" style="7" bestFit="1" customWidth="1"/>
    <col min="10478" max="10478" width="9.5703125" style="7" bestFit="1" customWidth="1"/>
    <col min="10479" max="10480" width="9.28515625" style="7" bestFit="1" customWidth="1"/>
    <col min="10481" max="10482" width="9.5703125" style="7" bestFit="1" customWidth="1"/>
    <col min="10483" max="10484" width="9.42578125" style="7" bestFit="1" customWidth="1"/>
    <col min="10485" max="10485" width="8" style="7" bestFit="1" customWidth="1"/>
    <col min="10486" max="10486" width="9.28515625" style="7" bestFit="1" customWidth="1"/>
    <col min="10487" max="10487" width="8.85546875" style="7" bestFit="1" customWidth="1"/>
    <col min="10488" max="10488" width="5.28515625" style="7" bestFit="1" customWidth="1"/>
    <col min="10489" max="10489" width="5.5703125" style="7" bestFit="1" customWidth="1"/>
    <col min="10490" max="10490" width="5.42578125" style="7" bestFit="1" customWidth="1"/>
    <col min="10491" max="10492" width="5" style="7" bestFit="1" customWidth="1"/>
    <col min="10493" max="10493" width="9" style="7" bestFit="1" customWidth="1"/>
    <col min="10494" max="10494" width="9.140625" style="7"/>
    <col min="10495" max="10495" width="8.140625" style="7" bestFit="1" customWidth="1"/>
    <col min="10496" max="10496" width="10.5703125" style="7" bestFit="1" customWidth="1"/>
    <col min="10497" max="10722" width="9.140625" style="7"/>
    <col min="10723" max="10723" width="14.28515625" style="7" bestFit="1" customWidth="1"/>
    <col min="10724" max="10724" width="13.7109375" style="7" bestFit="1" customWidth="1"/>
    <col min="10725" max="10725" width="17.7109375" style="7" bestFit="1" customWidth="1"/>
    <col min="10726" max="10726" width="17.85546875" style="7" bestFit="1" customWidth="1"/>
    <col min="10727" max="10727" width="12" style="7" bestFit="1" customWidth="1"/>
    <col min="10728" max="10730" width="12" style="7" customWidth="1"/>
    <col min="10731" max="10731" width="15.28515625" style="7" customWidth="1"/>
    <col min="10732" max="10732" width="9.28515625" style="7" bestFit="1" customWidth="1"/>
    <col min="10733" max="10733" width="9.42578125" style="7" bestFit="1" customWidth="1"/>
    <col min="10734" max="10734" width="9.5703125" style="7" bestFit="1" customWidth="1"/>
    <col min="10735" max="10736" width="9.28515625" style="7" bestFit="1" customWidth="1"/>
    <col min="10737" max="10738" width="9.5703125" style="7" bestFit="1" customWidth="1"/>
    <col min="10739" max="10740" width="9.42578125" style="7" bestFit="1" customWidth="1"/>
    <col min="10741" max="10741" width="8" style="7" bestFit="1" customWidth="1"/>
    <col min="10742" max="10742" width="9.28515625" style="7" bestFit="1" customWidth="1"/>
    <col min="10743" max="10743" width="8.85546875" style="7" bestFit="1" customWidth="1"/>
    <col min="10744" max="10744" width="5.28515625" style="7" bestFit="1" customWidth="1"/>
    <col min="10745" max="10745" width="5.5703125" style="7" bestFit="1" customWidth="1"/>
    <col min="10746" max="10746" width="5.42578125" style="7" bestFit="1" customWidth="1"/>
    <col min="10747" max="10748" width="5" style="7" bestFit="1" customWidth="1"/>
    <col min="10749" max="10749" width="9" style="7" bestFit="1" customWidth="1"/>
    <col min="10750" max="10750" width="9.140625" style="7"/>
    <col min="10751" max="10751" width="8.140625" style="7" bestFit="1" customWidth="1"/>
    <col min="10752" max="10752" width="10.5703125" style="7" bestFit="1" customWidth="1"/>
    <col min="10753" max="10978" width="9.140625" style="7"/>
    <col min="10979" max="10979" width="14.28515625" style="7" bestFit="1" customWidth="1"/>
    <col min="10980" max="10980" width="13.7109375" style="7" bestFit="1" customWidth="1"/>
    <col min="10981" max="10981" width="17.7109375" style="7" bestFit="1" customWidth="1"/>
    <col min="10982" max="10982" width="17.85546875" style="7" bestFit="1" customWidth="1"/>
    <col min="10983" max="10983" width="12" style="7" bestFit="1" customWidth="1"/>
    <col min="10984" max="10986" width="12" style="7" customWidth="1"/>
    <col min="10987" max="10987" width="15.28515625" style="7" customWidth="1"/>
    <col min="10988" max="10988" width="9.28515625" style="7" bestFit="1" customWidth="1"/>
    <col min="10989" max="10989" width="9.42578125" style="7" bestFit="1" customWidth="1"/>
    <col min="10990" max="10990" width="9.5703125" style="7" bestFit="1" customWidth="1"/>
    <col min="10991" max="10992" width="9.28515625" style="7" bestFit="1" customWidth="1"/>
    <col min="10993" max="10994" width="9.5703125" style="7" bestFit="1" customWidth="1"/>
    <col min="10995" max="10996" width="9.42578125" style="7" bestFit="1" customWidth="1"/>
    <col min="10997" max="10997" width="8" style="7" bestFit="1" customWidth="1"/>
    <col min="10998" max="10998" width="9.28515625" style="7" bestFit="1" customWidth="1"/>
    <col min="10999" max="10999" width="8.85546875" style="7" bestFit="1" customWidth="1"/>
    <col min="11000" max="11000" width="5.28515625" style="7" bestFit="1" customWidth="1"/>
    <col min="11001" max="11001" width="5.5703125" style="7" bestFit="1" customWidth="1"/>
    <col min="11002" max="11002" width="5.42578125" style="7" bestFit="1" customWidth="1"/>
    <col min="11003" max="11004" width="5" style="7" bestFit="1" customWidth="1"/>
    <col min="11005" max="11005" width="9" style="7" bestFit="1" customWidth="1"/>
    <col min="11006" max="11006" width="9.140625" style="7"/>
    <col min="11007" max="11007" width="8.140625" style="7" bestFit="1" customWidth="1"/>
    <col min="11008" max="11008" width="10.5703125" style="7" bestFit="1" customWidth="1"/>
    <col min="11009" max="11234" width="9.140625" style="7"/>
    <col min="11235" max="11235" width="14.28515625" style="7" bestFit="1" customWidth="1"/>
    <col min="11236" max="11236" width="13.7109375" style="7" bestFit="1" customWidth="1"/>
    <col min="11237" max="11237" width="17.7109375" style="7" bestFit="1" customWidth="1"/>
    <col min="11238" max="11238" width="17.85546875" style="7" bestFit="1" customWidth="1"/>
    <col min="11239" max="11239" width="12" style="7" bestFit="1" customWidth="1"/>
    <col min="11240" max="11242" width="12" style="7" customWidth="1"/>
    <col min="11243" max="11243" width="15.28515625" style="7" customWidth="1"/>
    <col min="11244" max="11244" width="9.28515625" style="7" bestFit="1" customWidth="1"/>
    <col min="11245" max="11245" width="9.42578125" style="7" bestFit="1" customWidth="1"/>
    <col min="11246" max="11246" width="9.5703125" style="7" bestFit="1" customWidth="1"/>
    <col min="11247" max="11248" width="9.28515625" style="7" bestFit="1" customWidth="1"/>
    <col min="11249" max="11250" width="9.5703125" style="7" bestFit="1" customWidth="1"/>
    <col min="11251" max="11252" width="9.42578125" style="7" bestFit="1" customWidth="1"/>
    <col min="11253" max="11253" width="8" style="7" bestFit="1" customWidth="1"/>
    <col min="11254" max="11254" width="9.28515625" style="7" bestFit="1" customWidth="1"/>
    <col min="11255" max="11255" width="8.85546875" style="7" bestFit="1" customWidth="1"/>
    <col min="11256" max="11256" width="5.28515625" style="7" bestFit="1" customWidth="1"/>
    <col min="11257" max="11257" width="5.5703125" style="7" bestFit="1" customWidth="1"/>
    <col min="11258" max="11258" width="5.42578125" style="7" bestFit="1" customWidth="1"/>
    <col min="11259" max="11260" width="5" style="7" bestFit="1" customWidth="1"/>
    <col min="11261" max="11261" width="9" style="7" bestFit="1" customWidth="1"/>
    <col min="11262" max="11262" width="9.140625" style="7"/>
    <col min="11263" max="11263" width="8.140625" style="7" bestFit="1" customWidth="1"/>
    <col min="11264" max="11264" width="10.5703125" style="7" bestFit="1" customWidth="1"/>
    <col min="11265" max="11490" width="9.140625" style="7"/>
    <col min="11491" max="11491" width="14.28515625" style="7" bestFit="1" customWidth="1"/>
    <col min="11492" max="11492" width="13.7109375" style="7" bestFit="1" customWidth="1"/>
    <col min="11493" max="11493" width="17.7109375" style="7" bestFit="1" customWidth="1"/>
    <col min="11494" max="11494" width="17.85546875" style="7" bestFit="1" customWidth="1"/>
    <col min="11495" max="11495" width="12" style="7" bestFit="1" customWidth="1"/>
    <col min="11496" max="11498" width="12" style="7" customWidth="1"/>
    <col min="11499" max="11499" width="15.28515625" style="7" customWidth="1"/>
    <col min="11500" max="11500" width="9.28515625" style="7" bestFit="1" customWidth="1"/>
    <col min="11501" max="11501" width="9.42578125" style="7" bestFit="1" customWidth="1"/>
    <col min="11502" max="11502" width="9.5703125" style="7" bestFit="1" customWidth="1"/>
    <col min="11503" max="11504" width="9.28515625" style="7" bestFit="1" customWidth="1"/>
    <col min="11505" max="11506" width="9.5703125" style="7" bestFit="1" customWidth="1"/>
    <col min="11507" max="11508" width="9.42578125" style="7" bestFit="1" customWidth="1"/>
    <col min="11509" max="11509" width="8" style="7" bestFit="1" customWidth="1"/>
    <col min="11510" max="11510" width="9.28515625" style="7" bestFit="1" customWidth="1"/>
    <col min="11511" max="11511" width="8.85546875" style="7" bestFit="1" customWidth="1"/>
    <col min="11512" max="11512" width="5.28515625" style="7" bestFit="1" customWidth="1"/>
    <col min="11513" max="11513" width="5.5703125" style="7" bestFit="1" customWidth="1"/>
    <col min="11514" max="11514" width="5.42578125" style="7" bestFit="1" customWidth="1"/>
    <col min="11515" max="11516" width="5" style="7" bestFit="1" customWidth="1"/>
    <col min="11517" max="11517" width="9" style="7" bestFit="1" customWidth="1"/>
    <col min="11518" max="11518" width="9.140625" style="7"/>
    <col min="11519" max="11519" width="8.140625" style="7" bestFit="1" customWidth="1"/>
    <col min="11520" max="11520" width="10.5703125" style="7" bestFit="1" customWidth="1"/>
    <col min="11521" max="11746" width="9.140625" style="7"/>
    <col min="11747" max="11747" width="14.28515625" style="7" bestFit="1" customWidth="1"/>
    <col min="11748" max="11748" width="13.7109375" style="7" bestFit="1" customWidth="1"/>
    <col min="11749" max="11749" width="17.7109375" style="7" bestFit="1" customWidth="1"/>
    <col min="11750" max="11750" width="17.85546875" style="7" bestFit="1" customWidth="1"/>
    <col min="11751" max="11751" width="12" style="7" bestFit="1" customWidth="1"/>
    <col min="11752" max="11754" width="12" style="7" customWidth="1"/>
    <col min="11755" max="11755" width="15.28515625" style="7" customWidth="1"/>
    <col min="11756" max="11756" width="9.28515625" style="7" bestFit="1" customWidth="1"/>
    <col min="11757" max="11757" width="9.42578125" style="7" bestFit="1" customWidth="1"/>
    <col min="11758" max="11758" width="9.5703125" style="7" bestFit="1" customWidth="1"/>
    <col min="11759" max="11760" width="9.28515625" style="7" bestFit="1" customWidth="1"/>
    <col min="11761" max="11762" width="9.5703125" style="7" bestFit="1" customWidth="1"/>
    <col min="11763" max="11764" width="9.42578125" style="7" bestFit="1" customWidth="1"/>
    <col min="11765" max="11765" width="8" style="7" bestFit="1" customWidth="1"/>
    <col min="11766" max="11766" width="9.28515625" style="7" bestFit="1" customWidth="1"/>
    <col min="11767" max="11767" width="8.85546875" style="7" bestFit="1" customWidth="1"/>
    <col min="11768" max="11768" width="5.28515625" style="7" bestFit="1" customWidth="1"/>
    <col min="11769" max="11769" width="5.5703125" style="7" bestFit="1" customWidth="1"/>
    <col min="11770" max="11770" width="5.42578125" style="7" bestFit="1" customWidth="1"/>
    <col min="11771" max="11772" width="5" style="7" bestFit="1" customWidth="1"/>
    <col min="11773" max="11773" width="9" style="7" bestFit="1" customWidth="1"/>
    <col min="11774" max="11774" width="9.140625" style="7"/>
    <col min="11775" max="11775" width="8.140625" style="7" bestFit="1" customWidth="1"/>
    <col min="11776" max="11776" width="10.5703125" style="7" bestFit="1" customWidth="1"/>
    <col min="11777" max="12002" width="9.140625" style="7"/>
    <col min="12003" max="12003" width="14.28515625" style="7" bestFit="1" customWidth="1"/>
    <col min="12004" max="12004" width="13.7109375" style="7" bestFit="1" customWidth="1"/>
    <col min="12005" max="12005" width="17.7109375" style="7" bestFit="1" customWidth="1"/>
    <col min="12006" max="12006" width="17.85546875" style="7" bestFit="1" customWidth="1"/>
    <col min="12007" max="12007" width="12" style="7" bestFit="1" customWidth="1"/>
    <col min="12008" max="12010" width="12" style="7" customWidth="1"/>
    <col min="12011" max="12011" width="15.28515625" style="7" customWidth="1"/>
    <col min="12012" max="12012" width="9.28515625" style="7" bestFit="1" customWidth="1"/>
    <col min="12013" max="12013" width="9.42578125" style="7" bestFit="1" customWidth="1"/>
    <col min="12014" max="12014" width="9.5703125" style="7" bestFit="1" customWidth="1"/>
    <col min="12015" max="12016" width="9.28515625" style="7" bestFit="1" customWidth="1"/>
    <col min="12017" max="12018" width="9.5703125" style="7" bestFit="1" customWidth="1"/>
    <col min="12019" max="12020" width="9.42578125" style="7" bestFit="1" customWidth="1"/>
    <col min="12021" max="12021" width="8" style="7" bestFit="1" customWidth="1"/>
    <col min="12022" max="12022" width="9.28515625" style="7" bestFit="1" customWidth="1"/>
    <col min="12023" max="12023" width="8.85546875" style="7" bestFit="1" customWidth="1"/>
    <col min="12024" max="12024" width="5.28515625" style="7" bestFit="1" customWidth="1"/>
    <col min="12025" max="12025" width="5.5703125" style="7" bestFit="1" customWidth="1"/>
    <col min="12026" max="12026" width="5.42578125" style="7" bestFit="1" customWidth="1"/>
    <col min="12027" max="12028" width="5" style="7" bestFit="1" customWidth="1"/>
    <col min="12029" max="12029" width="9" style="7" bestFit="1" customWidth="1"/>
    <col min="12030" max="12030" width="9.140625" style="7"/>
    <col min="12031" max="12031" width="8.140625" style="7" bestFit="1" customWidth="1"/>
    <col min="12032" max="12032" width="10.5703125" style="7" bestFit="1" customWidth="1"/>
    <col min="12033" max="12258" width="9.140625" style="7"/>
    <col min="12259" max="12259" width="14.28515625" style="7" bestFit="1" customWidth="1"/>
    <col min="12260" max="12260" width="13.7109375" style="7" bestFit="1" customWidth="1"/>
    <col min="12261" max="12261" width="17.7109375" style="7" bestFit="1" customWidth="1"/>
    <col min="12262" max="12262" width="17.85546875" style="7" bestFit="1" customWidth="1"/>
    <col min="12263" max="12263" width="12" style="7" bestFit="1" customWidth="1"/>
    <col min="12264" max="12266" width="12" style="7" customWidth="1"/>
    <col min="12267" max="12267" width="15.28515625" style="7" customWidth="1"/>
    <col min="12268" max="12268" width="9.28515625" style="7" bestFit="1" customWidth="1"/>
    <col min="12269" max="12269" width="9.42578125" style="7" bestFit="1" customWidth="1"/>
    <col min="12270" max="12270" width="9.5703125" style="7" bestFit="1" customWidth="1"/>
    <col min="12271" max="12272" width="9.28515625" style="7" bestFit="1" customWidth="1"/>
    <col min="12273" max="12274" width="9.5703125" style="7" bestFit="1" customWidth="1"/>
    <col min="12275" max="12276" width="9.42578125" style="7" bestFit="1" customWidth="1"/>
    <col min="12277" max="12277" width="8" style="7" bestFit="1" customWidth="1"/>
    <col min="12278" max="12278" width="9.28515625" style="7" bestFit="1" customWidth="1"/>
    <col min="12279" max="12279" width="8.85546875" style="7" bestFit="1" customWidth="1"/>
    <col min="12280" max="12280" width="5.28515625" style="7" bestFit="1" customWidth="1"/>
    <col min="12281" max="12281" width="5.5703125" style="7" bestFit="1" customWidth="1"/>
    <col min="12282" max="12282" width="5.42578125" style="7" bestFit="1" customWidth="1"/>
    <col min="12283" max="12284" width="5" style="7" bestFit="1" customWidth="1"/>
    <col min="12285" max="12285" width="9" style="7" bestFit="1" customWidth="1"/>
    <col min="12286" max="12286" width="9.140625" style="7"/>
    <col min="12287" max="12287" width="8.140625" style="7" bestFit="1" customWidth="1"/>
    <col min="12288" max="12288" width="10.5703125" style="7" bestFit="1" customWidth="1"/>
    <col min="12289" max="12514" width="9.140625" style="7"/>
    <col min="12515" max="12515" width="14.28515625" style="7" bestFit="1" customWidth="1"/>
    <col min="12516" max="12516" width="13.7109375" style="7" bestFit="1" customWidth="1"/>
    <col min="12517" max="12517" width="17.7109375" style="7" bestFit="1" customWidth="1"/>
    <col min="12518" max="12518" width="17.85546875" style="7" bestFit="1" customWidth="1"/>
    <col min="12519" max="12519" width="12" style="7" bestFit="1" customWidth="1"/>
    <col min="12520" max="12522" width="12" style="7" customWidth="1"/>
    <col min="12523" max="12523" width="15.28515625" style="7" customWidth="1"/>
    <col min="12524" max="12524" width="9.28515625" style="7" bestFit="1" customWidth="1"/>
    <col min="12525" max="12525" width="9.42578125" style="7" bestFit="1" customWidth="1"/>
    <col min="12526" max="12526" width="9.5703125" style="7" bestFit="1" customWidth="1"/>
    <col min="12527" max="12528" width="9.28515625" style="7" bestFit="1" customWidth="1"/>
    <col min="12529" max="12530" width="9.5703125" style="7" bestFit="1" customWidth="1"/>
    <col min="12531" max="12532" width="9.42578125" style="7" bestFit="1" customWidth="1"/>
    <col min="12533" max="12533" width="8" style="7" bestFit="1" customWidth="1"/>
    <col min="12534" max="12534" width="9.28515625" style="7" bestFit="1" customWidth="1"/>
    <col min="12535" max="12535" width="8.85546875" style="7" bestFit="1" customWidth="1"/>
    <col min="12536" max="12536" width="5.28515625" style="7" bestFit="1" customWidth="1"/>
    <col min="12537" max="12537" width="5.5703125" style="7" bestFit="1" customWidth="1"/>
    <col min="12538" max="12538" width="5.42578125" style="7" bestFit="1" customWidth="1"/>
    <col min="12539" max="12540" width="5" style="7" bestFit="1" customWidth="1"/>
    <col min="12541" max="12541" width="9" style="7" bestFit="1" customWidth="1"/>
    <col min="12542" max="12542" width="9.140625" style="7"/>
    <col min="12543" max="12543" width="8.140625" style="7" bestFit="1" customWidth="1"/>
    <col min="12544" max="12544" width="10.5703125" style="7" bestFit="1" customWidth="1"/>
    <col min="12545" max="12770" width="9.140625" style="7"/>
    <col min="12771" max="12771" width="14.28515625" style="7" bestFit="1" customWidth="1"/>
    <col min="12772" max="12772" width="13.7109375" style="7" bestFit="1" customWidth="1"/>
    <col min="12773" max="12773" width="17.7109375" style="7" bestFit="1" customWidth="1"/>
    <col min="12774" max="12774" width="17.85546875" style="7" bestFit="1" customWidth="1"/>
    <col min="12775" max="12775" width="12" style="7" bestFit="1" customWidth="1"/>
    <col min="12776" max="12778" width="12" style="7" customWidth="1"/>
    <col min="12779" max="12779" width="15.28515625" style="7" customWidth="1"/>
    <col min="12780" max="12780" width="9.28515625" style="7" bestFit="1" customWidth="1"/>
    <col min="12781" max="12781" width="9.42578125" style="7" bestFit="1" customWidth="1"/>
    <col min="12782" max="12782" width="9.5703125" style="7" bestFit="1" customWidth="1"/>
    <col min="12783" max="12784" width="9.28515625" style="7" bestFit="1" customWidth="1"/>
    <col min="12785" max="12786" width="9.5703125" style="7" bestFit="1" customWidth="1"/>
    <col min="12787" max="12788" width="9.42578125" style="7" bestFit="1" customWidth="1"/>
    <col min="12789" max="12789" width="8" style="7" bestFit="1" customWidth="1"/>
    <col min="12790" max="12790" width="9.28515625" style="7" bestFit="1" customWidth="1"/>
    <col min="12791" max="12791" width="8.85546875" style="7" bestFit="1" customWidth="1"/>
    <col min="12792" max="12792" width="5.28515625" style="7" bestFit="1" customWidth="1"/>
    <col min="12793" max="12793" width="5.5703125" style="7" bestFit="1" customWidth="1"/>
    <col min="12794" max="12794" width="5.42578125" style="7" bestFit="1" customWidth="1"/>
    <col min="12795" max="12796" width="5" style="7" bestFit="1" customWidth="1"/>
    <col min="12797" max="12797" width="9" style="7" bestFit="1" customWidth="1"/>
    <col min="12798" max="12798" width="9.140625" style="7"/>
    <col min="12799" max="12799" width="8.140625" style="7" bestFit="1" customWidth="1"/>
    <col min="12800" max="12800" width="10.5703125" style="7" bestFit="1" customWidth="1"/>
    <col min="12801" max="13026" width="9.140625" style="7"/>
    <col min="13027" max="13027" width="14.28515625" style="7" bestFit="1" customWidth="1"/>
    <col min="13028" max="13028" width="13.7109375" style="7" bestFit="1" customWidth="1"/>
    <col min="13029" max="13029" width="17.7109375" style="7" bestFit="1" customWidth="1"/>
    <col min="13030" max="13030" width="17.85546875" style="7" bestFit="1" customWidth="1"/>
    <col min="13031" max="13031" width="12" style="7" bestFit="1" customWidth="1"/>
    <col min="13032" max="13034" width="12" style="7" customWidth="1"/>
    <col min="13035" max="13035" width="15.28515625" style="7" customWidth="1"/>
    <col min="13036" max="13036" width="9.28515625" style="7" bestFit="1" customWidth="1"/>
    <col min="13037" max="13037" width="9.42578125" style="7" bestFit="1" customWidth="1"/>
    <col min="13038" max="13038" width="9.5703125" style="7" bestFit="1" customWidth="1"/>
    <col min="13039" max="13040" width="9.28515625" style="7" bestFit="1" customWidth="1"/>
    <col min="13041" max="13042" width="9.5703125" style="7" bestFit="1" customWidth="1"/>
    <col min="13043" max="13044" width="9.42578125" style="7" bestFit="1" customWidth="1"/>
    <col min="13045" max="13045" width="8" style="7" bestFit="1" customWidth="1"/>
    <col min="13046" max="13046" width="9.28515625" style="7" bestFit="1" customWidth="1"/>
    <col min="13047" max="13047" width="8.85546875" style="7" bestFit="1" customWidth="1"/>
    <col min="13048" max="13048" width="5.28515625" style="7" bestFit="1" customWidth="1"/>
    <col min="13049" max="13049" width="5.5703125" style="7" bestFit="1" customWidth="1"/>
    <col min="13050" max="13050" width="5.42578125" style="7" bestFit="1" customWidth="1"/>
    <col min="13051" max="13052" width="5" style="7" bestFit="1" customWidth="1"/>
    <col min="13053" max="13053" width="9" style="7" bestFit="1" customWidth="1"/>
    <col min="13054" max="13054" width="9.140625" style="7"/>
    <col min="13055" max="13055" width="8.140625" style="7" bestFit="1" customWidth="1"/>
    <col min="13056" max="13056" width="10.5703125" style="7" bestFit="1" customWidth="1"/>
    <col min="13057" max="13282" width="9.140625" style="7"/>
    <col min="13283" max="13283" width="14.28515625" style="7" bestFit="1" customWidth="1"/>
    <col min="13284" max="13284" width="13.7109375" style="7" bestFit="1" customWidth="1"/>
    <col min="13285" max="13285" width="17.7109375" style="7" bestFit="1" customWidth="1"/>
    <col min="13286" max="13286" width="17.85546875" style="7" bestFit="1" customWidth="1"/>
    <col min="13287" max="13287" width="12" style="7" bestFit="1" customWidth="1"/>
    <col min="13288" max="13290" width="12" style="7" customWidth="1"/>
    <col min="13291" max="13291" width="15.28515625" style="7" customWidth="1"/>
    <col min="13292" max="13292" width="9.28515625" style="7" bestFit="1" customWidth="1"/>
    <col min="13293" max="13293" width="9.42578125" style="7" bestFit="1" customWidth="1"/>
    <col min="13294" max="13294" width="9.5703125" style="7" bestFit="1" customWidth="1"/>
    <col min="13295" max="13296" width="9.28515625" style="7" bestFit="1" customWidth="1"/>
    <col min="13297" max="13298" width="9.5703125" style="7" bestFit="1" customWidth="1"/>
    <col min="13299" max="13300" width="9.42578125" style="7" bestFit="1" customWidth="1"/>
    <col min="13301" max="13301" width="8" style="7" bestFit="1" customWidth="1"/>
    <col min="13302" max="13302" width="9.28515625" style="7" bestFit="1" customWidth="1"/>
    <col min="13303" max="13303" width="8.85546875" style="7" bestFit="1" customWidth="1"/>
    <col min="13304" max="13304" width="5.28515625" style="7" bestFit="1" customWidth="1"/>
    <col min="13305" max="13305" width="5.5703125" style="7" bestFit="1" customWidth="1"/>
    <col min="13306" max="13306" width="5.42578125" style="7" bestFit="1" customWidth="1"/>
    <col min="13307" max="13308" width="5" style="7" bestFit="1" customWidth="1"/>
    <col min="13309" max="13309" width="9" style="7" bestFit="1" customWidth="1"/>
    <col min="13310" max="13310" width="9.140625" style="7"/>
    <col min="13311" max="13311" width="8.140625" style="7" bestFit="1" customWidth="1"/>
    <col min="13312" max="13312" width="10.5703125" style="7" bestFit="1" customWidth="1"/>
    <col min="13313" max="13538" width="9.140625" style="7"/>
    <col min="13539" max="13539" width="14.28515625" style="7" bestFit="1" customWidth="1"/>
    <col min="13540" max="13540" width="13.7109375" style="7" bestFit="1" customWidth="1"/>
    <col min="13541" max="13541" width="17.7109375" style="7" bestFit="1" customWidth="1"/>
    <col min="13542" max="13542" width="17.85546875" style="7" bestFit="1" customWidth="1"/>
    <col min="13543" max="13543" width="12" style="7" bestFit="1" customWidth="1"/>
    <col min="13544" max="13546" width="12" style="7" customWidth="1"/>
    <col min="13547" max="13547" width="15.28515625" style="7" customWidth="1"/>
    <col min="13548" max="13548" width="9.28515625" style="7" bestFit="1" customWidth="1"/>
    <col min="13549" max="13549" width="9.42578125" style="7" bestFit="1" customWidth="1"/>
    <col min="13550" max="13550" width="9.5703125" style="7" bestFit="1" customWidth="1"/>
    <col min="13551" max="13552" width="9.28515625" style="7" bestFit="1" customWidth="1"/>
    <col min="13553" max="13554" width="9.5703125" style="7" bestFit="1" customWidth="1"/>
    <col min="13555" max="13556" width="9.42578125" style="7" bestFit="1" customWidth="1"/>
    <col min="13557" max="13557" width="8" style="7" bestFit="1" customWidth="1"/>
    <col min="13558" max="13558" width="9.28515625" style="7" bestFit="1" customWidth="1"/>
    <col min="13559" max="13559" width="8.85546875" style="7" bestFit="1" customWidth="1"/>
    <col min="13560" max="13560" width="5.28515625" style="7" bestFit="1" customWidth="1"/>
    <col min="13561" max="13561" width="5.5703125" style="7" bestFit="1" customWidth="1"/>
    <col min="13562" max="13562" width="5.42578125" style="7" bestFit="1" customWidth="1"/>
    <col min="13563" max="13564" width="5" style="7" bestFit="1" customWidth="1"/>
    <col min="13565" max="13565" width="9" style="7" bestFit="1" customWidth="1"/>
    <col min="13566" max="13566" width="9.140625" style="7"/>
    <col min="13567" max="13567" width="8.140625" style="7" bestFit="1" customWidth="1"/>
    <col min="13568" max="13568" width="10.5703125" style="7" bestFit="1" customWidth="1"/>
    <col min="13569" max="13794" width="9.140625" style="7"/>
    <col min="13795" max="13795" width="14.28515625" style="7" bestFit="1" customWidth="1"/>
    <col min="13796" max="13796" width="13.7109375" style="7" bestFit="1" customWidth="1"/>
    <col min="13797" max="13797" width="17.7109375" style="7" bestFit="1" customWidth="1"/>
    <col min="13798" max="13798" width="17.85546875" style="7" bestFit="1" customWidth="1"/>
    <col min="13799" max="13799" width="12" style="7" bestFit="1" customWidth="1"/>
    <col min="13800" max="13802" width="12" style="7" customWidth="1"/>
    <col min="13803" max="13803" width="15.28515625" style="7" customWidth="1"/>
    <col min="13804" max="13804" width="9.28515625" style="7" bestFit="1" customWidth="1"/>
    <col min="13805" max="13805" width="9.42578125" style="7" bestFit="1" customWidth="1"/>
    <col min="13806" max="13806" width="9.5703125" style="7" bestFit="1" customWidth="1"/>
    <col min="13807" max="13808" width="9.28515625" style="7" bestFit="1" customWidth="1"/>
    <col min="13809" max="13810" width="9.5703125" style="7" bestFit="1" customWidth="1"/>
    <col min="13811" max="13812" width="9.42578125" style="7" bestFit="1" customWidth="1"/>
    <col min="13813" max="13813" width="8" style="7" bestFit="1" customWidth="1"/>
    <col min="13814" max="13814" width="9.28515625" style="7" bestFit="1" customWidth="1"/>
    <col min="13815" max="13815" width="8.85546875" style="7" bestFit="1" customWidth="1"/>
    <col min="13816" max="13816" width="5.28515625" style="7" bestFit="1" customWidth="1"/>
    <col min="13817" max="13817" width="5.5703125" style="7" bestFit="1" customWidth="1"/>
    <col min="13818" max="13818" width="5.42578125" style="7" bestFit="1" customWidth="1"/>
    <col min="13819" max="13820" width="5" style="7" bestFit="1" customWidth="1"/>
    <col min="13821" max="13821" width="9" style="7" bestFit="1" customWidth="1"/>
    <col min="13822" max="13822" width="9.140625" style="7"/>
    <col min="13823" max="13823" width="8.140625" style="7" bestFit="1" customWidth="1"/>
    <col min="13824" max="13824" width="10.5703125" style="7" bestFit="1" customWidth="1"/>
    <col min="13825" max="14050" width="9.140625" style="7"/>
    <col min="14051" max="14051" width="14.28515625" style="7" bestFit="1" customWidth="1"/>
    <col min="14052" max="14052" width="13.7109375" style="7" bestFit="1" customWidth="1"/>
    <col min="14053" max="14053" width="17.7109375" style="7" bestFit="1" customWidth="1"/>
    <col min="14054" max="14054" width="17.85546875" style="7" bestFit="1" customWidth="1"/>
    <col min="14055" max="14055" width="12" style="7" bestFit="1" customWidth="1"/>
    <col min="14056" max="14058" width="12" style="7" customWidth="1"/>
    <col min="14059" max="14059" width="15.28515625" style="7" customWidth="1"/>
    <col min="14060" max="14060" width="9.28515625" style="7" bestFit="1" customWidth="1"/>
    <col min="14061" max="14061" width="9.42578125" style="7" bestFit="1" customWidth="1"/>
    <col min="14062" max="14062" width="9.5703125" style="7" bestFit="1" customWidth="1"/>
    <col min="14063" max="14064" width="9.28515625" style="7" bestFit="1" customWidth="1"/>
    <col min="14065" max="14066" width="9.5703125" style="7" bestFit="1" customWidth="1"/>
    <col min="14067" max="14068" width="9.42578125" style="7" bestFit="1" customWidth="1"/>
    <col min="14069" max="14069" width="8" style="7" bestFit="1" customWidth="1"/>
    <col min="14070" max="14070" width="9.28515625" style="7" bestFit="1" customWidth="1"/>
    <col min="14071" max="14071" width="8.85546875" style="7" bestFit="1" customWidth="1"/>
    <col min="14072" max="14072" width="5.28515625" style="7" bestFit="1" customWidth="1"/>
    <col min="14073" max="14073" width="5.5703125" style="7" bestFit="1" customWidth="1"/>
    <col min="14074" max="14074" width="5.42578125" style="7" bestFit="1" customWidth="1"/>
    <col min="14075" max="14076" width="5" style="7" bestFit="1" customWidth="1"/>
    <col min="14077" max="14077" width="9" style="7" bestFit="1" customWidth="1"/>
    <col min="14078" max="14078" width="9.140625" style="7"/>
    <col min="14079" max="14079" width="8.140625" style="7" bestFit="1" customWidth="1"/>
    <col min="14080" max="14080" width="10.5703125" style="7" bestFit="1" customWidth="1"/>
    <col min="14081" max="14306" width="9.140625" style="7"/>
    <col min="14307" max="14307" width="14.28515625" style="7" bestFit="1" customWidth="1"/>
    <col min="14308" max="14308" width="13.7109375" style="7" bestFit="1" customWidth="1"/>
    <col min="14309" max="14309" width="17.7109375" style="7" bestFit="1" customWidth="1"/>
    <col min="14310" max="14310" width="17.85546875" style="7" bestFit="1" customWidth="1"/>
    <col min="14311" max="14311" width="12" style="7" bestFit="1" customWidth="1"/>
    <col min="14312" max="14314" width="12" style="7" customWidth="1"/>
    <col min="14315" max="14315" width="15.28515625" style="7" customWidth="1"/>
    <col min="14316" max="14316" width="9.28515625" style="7" bestFit="1" customWidth="1"/>
    <col min="14317" max="14317" width="9.42578125" style="7" bestFit="1" customWidth="1"/>
    <col min="14318" max="14318" width="9.5703125" style="7" bestFit="1" customWidth="1"/>
    <col min="14319" max="14320" width="9.28515625" style="7" bestFit="1" customWidth="1"/>
    <col min="14321" max="14322" width="9.5703125" style="7" bestFit="1" customWidth="1"/>
    <col min="14323" max="14324" width="9.42578125" style="7" bestFit="1" customWidth="1"/>
    <col min="14325" max="14325" width="8" style="7" bestFit="1" customWidth="1"/>
    <col min="14326" max="14326" width="9.28515625" style="7" bestFit="1" customWidth="1"/>
    <col min="14327" max="14327" width="8.85546875" style="7" bestFit="1" customWidth="1"/>
    <col min="14328" max="14328" width="5.28515625" style="7" bestFit="1" customWidth="1"/>
    <col min="14329" max="14329" width="5.5703125" style="7" bestFit="1" customWidth="1"/>
    <col min="14330" max="14330" width="5.42578125" style="7" bestFit="1" customWidth="1"/>
    <col min="14331" max="14332" width="5" style="7" bestFit="1" customWidth="1"/>
    <col min="14333" max="14333" width="9" style="7" bestFit="1" customWidth="1"/>
    <col min="14334" max="14334" width="9.140625" style="7"/>
    <col min="14335" max="14335" width="8.140625" style="7" bestFit="1" customWidth="1"/>
    <col min="14336" max="14336" width="10.5703125" style="7" bestFit="1" customWidth="1"/>
    <col min="14337" max="14562" width="9.140625" style="7"/>
    <col min="14563" max="14563" width="14.28515625" style="7" bestFit="1" customWidth="1"/>
    <col min="14564" max="14564" width="13.7109375" style="7" bestFit="1" customWidth="1"/>
    <col min="14565" max="14565" width="17.7109375" style="7" bestFit="1" customWidth="1"/>
    <col min="14566" max="14566" width="17.85546875" style="7" bestFit="1" customWidth="1"/>
    <col min="14567" max="14567" width="12" style="7" bestFit="1" customWidth="1"/>
    <col min="14568" max="14570" width="12" style="7" customWidth="1"/>
    <col min="14571" max="14571" width="15.28515625" style="7" customWidth="1"/>
    <col min="14572" max="14572" width="9.28515625" style="7" bestFit="1" customWidth="1"/>
    <col min="14573" max="14573" width="9.42578125" style="7" bestFit="1" customWidth="1"/>
    <col min="14574" max="14574" width="9.5703125" style="7" bestFit="1" customWidth="1"/>
    <col min="14575" max="14576" width="9.28515625" style="7" bestFit="1" customWidth="1"/>
    <col min="14577" max="14578" width="9.5703125" style="7" bestFit="1" customWidth="1"/>
    <col min="14579" max="14580" width="9.42578125" style="7" bestFit="1" customWidth="1"/>
    <col min="14581" max="14581" width="8" style="7" bestFit="1" customWidth="1"/>
    <col min="14582" max="14582" width="9.28515625" style="7" bestFit="1" customWidth="1"/>
    <col min="14583" max="14583" width="8.85546875" style="7" bestFit="1" customWidth="1"/>
    <col min="14584" max="14584" width="5.28515625" style="7" bestFit="1" customWidth="1"/>
    <col min="14585" max="14585" width="5.5703125" style="7" bestFit="1" customWidth="1"/>
    <col min="14586" max="14586" width="5.42578125" style="7" bestFit="1" customWidth="1"/>
    <col min="14587" max="14588" width="5" style="7" bestFit="1" customWidth="1"/>
    <col min="14589" max="14589" width="9" style="7" bestFit="1" customWidth="1"/>
    <col min="14590" max="14590" width="9.140625" style="7"/>
    <col min="14591" max="14591" width="8.140625" style="7" bestFit="1" customWidth="1"/>
    <col min="14592" max="14592" width="10.5703125" style="7" bestFit="1" customWidth="1"/>
    <col min="14593" max="14818" width="9.140625" style="7"/>
    <col min="14819" max="14819" width="14.28515625" style="7" bestFit="1" customWidth="1"/>
    <col min="14820" max="14820" width="13.7109375" style="7" bestFit="1" customWidth="1"/>
    <col min="14821" max="14821" width="17.7109375" style="7" bestFit="1" customWidth="1"/>
    <col min="14822" max="14822" width="17.85546875" style="7" bestFit="1" customWidth="1"/>
    <col min="14823" max="14823" width="12" style="7" bestFit="1" customWidth="1"/>
    <col min="14824" max="14826" width="12" style="7" customWidth="1"/>
    <col min="14827" max="14827" width="15.28515625" style="7" customWidth="1"/>
    <col min="14828" max="14828" width="9.28515625" style="7" bestFit="1" customWidth="1"/>
    <col min="14829" max="14829" width="9.42578125" style="7" bestFit="1" customWidth="1"/>
    <col min="14830" max="14830" width="9.5703125" style="7" bestFit="1" customWidth="1"/>
    <col min="14831" max="14832" width="9.28515625" style="7" bestFit="1" customWidth="1"/>
    <col min="14833" max="14834" width="9.5703125" style="7" bestFit="1" customWidth="1"/>
    <col min="14835" max="14836" width="9.42578125" style="7" bestFit="1" customWidth="1"/>
    <col min="14837" max="14837" width="8" style="7" bestFit="1" customWidth="1"/>
    <col min="14838" max="14838" width="9.28515625" style="7" bestFit="1" customWidth="1"/>
    <col min="14839" max="14839" width="8.85546875" style="7" bestFit="1" customWidth="1"/>
    <col min="14840" max="14840" width="5.28515625" style="7" bestFit="1" customWidth="1"/>
    <col min="14841" max="14841" width="5.5703125" style="7" bestFit="1" customWidth="1"/>
    <col min="14842" max="14842" width="5.42578125" style="7" bestFit="1" customWidth="1"/>
    <col min="14843" max="14844" width="5" style="7" bestFit="1" customWidth="1"/>
    <col min="14845" max="14845" width="9" style="7" bestFit="1" customWidth="1"/>
    <col min="14846" max="14846" width="9.140625" style="7"/>
    <col min="14847" max="14847" width="8.140625" style="7" bestFit="1" customWidth="1"/>
    <col min="14848" max="14848" width="10.5703125" style="7" bestFit="1" customWidth="1"/>
    <col min="14849" max="15074" width="9.140625" style="7"/>
    <col min="15075" max="15075" width="14.28515625" style="7" bestFit="1" customWidth="1"/>
    <col min="15076" max="15076" width="13.7109375" style="7" bestFit="1" customWidth="1"/>
    <col min="15077" max="15077" width="17.7109375" style="7" bestFit="1" customWidth="1"/>
    <col min="15078" max="15078" width="17.85546875" style="7" bestFit="1" customWidth="1"/>
    <col min="15079" max="15079" width="12" style="7" bestFit="1" customWidth="1"/>
    <col min="15080" max="15082" width="12" style="7" customWidth="1"/>
    <col min="15083" max="15083" width="15.28515625" style="7" customWidth="1"/>
    <col min="15084" max="15084" width="9.28515625" style="7" bestFit="1" customWidth="1"/>
    <col min="15085" max="15085" width="9.42578125" style="7" bestFit="1" customWidth="1"/>
    <col min="15086" max="15086" width="9.5703125" style="7" bestFit="1" customWidth="1"/>
    <col min="15087" max="15088" width="9.28515625" style="7" bestFit="1" customWidth="1"/>
    <col min="15089" max="15090" width="9.5703125" style="7" bestFit="1" customWidth="1"/>
    <col min="15091" max="15092" width="9.42578125" style="7" bestFit="1" customWidth="1"/>
    <col min="15093" max="15093" width="8" style="7" bestFit="1" customWidth="1"/>
    <col min="15094" max="15094" width="9.28515625" style="7" bestFit="1" customWidth="1"/>
    <col min="15095" max="15095" width="8.85546875" style="7" bestFit="1" customWidth="1"/>
    <col min="15096" max="15096" width="5.28515625" style="7" bestFit="1" customWidth="1"/>
    <col min="15097" max="15097" width="5.5703125" style="7" bestFit="1" customWidth="1"/>
    <col min="15098" max="15098" width="5.42578125" style="7" bestFit="1" customWidth="1"/>
    <col min="15099" max="15100" width="5" style="7" bestFit="1" customWidth="1"/>
    <col min="15101" max="15101" width="9" style="7" bestFit="1" customWidth="1"/>
    <col min="15102" max="15102" width="9.140625" style="7"/>
    <col min="15103" max="15103" width="8.140625" style="7" bestFit="1" customWidth="1"/>
    <col min="15104" max="15104" width="10.5703125" style="7" bestFit="1" customWidth="1"/>
    <col min="15105" max="15330" width="9.140625" style="7"/>
    <col min="15331" max="15331" width="14.28515625" style="7" bestFit="1" customWidth="1"/>
    <col min="15332" max="15332" width="13.7109375" style="7" bestFit="1" customWidth="1"/>
    <col min="15333" max="15333" width="17.7109375" style="7" bestFit="1" customWidth="1"/>
    <col min="15334" max="15334" width="17.85546875" style="7" bestFit="1" customWidth="1"/>
    <col min="15335" max="15335" width="12" style="7" bestFit="1" customWidth="1"/>
    <col min="15336" max="15338" width="12" style="7" customWidth="1"/>
    <col min="15339" max="15339" width="15.28515625" style="7" customWidth="1"/>
    <col min="15340" max="15340" width="9.28515625" style="7" bestFit="1" customWidth="1"/>
    <col min="15341" max="15341" width="9.42578125" style="7" bestFit="1" customWidth="1"/>
    <col min="15342" max="15342" width="9.5703125" style="7" bestFit="1" customWidth="1"/>
    <col min="15343" max="15344" width="9.28515625" style="7" bestFit="1" customWidth="1"/>
    <col min="15345" max="15346" width="9.5703125" style="7" bestFit="1" customWidth="1"/>
    <col min="15347" max="15348" width="9.42578125" style="7" bestFit="1" customWidth="1"/>
    <col min="15349" max="15349" width="8" style="7" bestFit="1" customWidth="1"/>
    <col min="15350" max="15350" width="9.28515625" style="7" bestFit="1" customWidth="1"/>
    <col min="15351" max="15351" width="8.85546875" style="7" bestFit="1" customWidth="1"/>
    <col min="15352" max="15352" width="5.28515625" style="7" bestFit="1" customWidth="1"/>
    <col min="15353" max="15353" width="5.5703125" style="7" bestFit="1" customWidth="1"/>
    <col min="15354" max="15354" width="5.42578125" style="7" bestFit="1" customWidth="1"/>
    <col min="15355" max="15356" width="5" style="7" bestFit="1" customWidth="1"/>
    <col min="15357" max="15357" width="9" style="7" bestFit="1" customWidth="1"/>
    <col min="15358" max="15358" width="9.140625" style="7"/>
    <col min="15359" max="15359" width="8.140625" style="7" bestFit="1" customWidth="1"/>
    <col min="15360" max="15360" width="10.5703125" style="7" bestFit="1" customWidth="1"/>
    <col min="15361" max="15586" width="9.140625" style="7"/>
    <col min="15587" max="15587" width="14.28515625" style="7" bestFit="1" customWidth="1"/>
    <col min="15588" max="15588" width="13.7109375" style="7" bestFit="1" customWidth="1"/>
    <col min="15589" max="15589" width="17.7109375" style="7" bestFit="1" customWidth="1"/>
    <col min="15590" max="15590" width="17.85546875" style="7" bestFit="1" customWidth="1"/>
    <col min="15591" max="15591" width="12" style="7" bestFit="1" customWidth="1"/>
    <col min="15592" max="15594" width="12" style="7" customWidth="1"/>
    <col min="15595" max="15595" width="15.28515625" style="7" customWidth="1"/>
    <col min="15596" max="15596" width="9.28515625" style="7" bestFit="1" customWidth="1"/>
    <col min="15597" max="15597" width="9.42578125" style="7" bestFit="1" customWidth="1"/>
    <col min="15598" max="15598" width="9.5703125" style="7" bestFit="1" customWidth="1"/>
    <col min="15599" max="15600" width="9.28515625" style="7" bestFit="1" customWidth="1"/>
    <col min="15601" max="15602" width="9.5703125" style="7" bestFit="1" customWidth="1"/>
    <col min="15603" max="15604" width="9.42578125" style="7" bestFit="1" customWidth="1"/>
    <col min="15605" max="15605" width="8" style="7" bestFit="1" customWidth="1"/>
    <col min="15606" max="15606" width="9.28515625" style="7" bestFit="1" customWidth="1"/>
    <col min="15607" max="15607" width="8.85546875" style="7" bestFit="1" customWidth="1"/>
    <col min="15608" max="15608" width="5.28515625" style="7" bestFit="1" customWidth="1"/>
    <col min="15609" max="15609" width="5.5703125" style="7" bestFit="1" customWidth="1"/>
    <col min="15610" max="15610" width="5.42578125" style="7" bestFit="1" customWidth="1"/>
    <col min="15611" max="15612" width="5" style="7" bestFit="1" customWidth="1"/>
    <col min="15613" max="15613" width="9" style="7" bestFit="1" customWidth="1"/>
    <col min="15614" max="15614" width="9.140625" style="7"/>
    <col min="15615" max="15615" width="8.140625" style="7" bestFit="1" customWidth="1"/>
    <col min="15616" max="15616" width="10.5703125" style="7" bestFit="1" customWidth="1"/>
    <col min="15617" max="15842" width="9.140625" style="7"/>
    <col min="15843" max="15843" width="14.28515625" style="7" bestFit="1" customWidth="1"/>
    <col min="15844" max="15844" width="13.7109375" style="7" bestFit="1" customWidth="1"/>
    <col min="15845" max="15845" width="17.7109375" style="7" bestFit="1" customWidth="1"/>
    <col min="15846" max="15846" width="17.85546875" style="7" bestFit="1" customWidth="1"/>
    <col min="15847" max="15847" width="12" style="7" bestFit="1" customWidth="1"/>
    <col min="15848" max="15850" width="12" style="7" customWidth="1"/>
    <col min="15851" max="15851" width="15.28515625" style="7" customWidth="1"/>
    <col min="15852" max="15852" width="9.28515625" style="7" bestFit="1" customWidth="1"/>
    <col min="15853" max="15853" width="9.42578125" style="7" bestFit="1" customWidth="1"/>
    <col min="15854" max="15854" width="9.5703125" style="7" bestFit="1" customWidth="1"/>
    <col min="15855" max="15856" width="9.28515625" style="7" bestFit="1" customWidth="1"/>
    <col min="15857" max="15858" width="9.5703125" style="7" bestFit="1" customWidth="1"/>
    <col min="15859" max="15860" width="9.42578125" style="7" bestFit="1" customWidth="1"/>
    <col min="15861" max="15861" width="8" style="7" bestFit="1" customWidth="1"/>
    <col min="15862" max="15862" width="9.28515625" style="7" bestFit="1" customWidth="1"/>
    <col min="15863" max="15863" width="8.85546875" style="7" bestFit="1" customWidth="1"/>
    <col min="15864" max="15864" width="5.28515625" style="7" bestFit="1" customWidth="1"/>
    <col min="15865" max="15865" width="5.5703125" style="7" bestFit="1" customWidth="1"/>
    <col min="15866" max="15866" width="5.42578125" style="7" bestFit="1" customWidth="1"/>
    <col min="15867" max="15868" width="5" style="7" bestFit="1" customWidth="1"/>
    <col min="15869" max="15869" width="9" style="7" bestFit="1" customWidth="1"/>
    <col min="15870" max="15870" width="9.140625" style="7"/>
    <col min="15871" max="15871" width="8.140625" style="7" bestFit="1" customWidth="1"/>
    <col min="15872" max="15872" width="10.5703125" style="7" bestFit="1" customWidth="1"/>
    <col min="15873" max="16098" width="9.140625" style="7"/>
    <col min="16099" max="16099" width="14.28515625" style="7" bestFit="1" customWidth="1"/>
    <col min="16100" max="16100" width="13.7109375" style="7" bestFit="1" customWidth="1"/>
    <col min="16101" max="16101" width="17.7109375" style="7" bestFit="1" customWidth="1"/>
    <col min="16102" max="16102" width="17.85546875" style="7" bestFit="1" customWidth="1"/>
    <col min="16103" max="16103" width="12" style="7" bestFit="1" customWidth="1"/>
    <col min="16104" max="16106" width="12" style="7" customWidth="1"/>
    <col min="16107" max="16107" width="15.28515625" style="7" customWidth="1"/>
    <col min="16108" max="16108" width="9.28515625" style="7" bestFit="1" customWidth="1"/>
    <col min="16109" max="16109" width="9.42578125" style="7" bestFit="1" customWidth="1"/>
    <col min="16110" max="16110" width="9.5703125" style="7" bestFit="1" customWidth="1"/>
    <col min="16111" max="16112" width="9.28515625" style="7" bestFit="1" customWidth="1"/>
    <col min="16113" max="16114" width="9.5703125" style="7" bestFit="1" customWidth="1"/>
    <col min="16115" max="16116" width="9.42578125" style="7" bestFit="1" customWidth="1"/>
    <col min="16117" max="16117" width="8" style="7" bestFit="1" customWidth="1"/>
    <col min="16118" max="16118" width="9.28515625" style="7" bestFit="1" customWidth="1"/>
    <col min="16119" max="16119" width="8.85546875" style="7" bestFit="1" customWidth="1"/>
    <col min="16120" max="16120" width="5.28515625" style="7" bestFit="1" customWidth="1"/>
    <col min="16121" max="16121" width="5.5703125" style="7" bestFit="1" customWidth="1"/>
    <col min="16122" max="16122" width="5.42578125" style="7" bestFit="1" customWidth="1"/>
    <col min="16123" max="16124" width="5" style="7" bestFit="1" customWidth="1"/>
    <col min="16125" max="16125" width="9" style="7" bestFit="1" customWidth="1"/>
    <col min="16126" max="16126" width="9.140625" style="7"/>
    <col min="16127" max="16127" width="8.140625" style="7" bestFit="1" customWidth="1"/>
    <col min="16128" max="16128" width="10.5703125" style="7" bestFit="1" customWidth="1"/>
    <col min="16129" max="16384" width="9.140625" style="7"/>
  </cols>
  <sheetData>
    <row r="1" spans="1:31" ht="12.7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226</v>
      </c>
      <c r="K1" s="1" t="s">
        <v>9</v>
      </c>
      <c r="L1" s="28" t="s">
        <v>10</v>
      </c>
      <c r="M1" s="29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9" t="s">
        <v>16</v>
      </c>
      <c r="S1" s="29" t="s">
        <v>17</v>
      </c>
      <c r="T1" s="1" t="s">
        <v>18</v>
      </c>
      <c r="U1" s="1" t="s">
        <v>19</v>
      </c>
      <c r="V1" s="1" t="s">
        <v>20</v>
      </c>
      <c r="W1" s="3" t="s">
        <v>21</v>
      </c>
      <c r="X1" s="30" t="s">
        <v>22</v>
      </c>
      <c r="Y1" s="1" t="s">
        <v>23</v>
      </c>
      <c r="Z1" s="1" t="s">
        <v>24</v>
      </c>
      <c r="AA1" s="29" t="s">
        <v>25</v>
      </c>
      <c r="AB1" s="1" t="s">
        <v>26</v>
      </c>
      <c r="AC1" s="6" t="s">
        <v>27</v>
      </c>
      <c r="AD1" s="6" t="s">
        <v>28</v>
      </c>
      <c r="AE1" s="6" t="s">
        <v>29</v>
      </c>
    </row>
    <row r="2" spans="1:31" ht="12.75" customHeight="1" x14ac:dyDescent="0.2">
      <c r="A2" s="7" t="s">
        <v>36</v>
      </c>
      <c r="B2" s="7" t="s">
        <v>31</v>
      </c>
      <c r="C2" s="8">
        <v>39991</v>
      </c>
      <c r="D2" s="9" t="s">
        <v>59</v>
      </c>
      <c r="E2" s="10" t="s">
        <v>42</v>
      </c>
      <c r="F2" s="10">
        <f t="shared" ref="F2:F65" si="0">IF(E2="Sul",1,0)</f>
        <v>0</v>
      </c>
      <c r="G2" s="10">
        <f t="shared" ref="G2:G65" si="1">IF(E2="Nordeste",1,0)</f>
        <v>0</v>
      </c>
      <c r="H2" s="10">
        <f t="shared" ref="H2:H65" si="2">IF(E2="Sudeste",1,0)</f>
        <v>1</v>
      </c>
      <c r="I2" s="10">
        <f t="shared" ref="I2:I65" si="3">IF(E2="Centro-Oeste",1,0)</f>
        <v>0</v>
      </c>
      <c r="J2" s="10">
        <v>0</v>
      </c>
      <c r="K2" s="7">
        <v>0</v>
      </c>
      <c r="L2" s="11">
        <v>100806</v>
      </c>
      <c r="M2" s="9">
        <v>270173</v>
      </c>
      <c r="N2" s="7">
        <v>7</v>
      </c>
      <c r="O2" s="7">
        <v>1</v>
      </c>
      <c r="P2" s="7">
        <v>7</v>
      </c>
      <c r="Q2" s="7">
        <v>9</v>
      </c>
      <c r="R2" s="7">
        <v>9</v>
      </c>
      <c r="S2" s="7">
        <v>10</v>
      </c>
      <c r="T2" s="7">
        <v>1</v>
      </c>
      <c r="U2" s="7">
        <v>0</v>
      </c>
      <c r="V2" s="7">
        <v>0</v>
      </c>
      <c r="W2" s="6">
        <v>1</v>
      </c>
      <c r="X2" s="12">
        <v>13.005328005328005</v>
      </c>
      <c r="Y2" s="7">
        <v>1</v>
      </c>
      <c r="Z2" s="7">
        <v>0</v>
      </c>
      <c r="AA2" s="7">
        <v>0</v>
      </c>
      <c r="AB2" s="9" t="s">
        <v>67</v>
      </c>
      <c r="AC2" s="10">
        <f t="shared" ref="AC2:AC65" si="4">IF(AB2="Outono",1,0)</f>
        <v>0</v>
      </c>
      <c r="AD2" s="10">
        <f t="shared" ref="AD2:AD65" si="5">IF(AB2="Inverno",1,0)</f>
        <v>1</v>
      </c>
      <c r="AE2" s="10">
        <f t="shared" ref="AE2:AE65" si="6">IF(AB2="Primavera",1,0)</f>
        <v>0</v>
      </c>
    </row>
    <row r="3" spans="1:31" ht="12.75" customHeight="1" x14ac:dyDescent="0.2">
      <c r="A3" s="7" t="s">
        <v>36</v>
      </c>
      <c r="B3" s="7" t="s">
        <v>52</v>
      </c>
      <c r="C3" s="8">
        <v>40093</v>
      </c>
      <c r="D3" s="9" t="s">
        <v>59</v>
      </c>
      <c r="E3" s="10" t="s">
        <v>42</v>
      </c>
      <c r="F3" s="10">
        <f t="shared" si="0"/>
        <v>0</v>
      </c>
      <c r="G3" s="10">
        <f t="shared" si="1"/>
        <v>0</v>
      </c>
      <c r="H3" s="10">
        <f t="shared" si="2"/>
        <v>1</v>
      </c>
      <c r="I3" s="10">
        <f t="shared" si="3"/>
        <v>0</v>
      </c>
      <c r="J3" s="10">
        <v>0</v>
      </c>
      <c r="K3" s="7">
        <v>0</v>
      </c>
      <c r="L3" s="11">
        <v>100806</v>
      </c>
      <c r="M3" s="9">
        <v>270173</v>
      </c>
      <c r="N3" s="7">
        <v>12</v>
      </c>
      <c r="O3" s="7">
        <v>16</v>
      </c>
      <c r="P3" s="7">
        <v>0</v>
      </c>
      <c r="Q3" s="7">
        <v>4</v>
      </c>
      <c r="R3" s="7">
        <v>1</v>
      </c>
      <c r="S3" s="7">
        <v>3</v>
      </c>
      <c r="T3" s="7">
        <v>3</v>
      </c>
      <c r="U3" s="7">
        <v>0</v>
      </c>
      <c r="V3" s="7">
        <v>0</v>
      </c>
      <c r="W3" s="6">
        <v>0</v>
      </c>
      <c r="X3" s="12">
        <v>5.9789156626506026</v>
      </c>
      <c r="Y3" s="7">
        <v>0</v>
      </c>
      <c r="Z3" s="7">
        <v>0</v>
      </c>
      <c r="AA3" s="7">
        <v>13</v>
      </c>
      <c r="AB3" s="9" t="s">
        <v>76</v>
      </c>
      <c r="AC3" s="10">
        <f t="shared" si="4"/>
        <v>0</v>
      </c>
      <c r="AD3" s="10">
        <f t="shared" si="5"/>
        <v>0</v>
      </c>
      <c r="AE3" s="10">
        <f t="shared" si="6"/>
        <v>1</v>
      </c>
    </row>
    <row r="4" spans="1:31" ht="12.75" customHeight="1" x14ac:dyDescent="0.2">
      <c r="A4" s="7" t="s">
        <v>36</v>
      </c>
      <c r="B4" s="7" t="s">
        <v>30</v>
      </c>
      <c r="C4" s="8">
        <v>39978</v>
      </c>
      <c r="D4" s="9" t="s">
        <v>59</v>
      </c>
      <c r="E4" s="10" t="s">
        <v>42</v>
      </c>
      <c r="F4" s="10">
        <f t="shared" si="0"/>
        <v>0</v>
      </c>
      <c r="G4" s="10">
        <f t="shared" si="1"/>
        <v>0</v>
      </c>
      <c r="H4" s="10">
        <f t="shared" si="2"/>
        <v>1</v>
      </c>
      <c r="I4" s="10">
        <f t="shared" si="3"/>
        <v>0</v>
      </c>
      <c r="J4" s="10">
        <v>0</v>
      </c>
      <c r="K4" s="7">
        <v>0</v>
      </c>
      <c r="L4" s="11">
        <v>100806</v>
      </c>
      <c r="M4" s="9">
        <v>270173</v>
      </c>
      <c r="N4" s="7">
        <v>16</v>
      </c>
      <c r="O4" s="7">
        <v>17</v>
      </c>
      <c r="P4" s="7">
        <v>2</v>
      </c>
      <c r="Q4" s="7">
        <v>2</v>
      </c>
      <c r="R4" s="7">
        <v>5</v>
      </c>
      <c r="S4" s="7">
        <v>3</v>
      </c>
      <c r="T4" s="7">
        <v>1</v>
      </c>
      <c r="U4" s="7">
        <v>0</v>
      </c>
      <c r="V4" s="7">
        <v>0</v>
      </c>
      <c r="W4" s="6">
        <v>0</v>
      </c>
      <c r="X4" s="12">
        <v>9.0676923076923082</v>
      </c>
      <c r="Y4" s="7">
        <v>1</v>
      </c>
      <c r="Z4" s="7">
        <v>0</v>
      </c>
      <c r="AA4" s="7">
        <v>0</v>
      </c>
      <c r="AB4" s="9" t="s">
        <v>34</v>
      </c>
      <c r="AC4" s="10">
        <f t="shared" si="4"/>
        <v>1</v>
      </c>
      <c r="AD4" s="10">
        <f t="shared" si="5"/>
        <v>0</v>
      </c>
      <c r="AE4" s="10">
        <f t="shared" si="6"/>
        <v>0</v>
      </c>
    </row>
    <row r="5" spans="1:31" ht="12.75" customHeight="1" x14ac:dyDescent="0.2">
      <c r="A5" s="7" t="s">
        <v>36</v>
      </c>
      <c r="B5" s="7" t="s">
        <v>53</v>
      </c>
      <c r="C5" s="8">
        <v>40132</v>
      </c>
      <c r="D5" s="9" t="s">
        <v>59</v>
      </c>
      <c r="E5" s="10" t="s">
        <v>42</v>
      </c>
      <c r="F5" s="10">
        <f t="shared" si="0"/>
        <v>0</v>
      </c>
      <c r="G5" s="10">
        <f t="shared" si="1"/>
        <v>0</v>
      </c>
      <c r="H5" s="10">
        <f t="shared" si="2"/>
        <v>1</v>
      </c>
      <c r="I5" s="10">
        <f t="shared" si="3"/>
        <v>0</v>
      </c>
      <c r="J5" s="10">
        <v>0</v>
      </c>
      <c r="K5" s="7">
        <v>0</v>
      </c>
      <c r="L5" s="11">
        <v>100806</v>
      </c>
      <c r="M5" s="9">
        <v>270173</v>
      </c>
      <c r="N5" s="7">
        <v>11</v>
      </c>
      <c r="O5" s="7">
        <v>16</v>
      </c>
      <c r="P5" s="7">
        <v>4</v>
      </c>
      <c r="Q5" s="7">
        <v>9</v>
      </c>
      <c r="R5" s="7">
        <v>3</v>
      </c>
      <c r="S5" s="7">
        <v>4</v>
      </c>
      <c r="T5" s="7">
        <v>4</v>
      </c>
      <c r="U5" s="7">
        <v>0</v>
      </c>
      <c r="V5" s="7">
        <v>1</v>
      </c>
      <c r="W5" s="6">
        <v>0</v>
      </c>
      <c r="X5" s="12">
        <v>18.977272727272727</v>
      </c>
      <c r="Y5" s="7">
        <v>1</v>
      </c>
      <c r="Z5" s="7">
        <v>0</v>
      </c>
      <c r="AA5" s="7">
        <v>10</v>
      </c>
      <c r="AB5" s="9" t="s">
        <v>76</v>
      </c>
      <c r="AC5" s="10">
        <f t="shared" si="4"/>
        <v>0</v>
      </c>
      <c r="AD5" s="10">
        <f t="shared" si="5"/>
        <v>0</v>
      </c>
      <c r="AE5" s="10">
        <f t="shared" si="6"/>
        <v>1</v>
      </c>
    </row>
    <row r="6" spans="1:31" ht="12.75" customHeight="1" x14ac:dyDescent="0.2">
      <c r="A6" s="7" t="s">
        <v>36</v>
      </c>
      <c r="B6" s="7" t="s">
        <v>55</v>
      </c>
      <c r="C6" s="8">
        <v>40051</v>
      </c>
      <c r="D6" s="9" t="s">
        <v>59</v>
      </c>
      <c r="E6" s="10" t="s">
        <v>42</v>
      </c>
      <c r="F6" s="10">
        <f t="shared" si="0"/>
        <v>0</v>
      </c>
      <c r="G6" s="10">
        <f t="shared" si="1"/>
        <v>0</v>
      </c>
      <c r="H6" s="10">
        <f t="shared" si="2"/>
        <v>1</v>
      </c>
      <c r="I6" s="10">
        <f t="shared" si="3"/>
        <v>0</v>
      </c>
      <c r="J6" s="10">
        <v>0</v>
      </c>
      <c r="K6" s="7">
        <v>0</v>
      </c>
      <c r="L6" s="11">
        <v>100806</v>
      </c>
      <c r="M6" s="9">
        <v>270173</v>
      </c>
      <c r="N6" s="7">
        <v>8</v>
      </c>
      <c r="O6" s="7">
        <v>7</v>
      </c>
      <c r="P6" s="7">
        <v>4</v>
      </c>
      <c r="Q6" s="7">
        <v>7</v>
      </c>
      <c r="R6" s="7">
        <v>2</v>
      </c>
      <c r="S6" s="7">
        <v>7</v>
      </c>
      <c r="T6" s="7">
        <v>3</v>
      </c>
      <c r="U6" s="7">
        <v>0</v>
      </c>
      <c r="V6" s="7">
        <v>1</v>
      </c>
      <c r="W6" s="6">
        <v>1</v>
      </c>
      <c r="X6" s="12">
        <v>22.892912571132953</v>
      </c>
      <c r="Y6" s="7">
        <v>0</v>
      </c>
      <c r="Z6" s="7">
        <v>1</v>
      </c>
      <c r="AA6" s="7">
        <v>0</v>
      </c>
      <c r="AB6" s="9" t="s">
        <v>67</v>
      </c>
      <c r="AC6" s="10">
        <f t="shared" si="4"/>
        <v>0</v>
      </c>
      <c r="AD6" s="10">
        <f t="shared" si="5"/>
        <v>1</v>
      </c>
      <c r="AE6" s="10">
        <f t="shared" si="6"/>
        <v>0</v>
      </c>
    </row>
    <row r="7" spans="1:31" ht="12.75" customHeight="1" x14ac:dyDescent="0.2">
      <c r="A7" s="7" t="s">
        <v>36</v>
      </c>
      <c r="B7" s="7" t="s">
        <v>40</v>
      </c>
      <c r="C7" s="8">
        <v>40005</v>
      </c>
      <c r="D7" s="9" t="s">
        <v>59</v>
      </c>
      <c r="E7" s="10" t="s">
        <v>42</v>
      </c>
      <c r="F7" s="10">
        <f t="shared" si="0"/>
        <v>0</v>
      </c>
      <c r="G7" s="10">
        <f t="shared" si="1"/>
        <v>0</v>
      </c>
      <c r="H7" s="10">
        <f t="shared" si="2"/>
        <v>1</v>
      </c>
      <c r="I7" s="10">
        <f t="shared" si="3"/>
        <v>0</v>
      </c>
      <c r="J7" s="10">
        <v>0</v>
      </c>
      <c r="K7" s="7">
        <v>0</v>
      </c>
      <c r="L7" s="11">
        <v>100806</v>
      </c>
      <c r="M7" s="9">
        <v>270173</v>
      </c>
      <c r="N7" s="7">
        <v>8</v>
      </c>
      <c r="O7" s="7">
        <v>12</v>
      </c>
      <c r="P7" s="7">
        <v>7</v>
      </c>
      <c r="Q7" s="7">
        <v>6</v>
      </c>
      <c r="R7" s="7">
        <v>9</v>
      </c>
      <c r="S7" s="7">
        <v>3</v>
      </c>
      <c r="T7" s="7">
        <v>2</v>
      </c>
      <c r="U7" s="7">
        <v>0</v>
      </c>
      <c r="V7" s="7">
        <v>0</v>
      </c>
      <c r="W7" s="6">
        <v>0</v>
      </c>
      <c r="X7" s="12">
        <v>9.7037701974865342</v>
      </c>
      <c r="Y7" s="7">
        <v>1</v>
      </c>
      <c r="Z7" s="7">
        <v>0</v>
      </c>
      <c r="AA7" s="7">
        <v>30</v>
      </c>
      <c r="AB7" s="9" t="s">
        <v>67</v>
      </c>
      <c r="AC7" s="10">
        <f t="shared" si="4"/>
        <v>0</v>
      </c>
      <c r="AD7" s="10">
        <f t="shared" si="5"/>
        <v>1</v>
      </c>
      <c r="AE7" s="10">
        <f t="shared" si="6"/>
        <v>0</v>
      </c>
    </row>
    <row r="8" spans="1:31" ht="12.75" customHeight="1" x14ac:dyDescent="0.2">
      <c r="A8" s="7" t="s">
        <v>36</v>
      </c>
      <c r="B8" s="7" t="s">
        <v>61</v>
      </c>
      <c r="C8" s="8">
        <v>40082</v>
      </c>
      <c r="D8" s="9" t="s">
        <v>59</v>
      </c>
      <c r="E8" s="10" t="s">
        <v>42</v>
      </c>
      <c r="F8" s="10">
        <f t="shared" si="0"/>
        <v>0</v>
      </c>
      <c r="G8" s="10">
        <f t="shared" si="1"/>
        <v>0</v>
      </c>
      <c r="H8" s="10">
        <f t="shared" si="2"/>
        <v>1</v>
      </c>
      <c r="I8" s="10">
        <f t="shared" si="3"/>
        <v>0</v>
      </c>
      <c r="J8" s="10">
        <v>0</v>
      </c>
      <c r="K8" s="7">
        <v>0</v>
      </c>
      <c r="L8" s="11">
        <v>100806</v>
      </c>
      <c r="M8" s="9">
        <v>270173</v>
      </c>
      <c r="N8" s="7">
        <v>11</v>
      </c>
      <c r="O8" s="7">
        <v>13</v>
      </c>
      <c r="P8" s="7">
        <v>3</v>
      </c>
      <c r="Q8" s="7">
        <v>3</v>
      </c>
      <c r="R8" s="7">
        <v>4</v>
      </c>
      <c r="S8" s="7">
        <v>5</v>
      </c>
      <c r="T8" s="7">
        <v>3</v>
      </c>
      <c r="U8" s="7">
        <v>0</v>
      </c>
      <c r="V8" s="7">
        <v>0</v>
      </c>
      <c r="W8" s="6">
        <v>1</v>
      </c>
      <c r="X8" s="12">
        <v>12.339476813317479</v>
      </c>
      <c r="Y8" s="7">
        <v>1</v>
      </c>
      <c r="Z8" s="7">
        <v>0</v>
      </c>
      <c r="AA8" s="7">
        <v>0</v>
      </c>
      <c r="AB8" s="9" t="s">
        <v>76</v>
      </c>
      <c r="AC8" s="10">
        <f t="shared" si="4"/>
        <v>0</v>
      </c>
      <c r="AD8" s="10">
        <f t="shared" si="5"/>
        <v>0</v>
      </c>
      <c r="AE8" s="10">
        <f t="shared" si="6"/>
        <v>1</v>
      </c>
    </row>
    <row r="9" spans="1:31" ht="12.75" customHeight="1" x14ac:dyDescent="0.2">
      <c r="A9" s="7" t="s">
        <v>36</v>
      </c>
      <c r="B9" s="7" t="s">
        <v>58</v>
      </c>
      <c r="C9" s="8">
        <v>40114</v>
      </c>
      <c r="D9" s="9" t="s">
        <v>59</v>
      </c>
      <c r="E9" s="10" t="s">
        <v>42</v>
      </c>
      <c r="F9" s="10">
        <f t="shared" si="0"/>
        <v>0</v>
      </c>
      <c r="G9" s="10">
        <f t="shared" si="1"/>
        <v>0</v>
      </c>
      <c r="H9" s="10">
        <f t="shared" si="2"/>
        <v>1</v>
      </c>
      <c r="I9" s="10">
        <f t="shared" si="3"/>
        <v>0</v>
      </c>
      <c r="J9" s="10">
        <v>0</v>
      </c>
      <c r="K9" s="7">
        <v>0</v>
      </c>
      <c r="L9" s="11">
        <v>100806</v>
      </c>
      <c r="M9" s="9">
        <v>270173</v>
      </c>
      <c r="N9" s="7">
        <v>12</v>
      </c>
      <c r="O9" s="7">
        <v>5</v>
      </c>
      <c r="P9" s="7">
        <v>4</v>
      </c>
      <c r="Q9" s="7">
        <v>9</v>
      </c>
      <c r="R9" s="7">
        <v>3</v>
      </c>
      <c r="S9" s="7">
        <v>5</v>
      </c>
      <c r="T9" s="7">
        <v>4</v>
      </c>
      <c r="U9" s="7">
        <v>0</v>
      </c>
      <c r="V9" s="7">
        <v>1</v>
      </c>
      <c r="W9" s="6">
        <v>1</v>
      </c>
      <c r="X9" s="12">
        <v>21.124203206490247</v>
      </c>
      <c r="Y9" s="7">
        <v>0</v>
      </c>
      <c r="Z9" s="7">
        <v>1</v>
      </c>
      <c r="AA9" s="7">
        <v>0.5</v>
      </c>
      <c r="AB9" s="9" t="s">
        <v>76</v>
      </c>
      <c r="AC9" s="10">
        <f t="shared" si="4"/>
        <v>0</v>
      </c>
      <c r="AD9" s="10">
        <f t="shared" si="5"/>
        <v>0</v>
      </c>
      <c r="AE9" s="10">
        <f t="shared" si="6"/>
        <v>1</v>
      </c>
    </row>
    <row r="10" spans="1:31" ht="12.75" customHeight="1" x14ac:dyDescent="0.2">
      <c r="A10" s="7" t="s">
        <v>36</v>
      </c>
      <c r="B10" s="7" t="s">
        <v>49</v>
      </c>
      <c r="C10" s="8">
        <v>39950</v>
      </c>
      <c r="D10" s="9" t="s">
        <v>59</v>
      </c>
      <c r="E10" s="10" t="s">
        <v>42</v>
      </c>
      <c r="F10" s="10">
        <f t="shared" si="0"/>
        <v>0</v>
      </c>
      <c r="G10" s="10">
        <f t="shared" si="1"/>
        <v>0</v>
      </c>
      <c r="H10" s="10">
        <f t="shared" si="2"/>
        <v>1</v>
      </c>
      <c r="I10" s="10">
        <f t="shared" si="3"/>
        <v>0</v>
      </c>
      <c r="J10" s="10">
        <v>0</v>
      </c>
      <c r="K10" s="7">
        <v>0</v>
      </c>
      <c r="L10" s="11">
        <v>100806</v>
      </c>
      <c r="M10" s="9">
        <v>270173</v>
      </c>
      <c r="N10" s="7">
        <v>15</v>
      </c>
      <c r="O10" s="7">
        <v>4</v>
      </c>
      <c r="P10" s="7">
        <v>3</v>
      </c>
      <c r="Q10" s="7">
        <v>5</v>
      </c>
      <c r="R10" s="7">
        <v>6</v>
      </c>
      <c r="S10" s="7">
        <v>7</v>
      </c>
      <c r="T10" s="7">
        <v>1</v>
      </c>
      <c r="U10" s="7">
        <v>0</v>
      </c>
      <c r="V10" s="7">
        <v>1</v>
      </c>
      <c r="W10" s="6">
        <v>0</v>
      </c>
      <c r="X10" s="12">
        <v>13.705650459921156</v>
      </c>
      <c r="Y10" s="7">
        <v>1</v>
      </c>
      <c r="Z10" s="7">
        <v>0</v>
      </c>
      <c r="AA10" s="7">
        <v>0</v>
      </c>
      <c r="AB10" s="9" t="s">
        <v>34</v>
      </c>
      <c r="AC10" s="10">
        <f t="shared" si="4"/>
        <v>1</v>
      </c>
      <c r="AD10" s="10">
        <f t="shared" si="5"/>
        <v>0</v>
      </c>
      <c r="AE10" s="10">
        <f t="shared" si="6"/>
        <v>0</v>
      </c>
    </row>
    <row r="11" spans="1:31" ht="12.75" customHeight="1" x14ac:dyDescent="0.2">
      <c r="A11" s="7" t="s">
        <v>36</v>
      </c>
      <c r="B11" s="7" t="s">
        <v>63</v>
      </c>
      <c r="C11" s="8">
        <v>40069</v>
      </c>
      <c r="D11" s="9" t="s">
        <v>59</v>
      </c>
      <c r="E11" s="10" t="s">
        <v>42</v>
      </c>
      <c r="F11" s="10">
        <f t="shared" si="0"/>
        <v>0</v>
      </c>
      <c r="G11" s="10">
        <f t="shared" si="1"/>
        <v>0</v>
      </c>
      <c r="H11" s="10">
        <f t="shared" si="2"/>
        <v>1</v>
      </c>
      <c r="I11" s="10">
        <f t="shared" si="3"/>
        <v>0</v>
      </c>
      <c r="J11" s="10">
        <v>0</v>
      </c>
      <c r="K11" s="7">
        <v>0</v>
      </c>
      <c r="L11" s="11">
        <v>100806</v>
      </c>
      <c r="M11" s="9">
        <v>270173</v>
      </c>
      <c r="N11" s="7">
        <v>9</v>
      </c>
      <c r="O11" s="7">
        <v>4</v>
      </c>
      <c r="P11" s="7">
        <v>2</v>
      </c>
      <c r="Q11" s="7">
        <v>4</v>
      </c>
      <c r="R11" s="7">
        <v>3</v>
      </c>
      <c r="S11" s="7">
        <v>4</v>
      </c>
      <c r="T11" s="7">
        <v>3</v>
      </c>
      <c r="U11" s="7">
        <v>0</v>
      </c>
      <c r="V11" s="7">
        <v>0</v>
      </c>
      <c r="W11" s="6">
        <v>0</v>
      </c>
      <c r="X11" s="12">
        <v>12.025483304042179</v>
      </c>
      <c r="Y11" s="7">
        <v>1</v>
      </c>
      <c r="Z11" s="7">
        <v>0</v>
      </c>
      <c r="AA11" s="7">
        <v>0</v>
      </c>
      <c r="AB11" s="9" t="s">
        <v>67</v>
      </c>
      <c r="AC11" s="10">
        <f t="shared" si="4"/>
        <v>0</v>
      </c>
      <c r="AD11" s="10">
        <f t="shared" si="5"/>
        <v>1</v>
      </c>
      <c r="AE11" s="10">
        <f t="shared" si="6"/>
        <v>0</v>
      </c>
    </row>
    <row r="12" spans="1:31" ht="12.75" customHeight="1" x14ac:dyDescent="0.2">
      <c r="A12" s="7" t="s">
        <v>36</v>
      </c>
      <c r="B12" s="7" t="s">
        <v>46</v>
      </c>
      <c r="C12" s="8">
        <v>40034</v>
      </c>
      <c r="D12" s="9" t="s">
        <v>59</v>
      </c>
      <c r="E12" s="10" t="s">
        <v>42</v>
      </c>
      <c r="F12" s="10">
        <f t="shared" si="0"/>
        <v>0</v>
      </c>
      <c r="G12" s="10">
        <f t="shared" si="1"/>
        <v>0</v>
      </c>
      <c r="H12" s="10">
        <f t="shared" si="2"/>
        <v>1</v>
      </c>
      <c r="I12" s="10">
        <f t="shared" si="3"/>
        <v>0</v>
      </c>
      <c r="J12" s="10">
        <v>0</v>
      </c>
      <c r="K12" s="7">
        <v>0</v>
      </c>
      <c r="L12" s="11">
        <v>100806</v>
      </c>
      <c r="M12" s="9">
        <v>270173</v>
      </c>
      <c r="N12" s="7">
        <v>9</v>
      </c>
      <c r="O12" s="7">
        <v>7</v>
      </c>
      <c r="P12" s="7">
        <v>3</v>
      </c>
      <c r="Q12" s="7">
        <v>4</v>
      </c>
      <c r="R12" s="7">
        <v>7</v>
      </c>
      <c r="S12" s="7">
        <v>6</v>
      </c>
      <c r="T12" s="7">
        <v>2</v>
      </c>
      <c r="U12" s="7">
        <v>0</v>
      </c>
      <c r="V12" s="7">
        <v>0</v>
      </c>
      <c r="W12" s="6">
        <v>1</v>
      </c>
      <c r="X12" s="12">
        <v>10.643575174825175</v>
      </c>
      <c r="Y12" s="7">
        <v>1</v>
      </c>
      <c r="Z12" s="7">
        <v>0</v>
      </c>
      <c r="AA12" s="7">
        <v>0</v>
      </c>
      <c r="AB12" s="9" t="s">
        <v>67</v>
      </c>
      <c r="AC12" s="10">
        <f t="shared" si="4"/>
        <v>0</v>
      </c>
      <c r="AD12" s="10">
        <f t="shared" si="5"/>
        <v>1</v>
      </c>
      <c r="AE12" s="10">
        <f t="shared" si="6"/>
        <v>0</v>
      </c>
    </row>
    <row r="13" spans="1:31" ht="12.75" customHeight="1" x14ac:dyDescent="0.2">
      <c r="A13" s="7" t="s">
        <v>36</v>
      </c>
      <c r="B13" s="7" t="s">
        <v>56</v>
      </c>
      <c r="C13" s="8">
        <v>40125</v>
      </c>
      <c r="D13" s="9" t="s">
        <v>59</v>
      </c>
      <c r="E13" s="10" t="s">
        <v>42</v>
      </c>
      <c r="F13" s="10">
        <f t="shared" si="0"/>
        <v>0</v>
      </c>
      <c r="G13" s="10">
        <f t="shared" si="1"/>
        <v>0</v>
      </c>
      <c r="H13" s="10">
        <f t="shared" si="2"/>
        <v>1</v>
      </c>
      <c r="I13" s="10">
        <f t="shared" si="3"/>
        <v>0</v>
      </c>
      <c r="J13" s="10">
        <v>0</v>
      </c>
      <c r="K13" s="7">
        <v>0</v>
      </c>
      <c r="L13" s="11">
        <v>100806</v>
      </c>
      <c r="M13" s="9">
        <v>270173</v>
      </c>
      <c r="N13" s="7">
        <v>12</v>
      </c>
      <c r="O13" s="7">
        <v>5</v>
      </c>
      <c r="P13" s="7">
        <v>3</v>
      </c>
      <c r="Q13" s="7">
        <v>3</v>
      </c>
      <c r="R13" s="7">
        <v>3</v>
      </c>
      <c r="S13" s="7">
        <v>1</v>
      </c>
      <c r="T13" s="7">
        <v>4</v>
      </c>
      <c r="U13" s="7">
        <v>0</v>
      </c>
      <c r="V13" s="7">
        <v>0</v>
      </c>
      <c r="W13" s="6">
        <v>1</v>
      </c>
      <c r="X13" s="12">
        <v>14.82072427393331</v>
      </c>
      <c r="Y13" s="7">
        <v>1</v>
      </c>
      <c r="Z13" s="7">
        <v>0</v>
      </c>
      <c r="AA13" s="7">
        <v>2</v>
      </c>
      <c r="AB13" s="9" t="s">
        <v>76</v>
      </c>
      <c r="AC13" s="10">
        <f t="shared" si="4"/>
        <v>0</v>
      </c>
      <c r="AD13" s="10">
        <f t="shared" si="5"/>
        <v>0</v>
      </c>
      <c r="AE13" s="10">
        <f t="shared" si="6"/>
        <v>1</v>
      </c>
    </row>
    <row r="14" spans="1:31" ht="12.75" customHeight="1" x14ac:dyDescent="0.2">
      <c r="A14" s="7" t="s">
        <v>36</v>
      </c>
      <c r="B14" s="7" t="s">
        <v>60</v>
      </c>
      <c r="C14" s="8">
        <v>40013</v>
      </c>
      <c r="D14" s="9" t="s">
        <v>59</v>
      </c>
      <c r="E14" s="10" t="s">
        <v>42</v>
      </c>
      <c r="F14" s="10">
        <f t="shared" si="0"/>
        <v>0</v>
      </c>
      <c r="G14" s="10">
        <f t="shared" si="1"/>
        <v>0</v>
      </c>
      <c r="H14" s="10">
        <f t="shared" si="2"/>
        <v>1</v>
      </c>
      <c r="I14" s="10">
        <f t="shared" si="3"/>
        <v>0</v>
      </c>
      <c r="J14" s="10">
        <v>0</v>
      </c>
      <c r="K14" s="7">
        <v>0</v>
      </c>
      <c r="L14" s="11">
        <v>100806</v>
      </c>
      <c r="M14" s="9">
        <v>270173</v>
      </c>
      <c r="N14" s="7">
        <v>5</v>
      </c>
      <c r="O14" s="7">
        <v>20</v>
      </c>
      <c r="P14" s="7">
        <v>5</v>
      </c>
      <c r="Q14" s="7">
        <v>1</v>
      </c>
      <c r="R14" s="7">
        <v>7</v>
      </c>
      <c r="S14" s="7">
        <v>2</v>
      </c>
      <c r="T14" s="7">
        <v>2</v>
      </c>
      <c r="U14" s="7">
        <v>0</v>
      </c>
      <c r="V14" s="7">
        <v>0</v>
      </c>
      <c r="W14" s="6">
        <v>0</v>
      </c>
      <c r="X14" s="12">
        <v>10.120985010706638</v>
      </c>
      <c r="Y14" s="7">
        <v>1</v>
      </c>
      <c r="Z14" s="7">
        <v>0</v>
      </c>
      <c r="AA14" s="7">
        <v>0</v>
      </c>
      <c r="AB14" s="9" t="s">
        <v>67</v>
      </c>
      <c r="AC14" s="10">
        <f t="shared" si="4"/>
        <v>0</v>
      </c>
      <c r="AD14" s="10">
        <f t="shared" si="5"/>
        <v>1</v>
      </c>
      <c r="AE14" s="10">
        <f t="shared" si="6"/>
        <v>0</v>
      </c>
    </row>
    <row r="15" spans="1:31" ht="12.75" customHeight="1" x14ac:dyDescent="0.2">
      <c r="A15" s="7" t="s">
        <v>36</v>
      </c>
      <c r="B15" s="7" t="s">
        <v>39</v>
      </c>
      <c r="C15" s="8">
        <v>39964</v>
      </c>
      <c r="D15" s="9" t="s">
        <v>59</v>
      </c>
      <c r="E15" s="10" t="s">
        <v>42</v>
      </c>
      <c r="F15" s="10">
        <f t="shared" si="0"/>
        <v>0</v>
      </c>
      <c r="G15" s="10">
        <f t="shared" si="1"/>
        <v>0</v>
      </c>
      <c r="H15" s="10">
        <f t="shared" si="2"/>
        <v>1</v>
      </c>
      <c r="I15" s="10">
        <f t="shared" si="3"/>
        <v>0</v>
      </c>
      <c r="J15" s="10">
        <v>0</v>
      </c>
      <c r="K15" s="7">
        <v>0</v>
      </c>
      <c r="L15" s="11">
        <v>100806</v>
      </c>
      <c r="M15" s="9">
        <v>270173</v>
      </c>
      <c r="N15" s="7">
        <v>16</v>
      </c>
      <c r="O15" s="7">
        <v>10</v>
      </c>
      <c r="P15" s="7">
        <v>2</v>
      </c>
      <c r="Q15" s="7">
        <v>4</v>
      </c>
      <c r="R15" s="7">
        <v>2</v>
      </c>
      <c r="S15" s="7">
        <v>2</v>
      </c>
      <c r="T15" s="7">
        <v>1</v>
      </c>
      <c r="U15" s="7">
        <v>0</v>
      </c>
      <c r="V15" s="7">
        <v>1</v>
      </c>
      <c r="W15" s="6">
        <v>1</v>
      </c>
      <c r="X15" s="12">
        <v>13.411511443462498</v>
      </c>
      <c r="Y15" s="7">
        <v>1</v>
      </c>
      <c r="Z15" s="7">
        <v>0</v>
      </c>
      <c r="AA15" s="7">
        <v>0</v>
      </c>
      <c r="AB15" s="9" t="s">
        <v>34</v>
      </c>
      <c r="AC15" s="10">
        <f t="shared" si="4"/>
        <v>1</v>
      </c>
      <c r="AD15" s="10">
        <f t="shared" si="5"/>
        <v>0</v>
      </c>
      <c r="AE15" s="10">
        <f t="shared" si="6"/>
        <v>0</v>
      </c>
    </row>
    <row r="16" spans="1:31" ht="12.75" customHeight="1" x14ac:dyDescent="0.2">
      <c r="A16" s="7" t="s">
        <v>36</v>
      </c>
      <c r="B16" s="7" t="s">
        <v>47</v>
      </c>
      <c r="C16" s="8">
        <v>40103</v>
      </c>
      <c r="D16" s="9" t="s">
        <v>59</v>
      </c>
      <c r="E16" s="10" t="s">
        <v>42</v>
      </c>
      <c r="F16" s="10">
        <f t="shared" si="0"/>
        <v>0</v>
      </c>
      <c r="G16" s="10">
        <f t="shared" si="1"/>
        <v>0</v>
      </c>
      <c r="H16" s="10">
        <f t="shared" si="2"/>
        <v>1</v>
      </c>
      <c r="I16" s="10">
        <f t="shared" si="3"/>
        <v>0</v>
      </c>
      <c r="J16" s="10">
        <v>0</v>
      </c>
      <c r="K16" s="7">
        <v>0</v>
      </c>
      <c r="L16" s="11">
        <v>100806</v>
      </c>
      <c r="M16" s="9">
        <v>270173</v>
      </c>
      <c r="N16" s="7">
        <v>11</v>
      </c>
      <c r="O16" s="7">
        <v>13</v>
      </c>
      <c r="P16" s="7">
        <v>4</v>
      </c>
      <c r="Q16" s="7">
        <v>4</v>
      </c>
      <c r="R16" s="7">
        <v>3</v>
      </c>
      <c r="S16" s="7">
        <v>2</v>
      </c>
      <c r="T16" s="7">
        <v>4</v>
      </c>
      <c r="U16" s="7">
        <v>0</v>
      </c>
      <c r="V16" s="7">
        <v>1</v>
      </c>
      <c r="W16" s="6">
        <v>1</v>
      </c>
      <c r="X16" s="12">
        <v>20.073210412147507</v>
      </c>
      <c r="Y16" s="7">
        <v>1</v>
      </c>
      <c r="Z16" s="7">
        <v>0</v>
      </c>
      <c r="AA16" s="7">
        <v>0</v>
      </c>
      <c r="AB16" s="9" t="s">
        <v>76</v>
      </c>
      <c r="AC16" s="10">
        <f t="shared" si="4"/>
        <v>0</v>
      </c>
      <c r="AD16" s="10">
        <f t="shared" si="5"/>
        <v>0</v>
      </c>
      <c r="AE16" s="10">
        <f t="shared" si="6"/>
        <v>1</v>
      </c>
    </row>
    <row r="17" spans="1:31" ht="12.75" customHeight="1" x14ac:dyDescent="0.2">
      <c r="A17" s="7" t="s">
        <v>36</v>
      </c>
      <c r="B17" s="7" t="s">
        <v>50</v>
      </c>
      <c r="C17" s="8">
        <v>40020</v>
      </c>
      <c r="D17" s="9" t="s">
        <v>59</v>
      </c>
      <c r="E17" s="10" t="s">
        <v>42</v>
      </c>
      <c r="F17" s="10">
        <f t="shared" si="0"/>
        <v>0</v>
      </c>
      <c r="G17" s="10">
        <f t="shared" si="1"/>
        <v>0</v>
      </c>
      <c r="H17" s="10">
        <f t="shared" si="2"/>
        <v>1</v>
      </c>
      <c r="I17" s="10">
        <f t="shared" si="3"/>
        <v>0</v>
      </c>
      <c r="J17" s="10">
        <v>0</v>
      </c>
      <c r="K17" s="7">
        <v>0</v>
      </c>
      <c r="L17" s="11">
        <v>100806</v>
      </c>
      <c r="M17" s="9">
        <v>270173</v>
      </c>
      <c r="N17" s="7">
        <v>5</v>
      </c>
      <c r="O17" s="7">
        <v>14</v>
      </c>
      <c r="P17" s="7">
        <v>5</v>
      </c>
      <c r="Q17" s="7">
        <v>4</v>
      </c>
      <c r="R17" s="7">
        <v>8</v>
      </c>
      <c r="S17" s="7">
        <v>4</v>
      </c>
      <c r="T17" s="7">
        <v>2</v>
      </c>
      <c r="U17" s="7">
        <v>0</v>
      </c>
      <c r="V17" s="7">
        <v>1</v>
      </c>
      <c r="W17" s="6">
        <v>0</v>
      </c>
      <c r="X17" s="12">
        <v>24.002813147764289</v>
      </c>
      <c r="Y17" s="7">
        <v>1</v>
      </c>
      <c r="Z17" s="7">
        <v>0</v>
      </c>
      <c r="AA17" s="7">
        <v>0</v>
      </c>
      <c r="AB17" s="9" t="s">
        <v>67</v>
      </c>
      <c r="AC17" s="10">
        <f t="shared" si="4"/>
        <v>0</v>
      </c>
      <c r="AD17" s="10">
        <f t="shared" si="5"/>
        <v>1</v>
      </c>
      <c r="AE17" s="10">
        <f t="shared" si="6"/>
        <v>0</v>
      </c>
    </row>
    <row r="18" spans="1:31" ht="12.75" customHeight="1" x14ac:dyDescent="0.2">
      <c r="A18" s="7" t="s">
        <v>36</v>
      </c>
      <c r="B18" s="7" t="s">
        <v>35</v>
      </c>
      <c r="C18" s="8">
        <v>40044</v>
      </c>
      <c r="D18" s="9" t="s">
        <v>59</v>
      </c>
      <c r="E18" s="10" t="s">
        <v>42</v>
      </c>
      <c r="F18" s="10">
        <f t="shared" si="0"/>
        <v>0</v>
      </c>
      <c r="G18" s="10">
        <f t="shared" si="1"/>
        <v>0</v>
      </c>
      <c r="H18" s="10">
        <f t="shared" si="2"/>
        <v>1</v>
      </c>
      <c r="I18" s="10">
        <f t="shared" si="3"/>
        <v>0</v>
      </c>
      <c r="J18" s="10">
        <v>0</v>
      </c>
      <c r="K18" s="7">
        <v>0</v>
      </c>
      <c r="L18" s="11">
        <v>100806</v>
      </c>
      <c r="M18" s="9">
        <v>270173</v>
      </c>
      <c r="N18" s="7">
        <v>9</v>
      </c>
      <c r="O18" s="7">
        <v>20</v>
      </c>
      <c r="P18" s="7">
        <v>6</v>
      </c>
      <c r="Q18" s="7">
        <v>0</v>
      </c>
      <c r="R18" s="7">
        <v>5</v>
      </c>
      <c r="S18" s="7">
        <v>2</v>
      </c>
      <c r="T18" s="7">
        <v>3</v>
      </c>
      <c r="U18" s="7">
        <v>0</v>
      </c>
      <c r="V18" s="7">
        <v>0</v>
      </c>
      <c r="W18" s="6">
        <v>1</v>
      </c>
      <c r="X18" s="12">
        <v>13.814534106107891</v>
      </c>
      <c r="Y18" s="7">
        <v>0</v>
      </c>
      <c r="Z18" s="7">
        <v>0</v>
      </c>
      <c r="AA18" s="7">
        <v>38</v>
      </c>
      <c r="AB18" s="9" t="s">
        <v>67</v>
      </c>
      <c r="AC18" s="10">
        <f t="shared" si="4"/>
        <v>0</v>
      </c>
      <c r="AD18" s="10">
        <f t="shared" si="5"/>
        <v>1</v>
      </c>
      <c r="AE18" s="10">
        <f t="shared" si="6"/>
        <v>0</v>
      </c>
    </row>
    <row r="19" spans="1:31" ht="12.75" customHeight="1" x14ac:dyDescent="0.2">
      <c r="A19" s="7" t="s">
        <v>36</v>
      </c>
      <c r="B19" s="7" t="s">
        <v>44</v>
      </c>
      <c r="C19" s="8">
        <v>40031</v>
      </c>
      <c r="D19" s="9" t="s">
        <v>59</v>
      </c>
      <c r="E19" s="10" t="s">
        <v>42</v>
      </c>
      <c r="F19" s="10">
        <f t="shared" si="0"/>
        <v>0</v>
      </c>
      <c r="G19" s="10">
        <f t="shared" si="1"/>
        <v>0</v>
      </c>
      <c r="H19" s="10">
        <f t="shared" si="2"/>
        <v>1</v>
      </c>
      <c r="I19" s="10">
        <f t="shared" si="3"/>
        <v>0</v>
      </c>
      <c r="J19" s="10">
        <v>0</v>
      </c>
      <c r="K19" s="7">
        <v>0</v>
      </c>
      <c r="L19" s="11">
        <v>100806</v>
      </c>
      <c r="M19" s="9">
        <v>270173</v>
      </c>
      <c r="N19" s="7">
        <v>11</v>
      </c>
      <c r="O19" s="7">
        <v>7</v>
      </c>
      <c r="P19" s="7">
        <v>0</v>
      </c>
      <c r="Q19" s="7">
        <v>3</v>
      </c>
      <c r="R19" s="7">
        <v>4</v>
      </c>
      <c r="S19" s="7">
        <v>1</v>
      </c>
      <c r="T19" s="7">
        <v>2</v>
      </c>
      <c r="U19" s="7">
        <v>0</v>
      </c>
      <c r="V19" s="7">
        <v>0</v>
      </c>
      <c r="W19" s="6">
        <v>0</v>
      </c>
      <c r="X19" s="12">
        <v>11.433531292827775</v>
      </c>
      <c r="Y19" s="7">
        <v>0</v>
      </c>
      <c r="Z19" s="7">
        <v>0</v>
      </c>
      <c r="AA19" s="7">
        <v>0</v>
      </c>
      <c r="AB19" s="9" t="s">
        <v>67</v>
      </c>
      <c r="AC19" s="10">
        <f t="shared" si="4"/>
        <v>0</v>
      </c>
      <c r="AD19" s="10">
        <f t="shared" si="5"/>
        <v>1</v>
      </c>
      <c r="AE19" s="10">
        <f t="shared" si="6"/>
        <v>0</v>
      </c>
    </row>
    <row r="20" spans="1:31" ht="12.75" customHeight="1" x14ac:dyDescent="0.2">
      <c r="A20" s="7" t="s">
        <v>61</v>
      </c>
      <c r="B20" s="7" t="s">
        <v>31</v>
      </c>
      <c r="C20" s="8">
        <v>40006</v>
      </c>
      <c r="D20" s="9" t="s">
        <v>57</v>
      </c>
      <c r="E20" s="10" t="s">
        <v>42</v>
      </c>
      <c r="F20" s="10">
        <f t="shared" si="0"/>
        <v>0</v>
      </c>
      <c r="G20" s="10">
        <f t="shared" si="1"/>
        <v>0</v>
      </c>
      <c r="H20" s="10">
        <f t="shared" si="2"/>
        <v>1</v>
      </c>
      <c r="I20" s="10">
        <f t="shared" si="3"/>
        <v>0</v>
      </c>
      <c r="J20" s="10">
        <v>1</v>
      </c>
      <c r="K20" s="7">
        <v>0</v>
      </c>
      <c r="L20" s="13">
        <v>15835</v>
      </c>
      <c r="M20" s="9">
        <v>2452617</v>
      </c>
      <c r="N20" s="7">
        <v>13</v>
      </c>
      <c r="O20" s="7">
        <v>2</v>
      </c>
      <c r="P20" s="7">
        <v>3</v>
      </c>
      <c r="Q20" s="7">
        <v>4</v>
      </c>
      <c r="R20" s="7">
        <v>3</v>
      </c>
      <c r="S20" s="7">
        <v>6</v>
      </c>
      <c r="T20" s="7">
        <v>2</v>
      </c>
      <c r="U20" s="7">
        <v>1</v>
      </c>
      <c r="V20" s="7">
        <v>0</v>
      </c>
      <c r="W20" s="6">
        <v>1</v>
      </c>
      <c r="X20" s="12">
        <v>11.865460472925703</v>
      </c>
      <c r="Y20" s="7">
        <v>1</v>
      </c>
      <c r="Z20" s="7">
        <v>0</v>
      </c>
      <c r="AA20" s="7">
        <v>0.2</v>
      </c>
      <c r="AB20" s="9" t="s">
        <v>67</v>
      </c>
      <c r="AC20" s="10">
        <f t="shared" si="4"/>
        <v>0</v>
      </c>
      <c r="AD20" s="10">
        <f t="shared" si="5"/>
        <v>1</v>
      </c>
      <c r="AE20" s="10">
        <f t="shared" si="6"/>
        <v>0</v>
      </c>
    </row>
    <row r="21" spans="1:31" ht="12.75" customHeight="1" x14ac:dyDescent="0.2">
      <c r="A21" s="7" t="s">
        <v>31</v>
      </c>
      <c r="B21" s="7" t="s">
        <v>52</v>
      </c>
      <c r="C21" s="8">
        <v>39963</v>
      </c>
      <c r="D21" s="9" t="s">
        <v>57</v>
      </c>
      <c r="E21" s="10" t="s">
        <v>42</v>
      </c>
      <c r="F21" s="10">
        <f t="shared" si="0"/>
        <v>0</v>
      </c>
      <c r="G21" s="10">
        <f t="shared" si="1"/>
        <v>0</v>
      </c>
      <c r="H21" s="10">
        <f t="shared" si="2"/>
        <v>1</v>
      </c>
      <c r="I21" s="10">
        <f t="shared" si="3"/>
        <v>0</v>
      </c>
      <c r="J21" s="10">
        <v>1</v>
      </c>
      <c r="K21" s="7">
        <v>0</v>
      </c>
      <c r="L21" s="13">
        <v>15835</v>
      </c>
      <c r="M21" s="9">
        <v>2452617</v>
      </c>
      <c r="N21" s="7">
        <v>3</v>
      </c>
      <c r="O21" s="7">
        <v>7</v>
      </c>
      <c r="P21" s="7">
        <v>7</v>
      </c>
      <c r="Q21" s="7">
        <v>4</v>
      </c>
      <c r="R21" s="7">
        <v>7</v>
      </c>
      <c r="S21" s="7">
        <v>6</v>
      </c>
      <c r="T21" s="7">
        <v>1</v>
      </c>
      <c r="U21" s="7">
        <v>0</v>
      </c>
      <c r="V21" s="7">
        <v>0</v>
      </c>
      <c r="W21" s="6">
        <v>0</v>
      </c>
      <c r="X21" s="12">
        <v>13.981929329571409</v>
      </c>
      <c r="Y21" s="7">
        <v>1</v>
      </c>
      <c r="Z21" s="7">
        <v>0</v>
      </c>
      <c r="AA21" s="7">
        <v>0</v>
      </c>
      <c r="AB21" s="9" t="s">
        <v>34</v>
      </c>
      <c r="AC21" s="10">
        <f t="shared" si="4"/>
        <v>1</v>
      </c>
      <c r="AD21" s="10">
        <f t="shared" si="5"/>
        <v>0</v>
      </c>
      <c r="AE21" s="10">
        <f t="shared" si="6"/>
        <v>0</v>
      </c>
    </row>
    <row r="22" spans="1:31" ht="12.75" customHeight="1" x14ac:dyDescent="0.2">
      <c r="A22" s="7" t="s">
        <v>61</v>
      </c>
      <c r="B22" s="7" t="s">
        <v>52</v>
      </c>
      <c r="C22" s="8">
        <v>40114</v>
      </c>
      <c r="D22" s="9" t="s">
        <v>57</v>
      </c>
      <c r="E22" s="10" t="s">
        <v>42</v>
      </c>
      <c r="F22" s="10">
        <f t="shared" si="0"/>
        <v>0</v>
      </c>
      <c r="G22" s="10">
        <f t="shared" si="1"/>
        <v>0</v>
      </c>
      <c r="H22" s="10">
        <f t="shared" si="2"/>
        <v>1</v>
      </c>
      <c r="I22" s="10">
        <f t="shared" si="3"/>
        <v>0</v>
      </c>
      <c r="J22" s="10">
        <v>1</v>
      </c>
      <c r="K22" s="7">
        <v>0</v>
      </c>
      <c r="L22" s="13">
        <v>15835</v>
      </c>
      <c r="M22" s="9">
        <v>2452617</v>
      </c>
      <c r="N22" s="7">
        <v>6</v>
      </c>
      <c r="O22" s="7">
        <v>16</v>
      </c>
      <c r="P22" s="7">
        <v>9</v>
      </c>
      <c r="Q22" s="7">
        <v>3</v>
      </c>
      <c r="R22" s="7">
        <v>3</v>
      </c>
      <c r="S22" s="7">
        <v>3</v>
      </c>
      <c r="T22" s="7">
        <v>4</v>
      </c>
      <c r="U22" s="7">
        <v>0</v>
      </c>
      <c r="V22" s="7">
        <v>0</v>
      </c>
      <c r="W22" s="6">
        <v>0</v>
      </c>
      <c r="X22" s="12">
        <v>15.457578065109622</v>
      </c>
      <c r="Y22" s="7">
        <v>0</v>
      </c>
      <c r="Z22" s="7">
        <v>0</v>
      </c>
      <c r="AA22" s="7">
        <v>21.5</v>
      </c>
      <c r="AB22" s="9" t="s">
        <v>76</v>
      </c>
      <c r="AC22" s="10">
        <f t="shared" si="4"/>
        <v>0</v>
      </c>
      <c r="AD22" s="10">
        <f t="shared" si="5"/>
        <v>0</v>
      </c>
      <c r="AE22" s="10">
        <f t="shared" si="6"/>
        <v>1</v>
      </c>
    </row>
    <row r="23" spans="1:31" ht="12.75" customHeight="1" x14ac:dyDescent="0.2">
      <c r="A23" s="7" t="s">
        <v>61</v>
      </c>
      <c r="B23" s="7" t="s">
        <v>43</v>
      </c>
      <c r="C23" s="8">
        <v>40030</v>
      </c>
      <c r="D23" s="9" t="s">
        <v>57</v>
      </c>
      <c r="E23" s="10" t="s">
        <v>42</v>
      </c>
      <c r="F23" s="10">
        <f t="shared" si="0"/>
        <v>0</v>
      </c>
      <c r="G23" s="10">
        <f t="shared" si="1"/>
        <v>0</v>
      </c>
      <c r="H23" s="10">
        <f t="shared" si="2"/>
        <v>1</v>
      </c>
      <c r="I23" s="10">
        <f t="shared" si="3"/>
        <v>0</v>
      </c>
      <c r="J23" s="10">
        <v>1</v>
      </c>
      <c r="K23" s="7">
        <v>0</v>
      </c>
      <c r="L23" s="13">
        <v>15835</v>
      </c>
      <c r="M23" s="9">
        <v>2452617</v>
      </c>
      <c r="N23" s="7">
        <v>14</v>
      </c>
      <c r="O23" s="7">
        <v>17</v>
      </c>
      <c r="P23" s="7">
        <v>4</v>
      </c>
      <c r="Q23" s="7">
        <v>3</v>
      </c>
      <c r="R23" s="7">
        <v>3</v>
      </c>
      <c r="S23" s="7">
        <v>2</v>
      </c>
      <c r="T23" s="7">
        <v>2</v>
      </c>
      <c r="U23" s="7">
        <v>0</v>
      </c>
      <c r="V23" s="7">
        <v>0</v>
      </c>
      <c r="W23" s="6">
        <v>0</v>
      </c>
      <c r="X23" s="12">
        <v>3.7737403100775193</v>
      </c>
      <c r="Y23" s="7">
        <v>0</v>
      </c>
      <c r="Z23" s="7">
        <v>0</v>
      </c>
      <c r="AA23" s="7">
        <v>0</v>
      </c>
      <c r="AB23" s="9" t="s">
        <v>67</v>
      </c>
      <c r="AC23" s="10">
        <f t="shared" si="4"/>
        <v>0</v>
      </c>
      <c r="AD23" s="10">
        <f t="shared" si="5"/>
        <v>1</v>
      </c>
      <c r="AE23" s="10">
        <f t="shared" si="6"/>
        <v>0</v>
      </c>
    </row>
    <row r="24" spans="1:31" ht="12.75" customHeight="1" x14ac:dyDescent="0.2">
      <c r="A24" s="7" t="s">
        <v>31</v>
      </c>
      <c r="B24" s="7" t="s">
        <v>43</v>
      </c>
      <c r="C24" s="8">
        <v>40069</v>
      </c>
      <c r="D24" s="9" t="s">
        <v>57</v>
      </c>
      <c r="E24" s="10" t="s">
        <v>42</v>
      </c>
      <c r="F24" s="10">
        <f t="shared" si="0"/>
        <v>0</v>
      </c>
      <c r="G24" s="10">
        <f t="shared" si="1"/>
        <v>0</v>
      </c>
      <c r="H24" s="10">
        <f t="shared" si="2"/>
        <v>1</v>
      </c>
      <c r="I24" s="10">
        <f t="shared" si="3"/>
        <v>0</v>
      </c>
      <c r="J24" s="10">
        <v>1</v>
      </c>
      <c r="K24" s="7">
        <v>0</v>
      </c>
      <c r="L24" s="13">
        <v>15835</v>
      </c>
      <c r="M24" s="9">
        <v>2452617</v>
      </c>
      <c r="N24" s="7">
        <v>5</v>
      </c>
      <c r="O24" s="7">
        <v>14</v>
      </c>
      <c r="P24" s="7">
        <v>4</v>
      </c>
      <c r="Q24" s="7">
        <v>4</v>
      </c>
      <c r="R24" s="7">
        <v>3</v>
      </c>
      <c r="S24" s="7">
        <v>1</v>
      </c>
      <c r="T24" s="7">
        <v>3</v>
      </c>
      <c r="U24" s="7">
        <v>0</v>
      </c>
      <c r="V24" s="7">
        <v>0</v>
      </c>
      <c r="W24" s="6">
        <v>0</v>
      </c>
      <c r="X24" s="12">
        <v>13.491407999031887</v>
      </c>
      <c r="Y24" s="7">
        <v>1</v>
      </c>
      <c r="Z24" s="7">
        <v>0</v>
      </c>
      <c r="AA24" s="7">
        <v>0</v>
      </c>
      <c r="AB24" s="9" t="s">
        <v>67</v>
      </c>
      <c r="AC24" s="10">
        <f t="shared" si="4"/>
        <v>0</v>
      </c>
      <c r="AD24" s="10">
        <f t="shared" si="5"/>
        <v>1</v>
      </c>
      <c r="AE24" s="10">
        <f t="shared" si="6"/>
        <v>0</v>
      </c>
    </row>
    <row r="25" spans="1:31" ht="12.75" customHeight="1" x14ac:dyDescent="0.2">
      <c r="A25" s="7" t="s">
        <v>61</v>
      </c>
      <c r="B25" s="7" t="s">
        <v>30</v>
      </c>
      <c r="C25" s="8">
        <v>39991</v>
      </c>
      <c r="D25" s="9" t="s">
        <v>57</v>
      </c>
      <c r="E25" s="10" t="s">
        <v>42</v>
      </c>
      <c r="F25" s="10">
        <f t="shared" si="0"/>
        <v>0</v>
      </c>
      <c r="G25" s="10">
        <f t="shared" si="1"/>
        <v>0</v>
      </c>
      <c r="H25" s="10">
        <f t="shared" si="2"/>
        <v>1</v>
      </c>
      <c r="I25" s="10">
        <f t="shared" si="3"/>
        <v>0</v>
      </c>
      <c r="J25" s="10">
        <v>1</v>
      </c>
      <c r="K25" s="7">
        <v>0</v>
      </c>
      <c r="L25" s="13">
        <v>15835</v>
      </c>
      <c r="M25" s="9">
        <v>2452617</v>
      </c>
      <c r="N25" s="7">
        <v>15</v>
      </c>
      <c r="O25" s="7">
        <v>17</v>
      </c>
      <c r="P25" s="7">
        <v>1</v>
      </c>
      <c r="Q25" s="7">
        <v>4</v>
      </c>
      <c r="R25" s="7">
        <v>4</v>
      </c>
      <c r="S25" s="7">
        <v>4</v>
      </c>
      <c r="T25" s="7">
        <v>1</v>
      </c>
      <c r="U25" s="7">
        <v>0</v>
      </c>
      <c r="V25" s="7">
        <v>0</v>
      </c>
      <c r="W25" s="6">
        <v>0</v>
      </c>
      <c r="X25" s="12">
        <v>17.430317137038113</v>
      </c>
      <c r="Y25" s="7">
        <v>1</v>
      </c>
      <c r="Z25" s="7">
        <v>0</v>
      </c>
      <c r="AA25" s="7">
        <v>14</v>
      </c>
      <c r="AB25" s="9" t="s">
        <v>67</v>
      </c>
      <c r="AC25" s="10">
        <f t="shared" si="4"/>
        <v>0</v>
      </c>
      <c r="AD25" s="10">
        <f t="shared" si="5"/>
        <v>1</v>
      </c>
      <c r="AE25" s="10">
        <f t="shared" si="6"/>
        <v>0</v>
      </c>
    </row>
    <row r="26" spans="1:31" ht="12.75" customHeight="1" x14ac:dyDescent="0.2">
      <c r="A26" s="7" t="s">
        <v>31</v>
      </c>
      <c r="B26" s="7" t="s">
        <v>30</v>
      </c>
      <c r="C26" s="8">
        <v>40045</v>
      </c>
      <c r="D26" s="9" t="s">
        <v>57</v>
      </c>
      <c r="E26" s="10" t="s">
        <v>42</v>
      </c>
      <c r="F26" s="10">
        <f t="shared" si="0"/>
        <v>0</v>
      </c>
      <c r="G26" s="10">
        <f t="shared" si="1"/>
        <v>0</v>
      </c>
      <c r="H26" s="10">
        <f t="shared" si="2"/>
        <v>1</v>
      </c>
      <c r="I26" s="10">
        <f t="shared" si="3"/>
        <v>0</v>
      </c>
      <c r="J26" s="10">
        <v>1</v>
      </c>
      <c r="K26" s="7">
        <v>0</v>
      </c>
      <c r="L26" s="13">
        <v>15835</v>
      </c>
      <c r="M26" s="9">
        <v>2452617</v>
      </c>
      <c r="N26" s="7">
        <v>5</v>
      </c>
      <c r="O26" s="7">
        <v>6</v>
      </c>
      <c r="P26" s="7">
        <v>4</v>
      </c>
      <c r="Q26" s="7">
        <v>7</v>
      </c>
      <c r="R26" s="7">
        <v>4</v>
      </c>
      <c r="S26" s="7">
        <v>5</v>
      </c>
      <c r="T26" s="7">
        <v>3</v>
      </c>
      <c r="U26" s="7">
        <v>0</v>
      </c>
      <c r="V26" s="7">
        <v>0</v>
      </c>
      <c r="W26" s="6">
        <v>0</v>
      </c>
      <c r="X26" s="12">
        <v>12.590294608714386</v>
      </c>
      <c r="Y26" s="7">
        <v>0</v>
      </c>
      <c r="Z26" s="7">
        <v>0</v>
      </c>
      <c r="AA26" s="7">
        <v>0</v>
      </c>
      <c r="AB26" s="9" t="s">
        <v>67</v>
      </c>
      <c r="AC26" s="10">
        <f t="shared" si="4"/>
        <v>0</v>
      </c>
      <c r="AD26" s="10">
        <f t="shared" si="5"/>
        <v>1</v>
      </c>
      <c r="AE26" s="10">
        <f t="shared" si="6"/>
        <v>0</v>
      </c>
    </row>
    <row r="27" spans="1:31" ht="12.75" customHeight="1" x14ac:dyDescent="0.2">
      <c r="A27" s="7" t="s">
        <v>61</v>
      </c>
      <c r="B27" s="7" t="s">
        <v>36</v>
      </c>
      <c r="C27" s="8">
        <v>39985</v>
      </c>
      <c r="D27" s="9" t="s">
        <v>57</v>
      </c>
      <c r="E27" s="10" t="s">
        <v>42</v>
      </c>
      <c r="F27" s="10">
        <f t="shared" si="0"/>
        <v>0</v>
      </c>
      <c r="G27" s="10">
        <f t="shared" si="1"/>
        <v>0</v>
      </c>
      <c r="H27" s="10">
        <f t="shared" si="2"/>
        <v>1</v>
      </c>
      <c r="I27" s="10">
        <f t="shared" si="3"/>
        <v>0</v>
      </c>
      <c r="J27" s="10">
        <v>1</v>
      </c>
      <c r="K27" s="7">
        <v>0</v>
      </c>
      <c r="L27" s="13">
        <v>15835</v>
      </c>
      <c r="M27" s="9">
        <v>2452617</v>
      </c>
      <c r="N27" s="7">
        <v>10</v>
      </c>
      <c r="O27" s="7">
        <v>15</v>
      </c>
      <c r="P27" s="7">
        <v>1</v>
      </c>
      <c r="Q27" s="7">
        <v>5</v>
      </c>
      <c r="R27" s="7">
        <v>2</v>
      </c>
      <c r="S27" s="7">
        <v>7</v>
      </c>
      <c r="T27" s="7">
        <v>1</v>
      </c>
      <c r="U27" s="7">
        <v>0</v>
      </c>
      <c r="V27" s="7">
        <v>0</v>
      </c>
      <c r="W27" s="6">
        <v>0</v>
      </c>
      <c r="X27" s="12">
        <v>10.681058722146991</v>
      </c>
      <c r="Y27" s="7">
        <v>1</v>
      </c>
      <c r="Z27" s="7">
        <v>0</v>
      </c>
      <c r="AA27" s="7">
        <v>0</v>
      </c>
      <c r="AB27" s="9" t="s">
        <v>67</v>
      </c>
      <c r="AC27" s="10">
        <f t="shared" si="4"/>
        <v>0</v>
      </c>
      <c r="AD27" s="10">
        <f t="shared" si="5"/>
        <v>1</v>
      </c>
      <c r="AE27" s="10">
        <f t="shared" si="6"/>
        <v>0</v>
      </c>
    </row>
    <row r="28" spans="1:31" ht="12.75" customHeight="1" x14ac:dyDescent="0.2">
      <c r="A28" s="7" t="s">
        <v>31</v>
      </c>
      <c r="B28" s="7" t="s">
        <v>36</v>
      </c>
      <c r="C28" s="8">
        <v>40089</v>
      </c>
      <c r="D28" s="9" t="s">
        <v>57</v>
      </c>
      <c r="E28" s="10" t="s">
        <v>42</v>
      </c>
      <c r="F28" s="10">
        <f t="shared" si="0"/>
        <v>0</v>
      </c>
      <c r="G28" s="10">
        <f t="shared" si="1"/>
        <v>0</v>
      </c>
      <c r="H28" s="10">
        <f t="shared" si="2"/>
        <v>1</v>
      </c>
      <c r="I28" s="10">
        <f t="shared" si="3"/>
        <v>0</v>
      </c>
      <c r="J28" s="10">
        <v>1</v>
      </c>
      <c r="K28" s="7">
        <v>0</v>
      </c>
      <c r="L28" s="13">
        <v>15835</v>
      </c>
      <c r="M28" s="9">
        <v>2452617</v>
      </c>
      <c r="N28" s="7">
        <v>5</v>
      </c>
      <c r="O28" s="7">
        <v>11</v>
      </c>
      <c r="P28" s="7">
        <v>7</v>
      </c>
      <c r="Q28" s="7">
        <v>3</v>
      </c>
      <c r="R28" s="7">
        <v>5</v>
      </c>
      <c r="S28" s="7">
        <v>3</v>
      </c>
      <c r="T28" s="7">
        <v>3</v>
      </c>
      <c r="U28" s="7">
        <v>0</v>
      </c>
      <c r="V28" s="7">
        <v>0</v>
      </c>
      <c r="W28" s="6">
        <v>0</v>
      </c>
      <c r="X28" s="12">
        <v>13.621267363052766</v>
      </c>
      <c r="Y28" s="7">
        <v>1</v>
      </c>
      <c r="Z28" s="7">
        <v>0</v>
      </c>
      <c r="AA28" s="7">
        <v>18</v>
      </c>
      <c r="AB28" s="9" t="s">
        <v>76</v>
      </c>
      <c r="AC28" s="10">
        <f t="shared" si="4"/>
        <v>0</v>
      </c>
      <c r="AD28" s="10">
        <f t="shared" si="5"/>
        <v>0</v>
      </c>
      <c r="AE28" s="10">
        <f t="shared" si="6"/>
        <v>1</v>
      </c>
    </row>
    <row r="29" spans="1:31" ht="12.75" customHeight="1" x14ac:dyDescent="0.2">
      <c r="A29" s="7" t="s">
        <v>31</v>
      </c>
      <c r="B29" s="7" t="s">
        <v>53</v>
      </c>
      <c r="C29" s="8">
        <v>39999</v>
      </c>
      <c r="D29" s="9" t="s">
        <v>57</v>
      </c>
      <c r="E29" s="10" t="s">
        <v>42</v>
      </c>
      <c r="F29" s="10">
        <f t="shared" si="0"/>
        <v>0</v>
      </c>
      <c r="G29" s="10">
        <f t="shared" si="1"/>
        <v>0</v>
      </c>
      <c r="H29" s="10">
        <f t="shared" si="2"/>
        <v>1</v>
      </c>
      <c r="I29" s="10">
        <f t="shared" si="3"/>
        <v>0</v>
      </c>
      <c r="J29" s="10">
        <v>1</v>
      </c>
      <c r="K29" s="7">
        <v>0</v>
      </c>
      <c r="L29" s="13">
        <v>15835</v>
      </c>
      <c r="M29" s="9">
        <v>2452617</v>
      </c>
      <c r="N29" s="7">
        <v>1</v>
      </c>
      <c r="O29" s="7">
        <v>20</v>
      </c>
      <c r="P29" s="7">
        <v>6</v>
      </c>
      <c r="Q29" s="7">
        <v>3</v>
      </c>
      <c r="R29" s="7">
        <v>8</v>
      </c>
      <c r="S29" s="7">
        <v>6</v>
      </c>
      <c r="T29" s="7">
        <v>1</v>
      </c>
      <c r="U29" s="7">
        <v>0</v>
      </c>
      <c r="V29" s="7">
        <v>1</v>
      </c>
      <c r="W29" s="6">
        <v>0</v>
      </c>
      <c r="X29" s="12">
        <v>15.238387580121534</v>
      </c>
      <c r="Y29" s="7">
        <v>1</v>
      </c>
      <c r="Z29" s="7">
        <v>0</v>
      </c>
      <c r="AA29" s="7">
        <v>0</v>
      </c>
      <c r="AB29" s="9" t="s">
        <v>67</v>
      </c>
      <c r="AC29" s="10">
        <f t="shared" si="4"/>
        <v>0</v>
      </c>
      <c r="AD29" s="10">
        <f t="shared" si="5"/>
        <v>1</v>
      </c>
      <c r="AE29" s="10">
        <f t="shared" si="6"/>
        <v>0</v>
      </c>
    </row>
    <row r="30" spans="1:31" ht="12.75" customHeight="1" x14ac:dyDescent="0.2">
      <c r="A30" s="7" t="s">
        <v>61</v>
      </c>
      <c r="B30" s="7" t="s">
        <v>53</v>
      </c>
      <c r="C30" s="8">
        <v>40104</v>
      </c>
      <c r="D30" s="9" t="s">
        <v>57</v>
      </c>
      <c r="E30" s="10" t="s">
        <v>42</v>
      </c>
      <c r="F30" s="10">
        <f t="shared" si="0"/>
        <v>0</v>
      </c>
      <c r="G30" s="10">
        <f t="shared" si="1"/>
        <v>0</v>
      </c>
      <c r="H30" s="10">
        <f t="shared" si="2"/>
        <v>1</v>
      </c>
      <c r="I30" s="10">
        <f t="shared" si="3"/>
        <v>0</v>
      </c>
      <c r="J30" s="10">
        <v>1</v>
      </c>
      <c r="K30" s="7">
        <v>0</v>
      </c>
      <c r="L30" s="13">
        <v>15835</v>
      </c>
      <c r="M30" s="9">
        <v>2452617</v>
      </c>
      <c r="N30" s="7">
        <v>7</v>
      </c>
      <c r="O30" s="7">
        <v>16</v>
      </c>
      <c r="P30" s="7">
        <v>7</v>
      </c>
      <c r="Q30" s="7">
        <v>7</v>
      </c>
      <c r="R30" s="7">
        <v>6</v>
      </c>
      <c r="S30" s="7">
        <v>8</v>
      </c>
      <c r="T30" s="7">
        <v>4</v>
      </c>
      <c r="U30" s="7">
        <v>0</v>
      </c>
      <c r="V30" s="7">
        <v>1</v>
      </c>
      <c r="W30" s="6">
        <v>0</v>
      </c>
      <c r="X30" s="12">
        <v>14.603873491439797</v>
      </c>
      <c r="Y30" s="7">
        <v>1</v>
      </c>
      <c r="Z30" s="7">
        <v>0</v>
      </c>
      <c r="AA30" s="7">
        <v>21</v>
      </c>
      <c r="AB30" s="9" t="s">
        <v>76</v>
      </c>
      <c r="AC30" s="10">
        <f t="shared" si="4"/>
        <v>0</v>
      </c>
      <c r="AD30" s="10">
        <f t="shared" si="5"/>
        <v>0</v>
      </c>
      <c r="AE30" s="10">
        <f t="shared" si="6"/>
        <v>1</v>
      </c>
    </row>
    <row r="31" spans="1:31" ht="12.75" customHeight="1" x14ac:dyDescent="0.2">
      <c r="A31" s="7" t="s">
        <v>61</v>
      </c>
      <c r="B31" s="7" t="s">
        <v>55</v>
      </c>
      <c r="C31" s="8">
        <v>40013</v>
      </c>
      <c r="D31" s="9" t="s">
        <v>57</v>
      </c>
      <c r="E31" s="10" t="s">
        <v>42</v>
      </c>
      <c r="F31" s="10">
        <f t="shared" si="0"/>
        <v>0</v>
      </c>
      <c r="G31" s="10">
        <f t="shared" si="1"/>
        <v>0</v>
      </c>
      <c r="H31" s="10">
        <f t="shared" si="2"/>
        <v>1</v>
      </c>
      <c r="I31" s="10">
        <f t="shared" si="3"/>
        <v>0</v>
      </c>
      <c r="J31" s="10">
        <v>1</v>
      </c>
      <c r="K31" s="7">
        <v>0</v>
      </c>
      <c r="L31" s="13">
        <v>15835</v>
      </c>
      <c r="M31" s="9">
        <v>2452617</v>
      </c>
      <c r="N31" s="7">
        <v>14</v>
      </c>
      <c r="O31" s="7">
        <v>6</v>
      </c>
      <c r="P31" s="7">
        <v>3</v>
      </c>
      <c r="Q31" s="7">
        <v>6</v>
      </c>
      <c r="R31" s="7">
        <v>1</v>
      </c>
      <c r="S31" s="7">
        <v>8</v>
      </c>
      <c r="T31" s="7">
        <v>2</v>
      </c>
      <c r="U31" s="7">
        <v>0</v>
      </c>
      <c r="V31" s="7">
        <v>1</v>
      </c>
      <c r="W31" s="6">
        <v>1</v>
      </c>
      <c r="X31" s="12">
        <v>14.453325635103926</v>
      </c>
      <c r="Y31" s="7">
        <v>1</v>
      </c>
      <c r="Z31" s="7">
        <v>0</v>
      </c>
      <c r="AA31" s="7">
        <v>0</v>
      </c>
      <c r="AB31" s="9" t="s">
        <v>67</v>
      </c>
      <c r="AC31" s="10">
        <f t="shared" si="4"/>
        <v>0</v>
      </c>
      <c r="AD31" s="10">
        <f t="shared" si="5"/>
        <v>1</v>
      </c>
      <c r="AE31" s="10">
        <f t="shared" si="6"/>
        <v>0</v>
      </c>
    </row>
    <row r="32" spans="1:31" ht="12.75" customHeight="1" x14ac:dyDescent="0.2">
      <c r="A32" s="7" t="s">
        <v>31</v>
      </c>
      <c r="B32" s="7" t="s">
        <v>55</v>
      </c>
      <c r="C32" s="8">
        <v>40152</v>
      </c>
      <c r="D32" s="9" t="s">
        <v>57</v>
      </c>
      <c r="E32" s="10" t="s">
        <v>42</v>
      </c>
      <c r="F32" s="10">
        <f t="shared" si="0"/>
        <v>0</v>
      </c>
      <c r="G32" s="10">
        <f t="shared" si="1"/>
        <v>0</v>
      </c>
      <c r="H32" s="10">
        <f t="shared" si="2"/>
        <v>1</v>
      </c>
      <c r="I32" s="10">
        <f t="shared" si="3"/>
        <v>0</v>
      </c>
      <c r="J32" s="10">
        <v>1</v>
      </c>
      <c r="K32" s="7">
        <v>0</v>
      </c>
      <c r="L32" s="13">
        <v>15835</v>
      </c>
      <c r="M32" s="9">
        <v>2452617</v>
      </c>
      <c r="N32" s="7">
        <v>6</v>
      </c>
      <c r="O32" s="7">
        <v>10</v>
      </c>
      <c r="P32" s="7">
        <v>0</v>
      </c>
      <c r="Q32" s="7">
        <v>0</v>
      </c>
      <c r="R32" s="7">
        <v>2</v>
      </c>
      <c r="S32" s="7">
        <v>3</v>
      </c>
      <c r="T32" s="7">
        <v>4</v>
      </c>
      <c r="U32" s="7">
        <v>0</v>
      </c>
      <c r="V32" s="7">
        <v>1</v>
      </c>
      <c r="W32" s="6">
        <v>1</v>
      </c>
      <c r="X32" s="12">
        <v>13.556248916623332</v>
      </c>
      <c r="Y32" s="7">
        <v>1</v>
      </c>
      <c r="Z32" s="7">
        <v>0</v>
      </c>
      <c r="AA32" s="7">
        <v>50</v>
      </c>
      <c r="AB32" s="9" t="s">
        <v>76</v>
      </c>
      <c r="AC32" s="10">
        <f t="shared" si="4"/>
        <v>0</v>
      </c>
      <c r="AD32" s="10">
        <f t="shared" si="5"/>
        <v>0</v>
      </c>
      <c r="AE32" s="10">
        <f t="shared" si="6"/>
        <v>1</v>
      </c>
    </row>
    <row r="33" spans="1:31" ht="12.75" customHeight="1" x14ac:dyDescent="0.2">
      <c r="A33" s="7" t="s">
        <v>31</v>
      </c>
      <c r="B33" s="7" t="s">
        <v>40</v>
      </c>
      <c r="C33" s="8">
        <v>40027</v>
      </c>
      <c r="D33" s="9" t="s">
        <v>57</v>
      </c>
      <c r="E33" s="10" t="s">
        <v>42</v>
      </c>
      <c r="F33" s="10">
        <f t="shared" si="0"/>
        <v>0</v>
      </c>
      <c r="G33" s="10">
        <f t="shared" si="1"/>
        <v>0</v>
      </c>
      <c r="H33" s="10">
        <f t="shared" si="2"/>
        <v>1</v>
      </c>
      <c r="I33" s="10">
        <f t="shared" si="3"/>
        <v>0</v>
      </c>
      <c r="J33" s="10">
        <v>1</v>
      </c>
      <c r="K33" s="7">
        <v>0</v>
      </c>
      <c r="L33" s="13">
        <v>15835</v>
      </c>
      <c r="M33" s="9">
        <v>2452617</v>
      </c>
      <c r="N33" s="7">
        <v>2</v>
      </c>
      <c r="O33" s="7">
        <v>16</v>
      </c>
      <c r="P33" s="7">
        <v>3</v>
      </c>
      <c r="Q33" s="7">
        <v>2</v>
      </c>
      <c r="R33" s="7">
        <v>3</v>
      </c>
      <c r="S33" s="7">
        <v>3</v>
      </c>
      <c r="T33" s="7">
        <v>2</v>
      </c>
      <c r="U33" s="7">
        <v>0</v>
      </c>
      <c r="V33" s="7">
        <v>0</v>
      </c>
      <c r="W33" s="6">
        <v>0</v>
      </c>
      <c r="X33" s="12">
        <v>13.35757668360136</v>
      </c>
      <c r="Y33" s="7">
        <v>1</v>
      </c>
      <c r="Z33" s="7">
        <v>0</v>
      </c>
      <c r="AA33" s="7">
        <v>0</v>
      </c>
      <c r="AB33" s="9" t="s">
        <v>67</v>
      </c>
      <c r="AC33" s="10">
        <f t="shared" si="4"/>
        <v>0</v>
      </c>
      <c r="AD33" s="10">
        <f t="shared" si="5"/>
        <v>1</v>
      </c>
      <c r="AE33" s="10">
        <f t="shared" si="6"/>
        <v>0</v>
      </c>
    </row>
    <row r="34" spans="1:31" ht="12.75" customHeight="1" x14ac:dyDescent="0.2">
      <c r="A34" s="7" t="s">
        <v>61</v>
      </c>
      <c r="B34" s="7" t="s">
        <v>40</v>
      </c>
      <c r="C34" s="8">
        <v>40146</v>
      </c>
      <c r="D34" s="9" t="s">
        <v>57</v>
      </c>
      <c r="E34" s="10" t="s">
        <v>42</v>
      </c>
      <c r="F34" s="10">
        <f t="shared" si="0"/>
        <v>0</v>
      </c>
      <c r="G34" s="10">
        <f t="shared" si="1"/>
        <v>0</v>
      </c>
      <c r="H34" s="10">
        <f t="shared" si="2"/>
        <v>1</v>
      </c>
      <c r="I34" s="10">
        <f t="shared" si="3"/>
        <v>0</v>
      </c>
      <c r="J34" s="10">
        <v>1</v>
      </c>
      <c r="K34" s="7">
        <v>0</v>
      </c>
      <c r="L34" s="13">
        <v>15835</v>
      </c>
      <c r="M34" s="9">
        <v>2452617</v>
      </c>
      <c r="N34" s="7">
        <v>6</v>
      </c>
      <c r="O34" s="7">
        <v>14</v>
      </c>
      <c r="P34" s="7">
        <v>5</v>
      </c>
      <c r="Q34" s="7">
        <v>3</v>
      </c>
      <c r="R34" s="7">
        <v>5</v>
      </c>
      <c r="S34" s="7">
        <v>2</v>
      </c>
      <c r="T34" s="7">
        <v>4</v>
      </c>
      <c r="U34" s="7">
        <v>0</v>
      </c>
      <c r="V34" s="7">
        <v>0</v>
      </c>
      <c r="W34" s="6">
        <v>0</v>
      </c>
      <c r="X34" s="12">
        <v>14.952835366970797</v>
      </c>
      <c r="Y34" s="7">
        <v>1</v>
      </c>
      <c r="Z34" s="7">
        <v>0</v>
      </c>
      <c r="AA34" s="7">
        <v>69</v>
      </c>
      <c r="AB34" s="9" t="s">
        <v>76</v>
      </c>
      <c r="AC34" s="10">
        <f t="shared" si="4"/>
        <v>0</v>
      </c>
      <c r="AD34" s="10">
        <f t="shared" si="5"/>
        <v>0</v>
      </c>
      <c r="AE34" s="10">
        <f t="shared" si="6"/>
        <v>1</v>
      </c>
    </row>
    <row r="35" spans="1:31" ht="12.75" customHeight="1" x14ac:dyDescent="0.2">
      <c r="A35" s="7" t="s">
        <v>31</v>
      </c>
      <c r="B35" s="7" t="s">
        <v>61</v>
      </c>
      <c r="C35" s="8">
        <v>40098</v>
      </c>
      <c r="D35" s="9" t="s">
        <v>57</v>
      </c>
      <c r="E35" s="10" t="s">
        <v>42</v>
      </c>
      <c r="F35" s="10">
        <f t="shared" si="0"/>
        <v>0</v>
      </c>
      <c r="G35" s="10">
        <f t="shared" si="1"/>
        <v>0</v>
      </c>
      <c r="H35" s="10">
        <f t="shared" si="2"/>
        <v>1</v>
      </c>
      <c r="I35" s="10">
        <f t="shared" si="3"/>
        <v>0</v>
      </c>
      <c r="J35" s="10">
        <v>1</v>
      </c>
      <c r="K35" s="7">
        <v>0</v>
      </c>
      <c r="L35" s="13">
        <v>15835</v>
      </c>
      <c r="M35" s="9">
        <v>2452617</v>
      </c>
      <c r="N35" s="7">
        <v>4</v>
      </c>
      <c r="O35" s="7">
        <v>9</v>
      </c>
      <c r="P35" s="7">
        <v>6</v>
      </c>
      <c r="Q35" s="7">
        <v>7</v>
      </c>
      <c r="R35" s="7">
        <v>6</v>
      </c>
      <c r="S35" s="7">
        <v>6</v>
      </c>
      <c r="T35" s="7">
        <v>3</v>
      </c>
      <c r="U35" s="7">
        <v>1</v>
      </c>
      <c r="V35" s="7">
        <v>0</v>
      </c>
      <c r="W35" s="6">
        <v>1</v>
      </c>
      <c r="X35" s="12">
        <v>17.894993363650212</v>
      </c>
      <c r="Y35" s="7">
        <v>0</v>
      </c>
      <c r="Z35" s="7">
        <v>0</v>
      </c>
      <c r="AA35" s="7">
        <v>0</v>
      </c>
      <c r="AB35" s="9" t="s">
        <v>76</v>
      </c>
      <c r="AC35" s="10">
        <f t="shared" si="4"/>
        <v>0</v>
      </c>
      <c r="AD35" s="10">
        <f t="shared" si="5"/>
        <v>0</v>
      </c>
      <c r="AE35" s="10">
        <f t="shared" si="6"/>
        <v>1</v>
      </c>
    </row>
    <row r="36" spans="1:31" ht="12.75" customHeight="1" x14ac:dyDescent="0.2">
      <c r="A36" s="7" t="s">
        <v>31</v>
      </c>
      <c r="B36" s="7" t="s">
        <v>58</v>
      </c>
      <c r="C36" s="8">
        <v>40125</v>
      </c>
      <c r="D36" s="9" t="s">
        <v>57</v>
      </c>
      <c r="E36" s="10" t="s">
        <v>42</v>
      </c>
      <c r="F36" s="10">
        <f t="shared" si="0"/>
        <v>0</v>
      </c>
      <c r="G36" s="10">
        <f t="shared" si="1"/>
        <v>0</v>
      </c>
      <c r="H36" s="10">
        <f t="shared" si="2"/>
        <v>1</v>
      </c>
      <c r="I36" s="10">
        <f t="shared" si="3"/>
        <v>0</v>
      </c>
      <c r="J36" s="10">
        <v>1</v>
      </c>
      <c r="K36" s="7">
        <v>1</v>
      </c>
      <c r="L36" s="13">
        <v>15835</v>
      </c>
      <c r="M36" s="9">
        <v>2452617</v>
      </c>
      <c r="N36" s="7">
        <v>3</v>
      </c>
      <c r="O36" s="7">
        <v>4</v>
      </c>
      <c r="P36" s="7">
        <v>6</v>
      </c>
      <c r="Q36" s="7">
        <v>6</v>
      </c>
      <c r="R36" s="7">
        <v>5</v>
      </c>
      <c r="S36" s="7">
        <v>2</v>
      </c>
      <c r="T36" s="7">
        <v>4</v>
      </c>
      <c r="U36" s="7">
        <v>0</v>
      </c>
      <c r="V36" s="7">
        <v>1</v>
      </c>
      <c r="W36" s="6">
        <v>1</v>
      </c>
      <c r="X36" s="12">
        <v>15.541721227419737</v>
      </c>
      <c r="Y36" s="7">
        <v>1</v>
      </c>
      <c r="Z36" s="7">
        <v>0</v>
      </c>
      <c r="AA36" s="7">
        <v>0.3</v>
      </c>
      <c r="AB36" s="9" t="s">
        <v>76</v>
      </c>
      <c r="AC36" s="10">
        <f t="shared" si="4"/>
        <v>0</v>
      </c>
      <c r="AD36" s="10">
        <f t="shared" si="5"/>
        <v>0</v>
      </c>
      <c r="AE36" s="10">
        <f t="shared" si="6"/>
        <v>1</v>
      </c>
    </row>
    <row r="37" spans="1:31" ht="12.75" customHeight="1" x14ac:dyDescent="0.2">
      <c r="A37" s="7" t="s">
        <v>31</v>
      </c>
      <c r="B37" s="7" t="s">
        <v>49</v>
      </c>
      <c r="C37" s="8">
        <v>40017</v>
      </c>
      <c r="D37" s="9" t="s">
        <v>57</v>
      </c>
      <c r="E37" s="10" t="s">
        <v>42</v>
      </c>
      <c r="F37" s="10">
        <f t="shared" si="0"/>
        <v>0</v>
      </c>
      <c r="G37" s="10">
        <f t="shared" si="1"/>
        <v>0</v>
      </c>
      <c r="H37" s="10">
        <f t="shared" si="2"/>
        <v>1</v>
      </c>
      <c r="I37" s="10">
        <f t="shared" si="3"/>
        <v>0</v>
      </c>
      <c r="J37" s="10">
        <v>1</v>
      </c>
      <c r="K37" s="7">
        <v>1</v>
      </c>
      <c r="L37" s="13">
        <v>15835</v>
      </c>
      <c r="M37" s="9">
        <v>2452617</v>
      </c>
      <c r="N37" s="7">
        <v>1</v>
      </c>
      <c r="O37" s="7">
        <v>19</v>
      </c>
      <c r="P37" s="7">
        <v>7</v>
      </c>
      <c r="Q37" s="7">
        <v>0</v>
      </c>
      <c r="R37" s="7">
        <v>5</v>
      </c>
      <c r="S37" s="7">
        <v>3</v>
      </c>
      <c r="T37" s="7">
        <v>2</v>
      </c>
      <c r="U37" s="7">
        <v>0</v>
      </c>
      <c r="V37" s="7">
        <v>1</v>
      </c>
      <c r="W37" s="6">
        <v>0</v>
      </c>
      <c r="X37" s="12">
        <v>14.093712419004541</v>
      </c>
      <c r="Y37" s="7">
        <v>0</v>
      </c>
      <c r="Z37" s="7">
        <v>0</v>
      </c>
      <c r="AA37" s="7">
        <v>0</v>
      </c>
      <c r="AB37" s="9" t="s">
        <v>67</v>
      </c>
      <c r="AC37" s="10">
        <f t="shared" si="4"/>
        <v>0</v>
      </c>
      <c r="AD37" s="10">
        <f t="shared" si="5"/>
        <v>1</v>
      </c>
      <c r="AE37" s="10">
        <f t="shared" si="6"/>
        <v>0</v>
      </c>
    </row>
    <row r="38" spans="1:31" ht="12.75" customHeight="1" x14ac:dyDescent="0.2">
      <c r="A38" s="7" t="s">
        <v>61</v>
      </c>
      <c r="B38" s="7" t="s">
        <v>49</v>
      </c>
      <c r="C38" s="8">
        <v>40118</v>
      </c>
      <c r="D38" s="9" t="s">
        <v>57</v>
      </c>
      <c r="E38" s="10" t="s">
        <v>42</v>
      </c>
      <c r="F38" s="10">
        <f t="shared" si="0"/>
        <v>0</v>
      </c>
      <c r="G38" s="10">
        <f t="shared" si="1"/>
        <v>0</v>
      </c>
      <c r="H38" s="10">
        <f t="shared" si="2"/>
        <v>1</v>
      </c>
      <c r="I38" s="10">
        <f t="shared" si="3"/>
        <v>0</v>
      </c>
      <c r="J38" s="10">
        <v>1</v>
      </c>
      <c r="K38" s="7">
        <v>0</v>
      </c>
      <c r="L38" s="13">
        <v>15835</v>
      </c>
      <c r="M38" s="9">
        <v>2452617</v>
      </c>
      <c r="N38" s="7">
        <v>5</v>
      </c>
      <c r="O38" s="7">
        <v>20</v>
      </c>
      <c r="P38" s="7">
        <v>9</v>
      </c>
      <c r="Q38" s="7">
        <v>5</v>
      </c>
      <c r="R38" s="7">
        <v>5</v>
      </c>
      <c r="S38" s="7">
        <v>6</v>
      </c>
      <c r="T38" s="7">
        <v>4</v>
      </c>
      <c r="U38" s="7">
        <v>0</v>
      </c>
      <c r="V38" s="7">
        <v>1</v>
      </c>
      <c r="W38" s="6">
        <v>0</v>
      </c>
      <c r="X38" s="12">
        <v>16.903293447293446</v>
      </c>
      <c r="Y38" s="7">
        <v>1</v>
      </c>
      <c r="Z38" s="7">
        <v>0</v>
      </c>
      <c r="AA38" s="7">
        <v>1</v>
      </c>
      <c r="AB38" s="9" t="s">
        <v>76</v>
      </c>
      <c r="AC38" s="10">
        <f t="shared" si="4"/>
        <v>0</v>
      </c>
      <c r="AD38" s="10">
        <f t="shared" si="5"/>
        <v>0</v>
      </c>
      <c r="AE38" s="10">
        <f t="shared" si="6"/>
        <v>1</v>
      </c>
    </row>
    <row r="39" spans="1:31" ht="12.75" customHeight="1" x14ac:dyDescent="0.2">
      <c r="A39" s="7" t="s">
        <v>31</v>
      </c>
      <c r="B39" s="7" t="s">
        <v>63</v>
      </c>
      <c r="C39" s="8">
        <v>40020</v>
      </c>
      <c r="D39" s="9" t="s">
        <v>57</v>
      </c>
      <c r="E39" s="10" t="s">
        <v>42</v>
      </c>
      <c r="F39" s="10">
        <f t="shared" si="0"/>
        <v>0</v>
      </c>
      <c r="G39" s="10">
        <f t="shared" si="1"/>
        <v>0</v>
      </c>
      <c r="H39" s="10">
        <f t="shared" si="2"/>
        <v>1</v>
      </c>
      <c r="I39" s="10">
        <f t="shared" si="3"/>
        <v>0</v>
      </c>
      <c r="J39" s="10">
        <v>1</v>
      </c>
      <c r="K39" s="7">
        <v>0</v>
      </c>
      <c r="L39" s="13">
        <v>15835</v>
      </c>
      <c r="M39" s="9">
        <v>2452617</v>
      </c>
      <c r="N39" s="7">
        <v>1</v>
      </c>
      <c r="O39" s="7">
        <v>7</v>
      </c>
      <c r="P39" s="7">
        <v>7</v>
      </c>
      <c r="Q39" s="7">
        <v>6</v>
      </c>
      <c r="R39" s="7">
        <v>4</v>
      </c>
      <c r="S39" s="7">
        <v>6</v>
      </c>
      <c r="T39" s="7">
        <v>2</v>
      </c>
      <c r="U39" s="7">
        <v>0</v>
      </c>
      <c r="V39" s="7">
        <v>0</v>
      </c>
      <c r="W39" s="6">
        <v>0</v>
      </c>
      <c r="X39" s="12">
        <v>13.549196531678769</v>
      </c>
      <c r="Y39" s="7">
        <v>1</v>
      </c>
      <c r="Z39" s="7">
        <v>0</v>
      </c>
      <c r="AA39" s="7">
        <v>0</v>
      </c>
      <c r="AB39" s="9" t="s">
        <v>67</v>
      </c>
      <c r="AC39" s="10">
        <f t="shared" si="4"/>
        <v>0</v>
      </c>
      <c r="AD39" s="10">
        <f t="shared" si="5"/>
        <v>1</v>
      </c>
      <c r="AE39" s="10">
        <f t="shared" si="6"/>
        <v>0</v>
      </c>
    </row>
    <row r="40" spans="1:31" ht="12.75" customHeight="1" x14ac:dyDescent="0.2">
      <c r="A40" s="7" t="s">
        <v>61</v>
      </c>
      <c r="B40" s="7" t="s">
        <v>63</v>
      </c>
      <c r="C40" s="8">
        <v>40094</v>
      </c>
      <c r="D40" s="9" t="s">
        <v>57</v>
      </c>
      <c r="E40" s="10" t="s">
        <v>42</v>
      </c>
      <c r="F40" s="10">
        <f t="shared" si="0"/>
        <v>0</v>
      </c>
      <c r="G40" s="10">
        <f t="shared" si="1"/>
        <v>0</v>
      </c>
      <c r="H40" s="10">
        <f t="shared" si="2"/>
        <v>1</v>
      </c>
      <c r="I40" s="10">
        <f t="shared" si="3"/>
        <v>0</v>
      </c>
      <c r="J40" s="10">
        <v>1</v>
      </c>
      <c r="K40" s="7">
        <v>0</v>
      </c>
      <c r="L40" s="13">
        <v>15835</v>
      </c>
      <c r="M40" s="9">
        <v>2452617</v>
      </c>
      <c r="N40" s="7">
        <v>11</v>
      </c>
      <c r="O40" s="7">
        <v>4</v>
      </c>
      <c r="P40" s="7">
        <v>4</v>
      </c>
      <c r="Q40" s="7">
        <v>6</v>
      </c>
      <c r="R40" s="7">
        <v>4</v>
      </c>
      <c r="S40" s="7">
        <v>7</v>
      </c>
      <c r="T40" s="7">
        <v>3</v>
      </c>
      <c r="U40" s="7">
        <v>0</v>
      </c>
      <c r="V40" s="7">
        <v>0</v>
      </c>
      <c r="W40" s="6">
        <v>0</v>
      </c>
      <c r="X40" s="12">
        <v>17.285020904599012</v>
      </c>
      <c r="Y40" s="7">
        <v>0</v>
      </c>
      <c r="Z40" s="7">
        <v>0</v>
      </c>
      <c r="AA40" s="7">
        <v>70</v>
      </c>
      <c r="AB40" s="9" t="s">
        <v>76</v>
      </c>
      <c r="AC40" s="10">
        <f t="shared" si="4"/>
        <v>0</v>
      </c>
      <c r="AD40" s="10">
        <f t="shared" si="5"/>
        <v>0</v>
      </c>
      <c r="AE40" s="10">
        <f t="shared" si="6"/>
        <v>1</v>
      </c>
    </row>
    <row r="41" spans="1:31" ht="12.75" customHeight="1" x14ac:dyDescent="0.2">
      <c r="A41" s="7" t="s">
        <v>31</v>
      </c>
      <c r="B41" s="7" t="s">
        <v>46</v>
      </c>
      <c r="C41" s="8">
        <v>39949</v>
      </c>
      <c r="D41" s="9" t="s">
        <v>57</v>
      </c>
      <c r="E41" s="10" t="s">
        <v>42</v>
      </c>
      <c r="F41" s="10">
        <f t="shared" si="0"/>
        <v>0</v>
      </c>
      <c r="G41" s="10">
        <f t="shared" si="1"/>
        <v>0</v>
      </c>
      <c r="H41" s="10">
        <f t="shared" si="2"/>
        <v>1</v>
      </c>
      <c r="I41" s="10">
        <f t="shared" si="3"/>
        <v>0</v>
      </c>
      <c r="J41" s="10">
        <v>1</v>
      </c>
      <c r="K41" s="7">
        <v>0</v>
      </c>
      <c r="L41" s="13">
        <v>15835</v>
      </c>
      <c r="M41" s="9">
        <v>2452617</v>
      </c>
      <c r="N41" s="7">
        <v>9</v>
      </c>
      <c r="O41" s="7">
        <v>14</v>
      </c>
      <c r="P41" s="7">
        <v>5</v>
      </c>
      <c r="Q41" s="7">
        <v>5</v>
      </c>
      <c r="R41" s="7">
        <v>2</v>
      </c>
      <c r="S41" s="7">
        <v>1</v>
      </c>
      <c r="T41" s="7">
        <v>1</v>
      </c>
      <c r="U41" s="7">
        <v>0</v>
      </c>
      <c r="V41" s="7">
        <v>0</v>
      </c>
      <c r="W41" s="6">
        <v>1</v>
      </c>
      <c r="X41" s="12">
        <v>9.3008191483181317</v>
      </c>
      <c r="Y41" s="7">
        <v>1</v>
      </c>
      <c r="Z41" s="7">
        <v>0</v>
      </c>
      <c r="AA41" s="7">
        <v>0</v>
      </c>
      <c r="AB41" s="9" t="s">
        <v>34</v>
      </c>
      <c r="AC41" s="10">
        <f t="shared" si="4"/>
        <v>1</v>
      </c>
      <c r="AD41" s="10">
        <f t="shared" si="5"/>
        <v>0</v>
      </c>
      <c r="AE41" s="10">
        <f t="shared" si="6"/>
        <v>0</v>
      </c>
    </row>
    <row r="42" spans="1:31" ht="12.75" customHeight="1" x14ac:dyDescent="0.2">
      <c r="A42" s="7" t="s">
        <v>61</v>
      </c>
      <c r="B42" s="7" t="s">
        <v>46</v>
      </c>
      <c r="C42" s="8">
        <v>40131</v>
      </c>
      <c r="D42" s="9" t="s">
        <v>57</v>
      </c>
      <c r="E42" s="10" t="s">
        <v>42</v>
      </c>
      <c r="F42" s="10">
        <f t="shared" si="0"/>
        <v>0</v>
      </c>
      <c r="G42" s="10">
        <f t="shared" si="1"/>
        <v>0</v>
      </c>
      <c r="H42" s="10">
        <f t="shared" si="2"/>
        <v>1</v>
      </c>
      <c r="I42" s="10">
        <f t="shared" si="3"/>
        <v>0</v>
      </c>
      <c r="J42" s="10">
        <v>1</v>
      </c>
      <c r="K42" s="7">
        <v>0</v>
      </c>
      <c r="L42" s="13">
        <v>15835</v>
      </c>
      <c r="M42" s="9">
        <v>2452617</v>
      </c>
      <c r="N42" s="7">
        <v>5</v>
      </c>
      <c r="O42" s="7">
        <v>9</v>
      </c>
      <c r="P42" s="7">
        <v>6</v>
      </c>
      <c r="Q42" s="7">
        <v>4</v>
      </c>
      <c r="R42" s="7">
        <v>8</v>
      </c>
      <c r="S42" s="7">
        <v>4</v>
      </c>
      <c r="T42" s="7">
        <v>4</v>
      </c>
      <c r="U42" s="7">
        <v>0</v>
      </c>
      <c r="V42" s="7">
        <v>0</v>
      </c>
      <c r="W42" s="6">
        <v>1</v>
      </c>
      <c r="X42" s="12">
        <v>15.68046804051694</v>
      </c>
      <c r="Y42" s="7">
        <v>1</v>
      </c>
      <c r="Z42" s="7">
        <v>0</v>
      </c>
      <c r="AA42" s="7">
        <v>0</v>
      </c>
      <c r="AB42" s="9" t="s">
        <v>76</v>
      </c>
      <c r="AC42" s="10">
        <f t="shared" si="4"/>
        <v>0</v>
      </c>
      <c r="AD42" s="10">
        <f t="shared" si="5"/>
        <v>0</v>
      </c>
      <c r="AE42" s="10">
        <f t="shared" si="6"/>
        <v>1</v>
      </c>
    </row>
    <row r="43" spans="1:31" ht="12.75" customHeight="1" x14ac:dyDescent="0.2">
      <c r="A43" s="7" t="s">
        <v>61</v>
      </c>
      <c r="B43" s="7" t="s">
        <v>56</v>
      </c>
      <c r="C43" s="8">
        <v>39971</v>
      </c>
      <c r="D43" s="9" t="s">
        <v>57</v>
      </c>
      <c r="E43" s="10" t="s">
        <v>42</v>
      </c>
      <c r="F43" s="10">
        <f t="shared" si="0"/>
        <v>0</v>
      </c>
      <c r="G43" s="10">
        <f t="shared" si="1"/>
        <v>0</v>
      </c>
      <c r="H43" s="10">
        <f t="shared" si="2"/>
        <v>1</v>
      </c>
      <c r="I43" s="10">
        <f t="shared" si="3"/>
        <v>0</v>
      </c>
      <c r="J43" s="10">
        <v>1</v>
      </c>
      <c r="K43" s="7">
        <v>0</v>
      </c>
      <c r="L43" s="13">
        <v>15835</v>
      </c>
      <c r="M43" s="9">
        <v>2452617</v>
      </c>
      <c r="N43" s="7">
        <v>7</v>
      </c>
      <c r="O43" s="7">
        <v>1</v>
      </c>
      <c r="P43" s="7">
        <v>3</v>
      </c>
      <c r="Q43" s="7">
        <v>9</v>
      </c>
      <c r="R43" s="7">
        <v>2</v>
      </c>
      <c r="S43" s="7">
        <v>5</v>
      </c>
      <c r="T43" s="7">
        <v>1</v>
      </c>
      <c r="U43" s="7">
        <v>0</v>
      </c>
      <c r="V43" s="7">
        <v>0</v>
      </c>
      <c r="W43" s="6">
        <v>1</v>
      </c>
      <c r="X43" s="12">
        <v>10.01295017926901</v>
      </c>
      <c r="Y43" s="7">
        <v>1</v>
      </c>
      <c r="Z43" s="7">
        <v>0</v>
      </c>
      <c r="AA43" s="7">
        <v>0</v>
      </c>
      <c r="AB43" s="9" t="s">
        <v>34</v>
      </c>
      <c r="AC43" s="10">
        <f t="shared" si="4"/>
        <v>1</v>
      </c>
      <c r="AD43" s="10">
        <f t="shared" si="5"/>
        <v>0</v>
      </c>
      <c r="AE43" s="10">
        <f t="shared" si="6"/>
        <v>0</v>
      </c>
    </row>
    <row r="44" spans="1:31" ht="12.75" customHeight="1" x14ac:dyDescent="0.2">
      <c r="A44" s="7" t="s">
        <v>31</v>
      </c>
      <c r="B44" s="7" t="s">
        <v>56</v>
      </c>
      <c r="C44" s="8">
        <v>40139</v>
      </c>
      <c r="D44" s="9" t="s">
        <v>57</v>
      </c>
      <c r="E44" s="10" t="s">
        <v>42</v>
      </c>
      <c r="F44" s="10">
        <f t="shared" si="0"/>
        <v>0</v>
      </c>
      <c r="G44" s="10">
        <f t="shared" si="1"/>
        <v>0</v>
      </c>
      <c r="H44" s="10">
        <f t="shared" si="2"/>
        <v>1</v>
      </c>
      <c r="I44" s="10">
        <f t="shared" si="3"/>
        <v>0</v>
      </c>
      <c r="J44" s="10">
        <v>1</v>
      </c>
      <c r="K44" s="7">
        <v>0</v>
      </c>
      <c r="L44" s="13">
        <v>15835</v>
      </c>
      <c r="M44" s="9">
        <v>2452617</v>
      </c>
      <c r="N44" s="7">
        <v>5</v>
      </c>
      <c r="O44" s="7">
        <v>4</v>
      </c>
      <c r="P44" s="7">
        <v>3</v>
      </c>
      <c r="Q44" s="7">
        <v>4</v>
      </c>
      <c r="R44" s="7">
        <v>5</v>
      </c>
      <c r="S44" s="7">
        <v>4</v>
      </c>
      <c r="T44" s="7">
        <v>4</v>
      </c>
      <c r="U44" s="7">
        <v>0</v>
      </c>
      <c r="V44" s="7">
        <v>0</v>
      </c>
      <c r="W44" s="6">
        <v>1</v>
      </c>
      <c r="X44" s="12">
        <v>13.659361407198508</v>
      </c>
      <c r="Y44" s="7">
        <v>1</v>
      </c>
      <c r="Z44" s="7">
        <v>0</v>
      </c>
      <c r="AA44" s="7">
        <v>0</v>
      </c>
      <c r="AB44" s="9" t="s">
        <v>76</v>
      </c>
      <c r="AC44" s="10">
        <f t="shared" si="4"/>
        <v>0</v>
      </c>
      <c r="AD44" s="10">
        <f t="shared" si="5"/>
        <v>0</v>
      </c>
      <c r="AE44" s="10">
        <f t="shared" si="6"/>
        <v>1</v>
      </c>
    </row>
    <row r="45" spans="1:31" ht="12.75" customHeight="1" x14ac:dyDescent="0.2">
      <c r="A45" s="7" t="s">
        <v>31</v>
      </c>
      <c r="B45" s="7" t="s">
        <v>60</v>
      </c>
      <c r="C45" s="8">
        <v>39978</v>
      </c>
      <c r="D45" s="9" t="s">
        <v>57</v>
      </c>
      <c r="E45" s="10" t="s">
        <v>42</v>
      </c>
      <c r="F45" s="10">
        <f t="shared" si="0"/>
        <v>0</v>
      </c>
      <c r="G45" s="10">
        <f t="shared" si="1"/>
        <v>0</v>
      </c>
      <c r="H45" s="10">
        <f t="shared" si="2"/>
        <v>1</v>
      </c>
      <c r="I45" s="10">
        <f t="shared" si="3"/>
        <v>0</v>
      </c>
      <c r="J45" s="10">
        <v>1</v>
      </c>
      <c r="K45" s="7">
        <v>0</v>
      </c>
      <c r="L45" s="13">
        <v>15835</v>
      </c>
      <c r="M45" s="9">
        <v>2452617</v>
      </c>
      <c r="N45" s="7">
        <v>2</v>
      </c>
      <c r="O45" s="7">
        <v>5</v>
      </c>
      <c r="P45" s="7">
        <v>7</v>
      </c>
      <c r="Q45" s="7">
        <v>4</v>
      </c>
      <c r="R45" s="7">
        <v>5</v>
      </c>
      <c r="S45" s="7">
        <v>4</v>
      </c>
      <c r="T45" s="7">
        <v>1</v>
      </c>
      <c r="U45" s="7">
        <v>0</v>
      </c>
      <c r="V45" s="7">
        <v>0</v>
      </c>
      <c r="W45" s="6">
        <v>0</v>
      </c>
      <c r="X45" s="12">
        <v>53.347059914672606</v>
      </c>
      <c r="Y45" s="7">
        <v>1</v>
      </c>
      <c r="Z45" s="7">
        <v>0</v>
      </c>
      <c r="AA45" s="7">
        <v>0</v>
      </c>
      <c r="AB45" s="9" t="s">
        <v>34</v>
      </c>
      <c r="AC45" s="10">
        <f t="shared" si="4"/>
        <v>1</v>
      </c>
      <c r="AD45" s="10">
        <f t="shared" si="5"/>
        <v>0</v>
      </c>
      <c r="AE45" s="10">
        <f t="shared" si="6"/>
        <v>0</v>
      </c>
    </row>
    <row r="46" spans="1:31" ht="12.75" customHeight="1" x14ac:dyDescent="0.2">
      <c r="A46" s="7" t="s">
        <v>61</v>
      </c>
      <c r="B46" s="7" t="s">
        <v>60</v>
      </c>
      <c r="C46" s="8">
        <v>40048</v>
      </c>
      <c r="D46" s="9" t="s">
        <v>57</v>
      </c>
      <c r="E46" s="10" t="s">
        <v>42</v>
      </c>
      <c r="F46" s="10">
        <f t="shared" si="0"/>
        <v>0</v>
      </c>
      <c r="G46" s="10">
        <f t="shared" si="1"/>
        <v>0</v>
      </c>
      <c r="H46" s="10">
        <f t="shared" si="2"/>
        <v>1</v>
      </c>
      <c r="I46" s="10">
        <f t="shared" si="3"/>
        <v>0</v>
      </c>
      <c r="J46" s="10">
        <v>1</v>
      </c>
      <c r="K46" s="7">
        <v>0</v>
      </c>
      <c r="L46" s="13">
        <v>15835</v>
      </c>
      <c r="M46" s="9">
        <v>2452617</v>
      </c>
      <c r="N46" s="7">
        <v>13</v>
      </c>
      <c r="O46" s="7">
        <v>17</v>
      </c>
      <c r="P46" s="7">
        <v>6</v>
      </c>
      <c r="Q46" s="7">
        <v>6</v>
      </c>
      <c r="R46" s="7">
        <v>5</v>
      </c>
      <c r="S46" s="7">
        <v>5</v>
      </c>
      <c r="T46" s="7">
        <v>3</v>
      </c>
      <c r="U46" s="7">
        <v>0</v>
      </c>
      <c r="V46" s="7">
        <v>0</v>
      </c>
      <c r="W46" s="6">
        <v>0</v>
      </c>
      <c r="X46" s="12">
        <v>18.486518901278213</v>
      </c>
      <c r="Y46" s="7">
        <v>1</v>
      </c>
      <c r="Z46" s="7">
        <v>0</v>
      </c>
      <c r="AA46" s="7">
        <v>0</v>
      </c>
      <c r="AB46" s="9" t="s">
        <v>67</v>
      </c>
      <c r="AC46" s="10">
        <f t="shared" si="4"/>
        <v>0</v>
      </c>
      <c r="AD46" s="10">
        <f t="shared" si="5"/>
        <v>1</v>
      </c>
      <c r="AE46" s="10">
        <f t="shared" si="6"/>
        <v>0</v>
      </c>
    </row>
    <row r="47" spans="1:31" ht="12.75" customHeight="1" x14ac:dyDescent="0.2">
      <c r="A47" s="7" t="s">
        <v>31</v>
      </c>
      <c r="B47" s="7" t="s">
        <v>39</v>
      </c>
      <c r="C47" s="8">
        <v>40037</v>
      </c>
      <c r="D47" s="9" t="s">
        <v>57</v>
      </c>
      <c r="E47" s="10" t="s">
        <v>42</v>
      </c>
      <c r="F47" s="10">
        <f t="shared" si="0"/>
        <v>0</v>
      </c>
      <c r="G47" s="10">
        <f t="shared" si="1"/>
        <v>0</v>
      </c>
      <c r="H47" s="10">
        <f t="shared" si="2"/>
        <v>1</v>
      </c>
      <c r="I47" s="10">
        <f t="shared" si="3"/>
        <v>0</v>
      </c>
      <c r="J47" s="10">
        <v>1</v>
      </c>
      <c r="K47" s="7">
        <v>0</v>
      </c>
      <c r="L47" s="13">
        <v>15835</v>
      </c>
      <c r="M47" s="9">
        <v>2452617</v>
      </c>
      <c r="N47" s="7">
        <v>4</v>
      </c>
      <c r="O47" s="7">
        <v>1</v>
      </c>
      <c r="P47" s="7">
        <v>3</v>
      </c>
      <c r="Q47" s="7">
        <v>7</v>
      </c>
      <c r="R47" s="7">
        <v>4</v>
      </c>
      <c r="S47" s="7">
        <v>3</v>
      </c>
      <c r="T47" s="7">
        <v>2</v>
      </c>
      <c r="U47" s="7">
        <v>0</v>
      </c>
      <c r="V47" s="7">
        <v>1</v>
      </c>
      <c r="W47" s="6">
        <v>1</v>
      </c>
      <c r="X47" s="12">
        <v>4.3156464697434309</v>
      </c>
      <c r="Y47" s="7">
        <v>0</v>
      </c>
      <c r="Z47" s="7">
        <v>1</v>
      </c>
      <c r="AA47" s="7">
        <v>0</v>
      </c>
      <c r="AB47" s="9" t="s">
        <v>67</v>
      </c>
      <c r="AC47" s="10">
        <f t="shared" si="4"/>
        <v>0</v>
      </c>
      <c r="AD47" s="10">
        <f t="shared" si="5"/>
        <v>1</v>
      </c>
      <c r="AE47" s="10">
        <f t="shared" si="6"/>
        <v>0</v>
      </c>
    </row>
    <row r="48" spans="1:31" ht="12.75" customHeight="1" x14ac:dyDescent="0.2">
      <c r="A48" s="7" t="s">
        <v>61</v>
      </c>
      <c r="B48" s="7" t="s">
        <v>39</v>
      </c>
      <c r="C48" s="8">
        <v>40079</v>
      </c>
      <c r="D48" s="9" t="s">
        <v>57</v>
      </c>
      <c r="E48" s="10" t="s">
        <v>42</v>
      </c>
      <c r="F48" s="10">
        <f t="shared" si="0"/>
        <v>0</v>
      </c>
      <c r="G48" s="10">
        <f t="shared" si="1"/>
        <v>0</v>
      </c>
      <c r="H48" s="10">
        <f t="shared" si="2"/>
        <v>1</v>
      </c>
      <c r="I48" s="10">
        <f t="shared" si="3"/>
        <v>0</v>
      </c>
      <c r="J48" s="10">
        <v>1</v>
      </c>
      <c r="K48" s="7">
        <v>0</v>
      </c>
      <c r="L48" s="13">
        <v>15835</v>
      </c>
      <c r="M48" s="9">
        <v>2452617</v>
      </c>
      <c r="N48" s="7">
        <v>13</v>
      </c>
      <c r="O48" s="7">
        <v>1</v>
      </c>
      <c r="P48" s="7">
        <v>4</v>
      </c>
      <c r="Q48" s="7">
        <v>4</v>
      </c>
      <c r="R48" s="7">
        <v>7</v>
      </c>
      <c r="S48" s="7">
        <v>4</v>
      </c>
      <c r="T48" s="7">
        <v>3</v>
      </c>
      <c r="U48" s="7">
        <v>0</v>
      </c>
      <c r="V48" s="7">
        <v>1</v>
      </c>
      <c r="W48" s="6">
        <v>1</v>
      </c>
      <c r="X48" s="12">
        <v>21.853930446693553</v>
      </c>
      <c r="Y48" s="7">
        <v>0</v>
      </c>
      <c r="Z48" s="7">
        <v>1</v>
      </c>
      <c r="AA48" s="7">
        <v>15</v>
      </c>
      <c r="AB48" s="9" t="s">
        <v>67</v>
      </c>
      <c r="AC48" s="10">
        <f t="shared" si="4"/>
        <v>0</v>
      </c>
      <c r="AD48" s="10">
        <f t="shared" si="5"/>
        <v>1</v>
      </c>
      <c r="AE48" s="10">
        <f t="shared" si="6"/>
        <v>0</v>
      </c>
    </row>
    <row r="49" spans="1:31" ht="12.75" customHeight="1" x14ac:dyDescent="0.2">
      <c r="A49" s="7" t="s">
        <v>61</v>
      </c>
      <c r="B49" s="7" t="s">
        <v>47</v>
      </c>
      <c r="C49" s="8">
        <v>40041</v>
      </c>
      <c r="D49" s="9" t="s">
        <v>57</v>
      </c>
      <c r="E49" s="10" t="s">
        <v>42</v>
      </c>
      <c r="F49" s="10">
        <f t="shared" si="0"/>
        <v>0</v>
      </c>
      <c r="G49" s="10">
        <f t="shared" si="1"/>
        <v>0</v>
      </c>
      <c r="H49" s="10">
        <f t="shared" si="2"/>
        <v>1</v>
      </c>
      <c r="I49" s="10">
        <f t="shared" si="3"/>
        <v>0</v>
      </c>
      <c r="J49" s="10">
        <v>1</v>
      </c>
      <c r="K49" s="7">
        <v>0</v>
      </c>
      <c r="L49" s="13">
        <v>15835</v>
      </c>
      <c r="M49" s="9">
        <v>2452617</v>
      </c>
      <c r="N49" s="7">
        <v>13</v>
      </c>
      <c r="O49" s="7">
        <v>13</v>
      </c>
      <c r="P49" s="7">
        <v>3</v>
      </c>
      <c r="Q49" s="7">
        <v>7</v>
      </c>
      <c r="R49" s="7">
        <v>4</v>
      </c>
      <c r="S49" s="7">
        <v>5</v>
      </c>
      <c r="T49" s="7">
        <v>2</v>
      </c>
      <c r="U49" s="7">
        <v>0</v>
      </c>
      <c r="V49" s="7">
        <v>1</v>
      </c>
      <c r="W49" s="6">
        <v>1</v>
      </c>
      <c r="X49" s="12">
        <v>16.647869475685095</v>
      </c>
      <c r="Y49" s="7">
        <v>1</v>
      </c>
      <c r="Z49" s="7">
        <v>0</v>
      </c>
      <c r="AA49" s="7">
        <v>0</v>
      </c>
      <c r="AB49" s="9" t="s">
        <v>67</v>
      </c>
      <c r="AC49" s="10">
        <f t="shared" si="4"/>
        <v>0</v>
      </c>
      <c r="AD49" s="10">
        <f t="shared" si="5"/>
        <v>1</v>
      </c>
      <c r="AE49" s="10">
        <f t="shared" si="6"/>
        <v>0</v>
      </c>
    </row>
    <row r="50" spans="1:31" ht="12.75" customHeight="1" x14ac:dyDescent="0.2">
      <c r="A50" s="7" t="s">
        <v>31</v>
      </c>
      <c r="B50" s="7" t="s">
        <v>47</v>
      </c>
      <c r="C50" s="8">
        <v>40083</v>
      </c>
      <c r="D50" s="9" t="s">
        <v>57</v>
      </c>
      <c r="E50" s="10" t="s">
        <v>42</v>
      </c>
      <c r="F50" s="10">
        <f t="shared" si="0"/>
        <v>0</v>
      </c>
      <c r="G50" s="10">
        <f t="shared" si="1"/>
        <v>0</v>
      </c>
      <c r="H50" s="10">
        <f t="shared" si="2"/>
        <v>1</v>
      </c>
      <c r="I50" s="10">
        <f t="shared" si="3"/>
        <v>0</v>
      </c>
      <c r="J50" s="10">
        <v>1</v>
      </c>
      <c r="K50" s="7">
        <v>0</v>
      </c>
      <c r="L50" s="13">
        <v>15835</v>
      </c>
      <c r="M50" s="9">
        <v>2452617</v>
      </c>
      <c r="N50" s="7">
        <v>5</v>
      </c>
      <c r="O50" s="7">
        <v>12</v>
      </c>
      <c r="P50" s="7">
        <v>7</v>
      </c>
      <c r="Q50" s="7">
        <v>4</v>
      </c>
      <c r="R50" s="7">
        <v>4</v>
      </c>
      <c r="S50" s="7">
        <v>2</v>
      </c>
      <c r="T50" s="7">
        <v>3</v>
      </c>
      <c r="U50" s="7">
        <v>0</v>
      </c>
      <c r="V50" s="7">
        <v>1</v>
      </c>
      <c r="W50" s="6">
        <v>1</v>
      </c>
      <c r="X50" s="12">
        <v>13.369647875681931</v>
      </c>
      <c r="Y50" s="7">
        <v>1</v>
      </c>
      <c r="Z50" s="7">
        <v>0</v>
      </c>
      <c r="AA50" s="7">
        <v>0</v>
      </c>
      <c r="AB50" s="9" t="s">
        <v>76</v>
      </c>
      <c r="AC50" s="10">
        <f t="shared" si="4"/>
        <v>0</v>
      </c>
      <c r="AD50" s="10">
        <f t="shared" si="5"/>
        <v>0</v>
      </c>
      <c r="AE50" s="10">
        <f t="shared" si="6"/>
        <v>1</v>
      </c>
    </row>
    <row r="51" spans="1:31" ht="12.75" customHeight="1" x14ac:dyDescent="0.2">
      <c r="A51" s="7" t="s">
        <v>31</v>
      </c>
      <c r="B51" s="7" t="s">
        <v>50</v>
      </c>
      <c r="C51" s="8">
        <v>40010</v>
      </c>
      <c r="D51" s="9" t="s">
        <v>57</v>
      </c>
      <c r="E51" s="10" t="s">
        <v>42</v>
      </c>
      <c r="F51" s="10">
        <f t="shared" si="0"/>
        <v>0</v>
      </c>
      <c r="G51" s="10">
        <f t="shared" si="1"/>
        <v>0</v>
      </c>
      <c r="H51" s="10">
        <f t="shared" si="2"/>
        <v>1</v>
      </c>
      <c r="I51" s="10">
        <f t="shared" si="3"/>
        <v>0</v>
      </c>
      <c r="J51" s="10">
        <v>1</v>
      </c>
      <c r="K51" s="7">
        <v>1</v>
      </c>
      <c r="L51" s="13">
        <v>15835</v>
      </c>
      <c r="M51" s="9">
        <v>2452617</v>
      </c>
      <c r="N51" s="7">
        <v>1</v>
      </c>
      <c r="O51" s="7">
        <v>14</v>
      </c>
      <c r="P51" s="7">
        <v>4</v>
      </c>
      <c r="Q51" s="7">
        <v>4</v>
      </c>
      <c r="R51" s="7">
        <v>6</v>
      </c>
      <c r="S51" s="7">
        <v>4</v>
      </c>
      <c r="T51" s="7">
        <v>2</v>
      </c>
      <c r="U51" s="7">
        <v>0</v>
      </c>
      <c r="V51" s="7">
        <v>1</v>
      </c>
      <c r="W51" s="6">
        <v>0</v>
      </c>
      <c r="X51" s="12">
        <v>13.953713273291008</v>
      </c>
      <c r="Y51" s="7">
        <v>0</v>
      </c>
      <c r="Z51" s="7">
        <v>0</v>
      </c>
      <c r="AA51" s="7">
        <v>0</v>
      </c>
      <c r="AB51" s="9" t="s">
        <v>67</v>
      </c>
      <c r="AC51" s="10">
        <f t="shared" si="4"/>
        <v>0</v>
      </c>
      <c r="AD51" s="10">
        <f t="shared" si="5"/>
        <v>1</v>
      </c>
      <c r="AE51" s="10">
        <f t="shared" si="6"/>
        <v>0</v>
      </c>
    </row>
    <row r="52" spans="1:31" ht="12.75" customHeight="1" x14ac:dyDescent="0.2">
      <c r="A52" s="7" t="s">
        <v>61</v>
      </c>
      <c r="B52" s="7" t="s">
        <v>50</v>
      </c>
      <c r="C52" s="8">
        <v>40062</v>
      </c>
      <c r="D52" s="9" t="s">
        <v>57</v>
      </c>
      <c r="E52" s="10" t="s">
        <v>42</v>
      </c>
      <c r="F52" s="10">
        <f t="shared" si="0"/>
        <v>0</v>
      </c>
      <c r="G52" s="10">
        <f t="shared" si="1"/>
        <v>0</v>
      </c>
      <c r="H52" s="10">
        <f t="shared" si="2"/>
        <v>1</v>
      </c>
      <c r="I52" s="10">
        <f t="shared" si="3"/>
        <v>0</v>
      </c>
      <c r="J52" s="10">
        <v>1</v>
      </c>
      <c r="K52" s="7">
        <v>0</v>
      </c>
      <c r="L52" s="13">
        <v>15835</v>
      </c>
      <c r="M52" s="9">
        <v>2452617</v>
      </c>
      <c r="N52" s="7">
        <v>13</v>
      </c>
      <c r="O52" s="7">
        <v>4</v>
      </c>
      <c r="P52" s="7">
        <v>5</v>
      </c>
      <c r="Q52" s="7">
        <v>4</v>
      </c>
      <c r="R52" s="7">
        <v>8</v>
      </c>
      <c r="S52" s="7">
        <v>1</v>
      </c>
      <c r="T52" s="7">
        <v>3</v>
      </c>
      <c r="U52" s="7">
        <v>0</v>
      </c>
      <c r="V52" s="7">
        <v>1</v>
      </c>
      <c r="W52" s="6">
        <v>0</v>
      </c>
      <c r="X52" s="12">
        <v>21.764980744090732</v>
      </c>
      <c r="Y52" s="7">
        <v>1</v>
      </c>
      <c r="Z52" s="7">
        <v>0</v>
      </c>
      <c r="AA52" s="7">
        <v>0</v>
      </c>
      <c r="AB52" s="9" t="s">
        <v>67</v>
      </c>
      <c r="AC52" s="10">
        <f t="shared" si="4"/>
        <v>0</v>
      </c>
      <c r="AD52" s="10">
        <f t="shared" si="5"/>
        <v>1</v>
      </c>
      <c r="AE52" s="10">
        <f t="shared" si="6"/>
        <v>0</v>
      </c>
    </row>
    <row r="53" spans="1:31" ht="12.75" customHeight="1" x14ac:dyDescent="0.2">
      <c r="A53" s="7" t="s">
        <v>61</v>
      </c>
      <c r="B53" s="7" t="s">
        <v>35</v>
      </c>
      <c r="C53" s="8">
        <v>40023</v>
      </c>
      <c r="D53" s="9" t="s">
        <v>57</v>
      </c>
      <c r="E53" s="10" t="s">
        <v>42</v>
      </c>
      <c r="F53" s="10">
        <f t="shared" si="0"/>
        <v>0</v>
      </c>
      <c r="G53" s="10">
        <f t="shared" si="1"/>
        <v>0</v>
      </c>
      <c r="H53" s="10">
        <f t="shared" si="2"/>
        <v>1</v>
      </c>
      <c r="I53" s="10">
        <f t="shared" si="3"/>
        <v>0</v>
      </c>
      <c r="J53" s="10">
        <v>1</v>
      </c>
      <c r="K53" s="7">
        <v>0</v>
      </c>
      <c r="L53" s="13">
        <v>15835</v>
      </c>
      <c r="M53" s="9">
        <v>2452617</v>
      </c>
      <c r="N53" s="7">
        <v>16</v>
      </c>
      <c r="O53" s="7">
        <v>17</v>
      </c>
      <c r="P53" s="7">
        <v>4</v>
      </c>
      <c r="Q53" s="7">
        <v>2</v>
      </c>
      <c r="R53" s="7">
        <v>4</v>
      </c>
      <c r="S53" s="7">
        <v>5</v>
      </c>
      <c r="T53" s="7">
        <v>2</v>
      </c>
      <c r="U53" s="7">
        <v>0</v>
      </c>
      <c r="V53" s="7">
        <v>0</v>
      </c>
      <c r="W53" s="6">
        <v>1</v>
      </c>
      <c r="X53" s="12">
        <v>14.6153935</v>
      </c>
      <c r="Y53" s="7">
        <v>0</v>
      </c>
      <c r="Z53" s="7">
        <v>1</v>
      </c>
      <c r="AA53" s="7">
        <v>0</v>
      </c>
      <c r="AB53" s="9" t="s">
        <v>67</v>
      </c>
      <c r="AC53" s="10">
        <f t="shared" si="4"/>
        <v>0</v>
      </c>
      <c r="AD53" s="10">
        <f t="shared" si="5"/>
        <v>1</v>
      </c>
      <c r="AE53" s="10">
        <f t="shared" si="6"/>
        <v>0</v>
      </c>
    </row>
    <row r="54" spans="1:31" ht="12.75" customHeight="1" x14ac:dyDescent="0.2">
      <c r="A54" s="7" t="s">
        <v>31</v>
      </c>
      <c r="B54" s="7" t="s">
        <v>35</v>
      </c>
      <c r="C54" s="8">
        <v>40055</v>
      </c>
      <c r="D54" s="9" t="s">
        <v>57</v>
      </c>
      <c r="E54" s="10" t="s">
        <v>42</v>
      </c>
      <c r="F54" s="10">
        <f t="shared" si="0"/>
        <v>0</v>
      </c>
      <c r="G54" s="10">
        <f t="shared" si="1"/>
        <v>0</v>
      </c>
      <c r="H54" s="10">
        <f t="shared" si="2"/>
        <v>1</v>
      </c>
      <c r="I54" s="10">
        <f t="shared" si="3"/>
        <v>0</v>
      </c>
      <c r="J54" s="10">
        <v>1</v>
      </c>
      <c r="K54" s="7">
        <v>0</v>
      </c>
      <c r="L54" s="13">
        <v>15835</v>
      </c>
      <c r="M54" s="9">
        <v>2452617</v>
      </c>
      <c r="N54" s="7">
        <v>6</v>
      </c>
      <c r="O54" s="7">
        <v>19</v>
      </c>
      <c r="P54" s="7">
        <v>1</v>
      </c>
      <c r="Q54" s="7">
        <v>3</v>
      </c>
      <c r="R54" s="7">
        <v>3</v>
      </c>
      <c r="S54" s="7">
        <v>4</v>
      </c>
      <c r="T54" s="7">
        <v>3</v>
      </c>
      <c r="U54" s="7">
        <v>0</v>
      </c>
      <c r="V54" s="7">
        <v>0</v>
      </c>
      <c r="W54" s="6">
        <v>1</v>
      </c>
      <c r="X54" s="12">
        <v>13.269248268540519</v>
      </c>
      <c r="Y54" s="7">
        <v>1</v>
      </c>
      <c r="Z54" s="7">
        <v>0</v>
      </c>
      <c r="AA54" s="7">
        <v>0</v>
      </c>
      <c r="AB54" s="9" t="s">
        <v>67</v>
      </c>
      <c r="AC54" s="10">
        <f t="shared" si="4"/>
        <v>0</v>
      </c>
      <c r="AD54" s="10">
        <f t="shared" si="5"/>
        <v>1</v>
      </c>
      <c r="AE54" s="10">
        <f t="shared" si="6"/>
        <v>0</v>
      </c>
    </row>
    <row r="55" spans="1:31" ht="12.75" customHeight="1" x14ac:dyDescent="0.2">
      <c r="A55" s="7" t="s">
        <v>61</v>
      </c>
      <c r="B55" s="7" t="s">
        <v>44</v>
      </c>
      <c r="C55" s="8">
        <v>39956</v>
      </c>
      <c r="D55" s="9" t="s">
        <v>57</v>
      </c>
      <c r="E55" s="10" t="s">
        <v>42</v>
      </c>
      <c r="F55" s="10">
        <f t="shared" si="0"/>
        <v>0</v>
      </c>
      <c r="G55" s="10">
        <f t="shared" si="1"/>
        <v>0</v>
      </c>
      <c r="H55" s="10">
        <f t="shared" si="2"/>
        <v>1</v>
      </c>
      <c r="I55" s="10">
        <f t="shared" si="3"/>
        <v>0</v>
      </c>
      <c r="J55" s="10">
        <v>1</v>
      </c>
      <c r="K55" s="7">
        <v>0</v>
      </c>
      <c r="L55" s="13">
        <v>15835</v>
      </c>
      <c r="M55" s="9">
        <v>2452617</v>
      </c>
      <c r="N55" s="7">
        <v>7</v>
      </c>
      <c r="O55" s="7">
        <v>1</v>
      </c>
      <c r="P55" s="7">
        <v>5</v>
      </c>
      <c r="Q55" s="7">
        <v>9</v>
      </c>
      <c r="R55" s="7">
        <v>7</v>
      </c>
      <c r="S55" s="7">
        <v>6</v>
      </c>
      <c r="T55" s="7">
        <v>1</v>
      </c>
      <c r="U55" s="7">
        <v>0</v>
      </c>
      <c r="V55" s="7">
        <v>0</v>
      </c>
      <c r="W55" s="6">
        <v>0</v>
      </c>
      <c r="X55" s="12">
        <v>10.366326530612245</v>
      </c>
      <c r="Y55" s="7">
        <v>1</v>
      </c>
      <c r="Z55" s="7">
        <v>0</v>
      </c>
      <c r="AA55" s="7">
        <v>0</v>
      </c>
      <c r="AB55" s="9" t="s">
        <v>34</v>
      </c>
      <c r="AC55" s="10">
        <f t="shared" si="4"/>
        <v>1</v>
      </c>
      <c r="AD55" s="10">
        <f t="shared" si="5"/>
        <v>0</v>
      </c>
      <c r="AE55" s="10">
        <f t="shared" si="6"/>
        <v>0</v>
      </c>
    </row>
    <row r="56" spans="1:31" ht="12.75" customHeight="1" x14ac:dyDescent="0.2">
      <c r="A56" s="7" t="s">
        <v>31</v>
      </c>
      <c r="B56" s="7" t="s">
        <v>44</v>
      </c>
      <c r="C56" s="8">
        <v>40110</v>
      </c>
      <c r="D56" s="9" t="s">
        <v>57</v>
      </c>
      <c r="E56" s="10" t="s">
        <v>42</v>
      </c>
      <c r="F56" s="10">
        <f t="shared" si="0"/>
        <v>0</v>
      </c>
      <c r="G56" s="10">
        <f t="shared" si="1"/>
        <v>0</v>
      </c>
      <c r="H56" s="10">
        <f t="shared" si="2"/>
        <v>1</v>
      </c>
      <c r="I56" s="10">
        <f t="shared" si="3"/>
        <v>0</v>
      </c>
      <c r="J56" s="10">
        <v>1</v>
      </c>
      <c r="K56" s="7">
        <v>1</v>
      </c>
      <c r="L56" s="13">
        <v>15835</v>
      </c>
      <c r="M56" s="9">
        <v>2452617</v>
      </c>
      <c r="N56" s="7">
        <v>2</v>
      </c>
      <c r="O56" s="7">
        <v>9</v>
      </c>
      <c r="P56" s="7">
        <v>3</v>
      </c>
      <c r="Q56" s="7">
        <v>5</v>
      </c>
      <c r="R56" s="7">
        <v>2</v>
      </c>
      <c r="S56" s="7">
        <v>6</v>
      </c>
      <c r="T56" s="7">
        <v>4</v>
      </c>
      <c r="U56" s="7">
        <v>0</v>
      </c>
      <c r="V56" s="7">
        <v>0</v>
      </c>
      <c r="W56" s="6">
        <v>0</v>
      </c>
      <c r="X56" s="12">
        <v>14.424803979137163</v>
      </c>
      <c r="Y56" s="7">
        <v>1</v>
      </c>
      <c r="Z56" s="7">
        <v>0</v>
      </c>
      <c r="AA56" s="7">
        <v>0</v>
      </c>
      <c r="AB56" s="9" t="s">
        <v>76</v>
      </c>
      <c r="AC56" s="10">
        <f t="shared" si="4"/>
        <v>0</v>
      </c>
      <c r="AD56" s="10">
        <f t="shared" si="5"/>
        <v>0</v>
      </c>
      <c r="AE56" s="10">
        <f t="shared" si="6"/>
        <v>1</v>
      </c>
    </row>
    <row r="57" spans="1:31" ht="12.75" customHeight="1" x14ac:dyDescent="0.2">
      <c r="A57" s="7" t="s">
        <v>55</v>
      </c>
      <c r="B57" s="7" t="s">
        <v>58</v>
      </c>
      <c r="C57" s="8">
        <v>40146</v>
      </c>
      <c r="D57" s="9" t="s">
        <v>77</v>
      </c>
      <c r="E57" s="10" t="s">
        <v>42</v>
      </c>
      <c r="F57" s="10">
        <f t="shared" si="0"/>
        <v>0</v>
      </c>
      <c r="G57" s="10">
        <f t="shared" si="1"/>
        <v>0</v>
      </c>
      <c r="H57" s="10">
        <f t="shared" si="2"/>
        <v>1</v>
      </c>
      <c r="I57" s="10">
        <f t="shared" si="3"/>
        <v>0</v>
      </c>
      <c r="J57" s="10">
        <v>0</v>
      </c>
      <c r="K57" s="7">
        <v>1</v>
      </c>
      <c r="L57" s="11">
        <v>26133</v>
      </c>
      <c r="M57" s="9">
        <v>1064669</v>
      </c>
      <c r="N57" s="7">
        <v>10</v>
      </c>
      <c r="O57" s="7">
        <v>2</v>
      </c>
      <c r="P57" s="7">
        <v>3</v>
      </c>
      <c r="Q57" s="7">
        <v>7</v>
      </c>
      <c r="R57" s="7">
        <v>5</v>
      </c>
      <c r="S57" s="7">
        <v>5</v>
      </c>
      <c r="T57" s="7">
        <v>4</v>
      </c>
      <c r="U57" s="7">
        <v>0</v>
      </c>
      <c r="V57" s="7">
        <v>1</v>
      </c>
      <c r="W57" s="6">
        <v>1</v>
      </c>
      <c r="X57" s="12">
        <v>28.173290257288546</v>
      </c>
      <c r="Y57" s="7">
        <v>1</v>
      </c>
      <c r="Z57" s="7">
        <v>0</v>
      </c>
      <c r="AA57" s="7">
        <v>14.5</v>
      </c>
      <c r="AB57" s="9" t="s">
        <v>76</v>
      </c>
      <c r="AC57" s="10">
        <f t="shared" si="4"/>
        <v>0</v>
      </c>
      <c r="AD57" s="10">
        <f t="shared" si="5"/>
        <v>0</v>
      </c>
      <c r="AE57" s="10">
        <f t="shared" si="6"/>
        <v>1</v>
      </c>
    </row>
    <row r="58" spans="1:31" ht="12.75" customHeight="1" x14ac:dyDescent="0.2">
      <c r="A58" s="7" t="s">
        <v>60</v>
      </c>
      <c r="B58" s="7" t="s">
        <v>52</v>
      </c>
      <c r="C58" s="8">
        <v>40033</v>
      </c>
      <c r="D58" s="9" t="s">
        <v>73</v>
      </c>
      <c r="E58" s="10" t="s">
        <v>38</v>
      </c>
      <c r="F58" s="10">
        <f t="shared" si="0"/>
        <v>0</v>
      </c>
      <c r="G58" s="10">
        <f t="shared" si="1"/>
        <v>1</v>
      </c>
      <c r="H58" s="10">
        <f t="shared" si="2"/>
        <v>0</v>
      </c>
      <c r="I58" s="10">
        <f t="shared" si="3"/>
        <v>0</v>
      </c>
      <c r="J58" s="10">
        <v>1</v>
      </c>
      <c r="K58" s="7">
        <v>0</v>
      </c>
      <c r="L58" s="11">
        <v>6895</v>
      </c>
      <c r="M58" s="9">
        <v>298561</v>
      </c>
      <c r="N58" s="7">
        <v>18</v>
      </c>
      <c r="O58" s="7">
        <v>16</v>
      </c>
      <c r="P58" s="7">
        <v>4</v>
      </c>
      <c r="Q58" s="7">
        <v>1</v>
      </c>
      <c r="R58" s="7">
        <v>3</v>
      </c>
      <c r="S58" s="7">
        <v>2</v>
      </c>
      <c r="T58" s="7">
        <v>2</v>
      </c>
      <c r="U58" s="7">
        <v>0</v>
      </c>
      <c r="V58" s="7">
        <v>0</v>
      </c>
      <c r="W58" s="6">
        <v>0</v>
      </c>
      <c r="X58" s="12">
        <v>10.016016307513103</v>
      </c>
      <c r="Y58" s="7">
        <v>1</v>
      </c>
      <c r="Z58" s="7">
        <v>0</v>
      </c>
      <c r="AA58" s="7">
        <v>0</v>
      </c>
      <c r="AB58" s="9" t="s">
        <v>67</v>
      </c>
      <c r="AC58" s="10">
        <f t="shared" si="4"/>
        <v>0</v>
      </c>
      <c r="AD58" s="10">
        <f t="shared" si="5"/>
        <v>1</v>
      </c>
      <c r="AE58" s="10">
        <f t="shared" si="6"/>
        <v>0</v>
      </c>
    </row>
    <row r="59" spans="1:31" ht="12.75" customHeight="1" x14ac:dyDescent="0.2">
      <c r="A59" s="7" t="s">
        <v>40</v>
      </c>
      <c r="B59" s="7" t="s">
        <v>47</v>
      </c>
      <c r="C59" s="8">
        <v>40030</v>
      </c>
      <c r="D59" s="9" t="s">
        <v>72</v>
      </c>
      <c r="E59" s="10" t="s">
        <v>33</v>
      </c>
      <c r="F59" s="10">
        <f t="shared" si="0"/>
        <v>1</v>
      </c>
      <c r="G59" s="10">
        <f t="shared" si="1"/>
        <v>0</v>
      </c>
      <c r="H59" s="10">
        <f t="shared" si="2"/>
        <v>0</v>
      </c>
      <c r="I59" s="10">
        <f t="shared" si="3"/>
        <v>0</v>
      </c>
      <c r="J59" s="10">
        <v>1</v>
      </c>
      <c r="K59" s="7">
        <v>0</v>
      </c>
      <c r="L59" s="11">
        <v>14003</v>
      </c>
      <c r="M59" s="9">
        <v>296254</v>
      </c>
      <c r="N59" s="7">
        <v>16</v>
      </c>
      <c r="O59" s="7">
        <v>12</v>
      </c>
      <c r="P59" s="7">
        <v>1</v>
      </c>
      <c r="Q59" s="7">
        <v>6</v>
      </c>
      <c r="R59" s="7">
        <v>4</v>
      </c>
      <c r="S59" s="7">
        <v>4</v>
      </c>
      <c r="T59" s="7">
        <v>2</v>
      </c>
      <c r="U59" s="7">
        <v>0</v>
      </c>
      <c r="V59" s="7">
        <v>1</v>
      </c>
      <c r="W59" s="6">
        <v>1</v>
      </c>
      <c r="X59" s="12">
        <v>29.993967828418231</v>
      </c>
      <c r="Y59" s="7">
        <v>0</v>
      </c>
      <c r="Z59" s="7">
        <v>1</v>
      </c>
      <c r="AA59" s="7">
        <v>0</v>
      </c>
      <c r="AB59" s="9" t="s">
        <v>67</v>
      </c>
      <c r="AC59" s="10">
        <f t="shared" si="4"/>
        <v>0</v>
      </c>
      <c r="AD59" s="10">
        <f t="shared" si="5"/>
        <v>1</v>
      </c>
      <c r="AE59" s="10">
        <f t="shared" si="6"/>
        <v>0</v>
      </c>
    </row>
    <row r="60" spans="1:31" ht="12.75" customHeight="1" x14ac:dyDescent="0.2">
      <c r="A60" s="7" t="s">
        <v>40</v>
      </c>
      <c r="B60" s="7" t="s">
        <v>31</v>
      </c>
      <c r="C60" s="8">
        <v>40131</v>
      </c>
      <c r="D60" s="9" t="s">
        <v>45</v>
      </c>
      <c r="E60" s="10" t="s">
        <v>33</v>
      </c>
      <c r="F60" s="10">
        <f t="shared" si="0"/>
        <v>1</v>
      </c>
      <c r="G60" s="10">
        <f t="shared" si="1"/>
        <v>0</v>
      </c>
      <c r="H60" s="10">
        <f t="shared" si="2"/>
        <v>0</v>
      </c>
      <c r="I60" s="10">
        <f t="shared" si="3"/>
        <v>0</v>
      </c>
      <c r="J60" s="10">
        <v>1</v>
      </c>
      <c r="K60" s="7">
        <v>0</v>
      </c>
      <c r="L60" s="13">
        <v>21025</v>
      </c>
      <c r="M60" s="9">
        <v>1828092</v>
      </c>
      <c r="N60" s="7">
        <v>15</v>
      </c>
      <c r="O60" s="7">
        <v>4</v>
      </c>
      <c r="P60" s="7">
        <v>4</v>
      </c>
      <c r="Q60" s="7">
        <v>3</v>
      </c>
      <c r="R60" s="7">
        <v>2</v>
      </c>
      <c r="S60" s="7">
        <v>5</v>
      </c>
      <c r="T60" s="7">
        <v>4</v>
      </c>
      <c r="U60" s="7">
        <v>0</v>
      </c>
      <c r="V60" s="7">
        <v>0</v>
      </c>
      <c r="W60" s="6">
        <v>1</v>
      </c>
      <c r="X60" s="12">
        <v>15.762800115707261</v>
      </c>
      <c r="Y60" s="7">
        <v>1</v>
      </c>
      <c r="Z60" s="7">
        <v>0</v>
      </c>
      <c r="AA60" s="7">
        <v>0</v>
      </c>
      <c r="AB60" s="9" t="s">
        <v>76</v>
      </c>
      <c r="AC60" s="10">
        <f t="shared" si="4"/>
        <v>0</v>
      </c>
      <c r="AD60" s="10">
        <f t="shared" si="5"/>
        <v>0</v>
      </c>
      <c r="AE60" s="10">
        <f t="shared" si="6"/>
        <v>1</v>
      </c>
    </row>
    <row r="61" spans="1:31" ht="12.75" customHeight="1" x14ac:dyDescent="0.2">
      <c r="A61" s="7" t="s">
        <v>40</v>
      </c>
      <c r="B61" s="7" t="s">
        <v>52</v>
      </c>
      <c r="C61" s="8">
        <v>39949</v>
      </c>
      <c r="D61" s="9" t="s">
        <v>45</v>
      </c>
      <c r="E61" s="10" t="s">
        <v>33</v>
      </c>
      <c r="F61" s="10">
        <f t="shared" si="0"/>
        <v>1</v>
      </c>
      <c r="G61" s="10">
        <f t="shared" si="1"/>
        <v>0</v>
      </c>
      <c r="H61" s="10">
        <f t="shared" si="2"/>
        <v>0</v>
      </c>
      <c r="I61" s="10">
        <f t="shared" si="3"/>
        <v>0</v>
      </c>
      <c r="J61" s="10">
        <v>1</v>
      </c>
      <c r="K61" s="7">
        <v>0</v>
      </c>
      <c r="L61" s="13">
        <v>21025</v>
      </c>
      <c r="M61" s="9">
        <v>1828092</v>
      </c>
      <c r="N61" s="7">
        <v>16</v>
      </c>
      <c r="O61" s="7">
        <v>13</v>
      </c>
      <c r="P61" s="7">
        <v>8</v>
      </c>
      <c r="Q61" s="7">
        <v>5</v>
      </c>
      <c r="R61" s="7">
        <v>4</v>
      </c>
      <c r="S61" s="7">
        <v>0</v>
      </c>
      <c r="T61" s="7">
        <v>1</v>
      </c>
      <c r="U61" s="7">
        <v>0</v>
      </c>
      <c r="V61" s="7">
        <v>0</v>
      </c>
      <c r="W61" s="6">
        <v>0</v>
      </c>
      <c r="X61" s="12">
        <v>12.31983853733824</v>
      </c>
      <c r="Y61" s="7">
        <v>1</v>
      </c>
      <c r="Z61" s="7">
        <v>0</v>
      </c>
      <c r="AA61" s="7">
        <v>0</v>
      </c>
      <c r="AB61" s="9" t="s">
        <v>34</v>
      </c>
      <c r="AC61" s="10">
        <f t="shared" si="4"/>
        <v>1</v>
      </c>
      <c r="AD61" s="10">
        <f t="shared" si="5"/>
        <v>0</v>
      </c>
      <c r="AE61" s="10">
        <f t="shared" si="6"/>
        <v>0</v>
      </c>
    </row>
    <row r="62" spans="1:31" ht="12.75" customHeight="1" x14ac:dyDescent="0.2">
      <c r="A62" s="7" t="s">
        <v>43</v>
      </c>
      <c r="B62" s="7" t="s">
        <v>52</v>
      </c>
      <c r="C62" s="8">
        <v>40104</v>
      </c>
      <c r="D62" s="9" t="s">
        <v>45</v>
      </c>
      <c r="E62" s="10" t="s">
        <v>33</v>
      </c>
      <c r="F62" s="10">
        <f t="shared" si="0"/>
        <v>1</v>
      </c>
      <c r="G62" s="10">
        <f t="shared" si="1"/>
        <v>0</v>
      </c>
      <c r="H62" s="10">
        <f t="shared" si="2"/>
        <v>0</v>
      </c>
      <c r="I62" s="10">
        <f t="shared" si="3"/>
        <v>0</v>
      </c>
      <c r="J62" s="10">
        <v>1</v>
      </c>
      <c r="K62" s="7">
        <v>0</v>
      </c>
      <c r="L62" s="13">
        <v>21025</v>
      </c>
      <c r="M62" s="9">
        <v>1828092</v>
      </c>
      <c r="N62" s="7">
        <v>14</v>
      </c>
      <c r="O62" s="7">
        <v>17</v>
      </c>
      <c r="P62" s="7">
        <v>5</v>
      </c>
      <c r="Q62" s="7">
        <v>4</v>
      </c>
      <c r="R62" s="7">
        <v>4</v>
      </c>
      <c r="S62" s="7">
        <v>2</v>
      </c>
      <c r="T62" s="7">
        <v>4</v>
      </c>
      <c r="U62" s="7">
        <v>0</v>
      </c>
      <c r="V62" s="7">
        <v>0</v>
      </c>
      <c r="W62" s="6">
        <v>0</v>
      </c>
      <c r="X62" s="12">
        <v>18.681710213776721</v>
      </c>
      <c r="Y62" s="7">
        <v>1</v>
      </c>
      <c r="Z62" s="7">
        <v>0</v>
      </c>
      <c r="AA62" s="7">
        <v>13.8</v>
      </c>
      <c r="AB62" s="9" t="s">
        <v>76</v>
      </c>
      <c r="AC62" s="10">
        <f t="shared" si="4"/>
        <v>0</v>
      </c>
      <c r="AD62" s="10">
        <f t="shared" si="5"/>
        <v>0</v>
      </c>
      <c r="AE62" s="10">
        <f t="shared" si="6"/>
        <v>1</v>
      </c>
    </row>
    <row r="63" spans="1:31" ht="12.75" customHeight="1" x14ac:dyDescent="0.2">
      <c r="A63" s="7" t="s">
        <v>40</v>
      </c>
      <c r="B63" s="7" t="s">
        <v>43</v>
      </c>
      <c r="C63" s="8">
        <v>40111</v>
      </c>
      <c r="D63" s="9" t="s">
        <v>45</v>
      </c>
      <c r="E63" s="10" t="s">
        <v>33</v>
      </c>
      <c r="F63" s="10">
        <f t="shared" si="0"/>
        <v>1</v>
      </c>
      <c r="G63" s="10">
        <f t="shared" si="1"/>
        <v>0</v>
      </c>
      <c r="H63" s="10">
        <f t="shared" si="2"/>
        <v>0</v>
      </c>
      <c r="I63" s="10">
        <f t="shared" si="3"/>
        <v>0</v>
      </c>
      <c r="J63" s="10">
        <v>1</v>
      </c>
      <c r="K63" s="7">
        <v>0</v>
      </c>
      <c r="L63" s="13">
        <v>21025</v>
      </c>
      <c r="M63" s="9">
        <v>1828092</v>
      </c>
      <c r="N63" s="7">
        <v>15</v>
      </c>
      <c r="O63" s="7">
        <v>14</v>
      </c>
      <c r="P63" s="7">
        <v>1</v>
      </c>
      <c r="Q63" s="7">
        <v>5</v>
      </c>
      <c r="R63" s="7">
        <v>3</v>
      </c>
      <c r="S63" s="7">
        <v>4</v>
      </c>
      <c r="T63" s="7">
        <v>4</v>
      </c>
      <c r="U63" s="7">
        <v>1</v>
      </c>
      <c r="V63" s="7">
        <v>0</v>
      </c>
      <c r="W63" s="6">
        <v>0</v>
      </c>
      <c r="X63" s="12">
        <v>17.534715877946283</v>
      </c>
      <c r="Y63" s="7">
        <v>1</v>
      </c>
      <c r="Z63" s="7">
        <v>0</v>
      </c>
      <c r="AA63" s="7">
        <v>4.5</v>
      </c>
      <c r="AB63" s="9" t="s">
        <v>76</v>
      </c>
      <c r="AC63" s="10">
        <f t="shared" si="4"/>
        <v>0</v>
      </c>
      <c r="AD63" s="10">
        <f t="shared" si="5"/>
        <v>0</v>
      </c>
      <c r="AE63" s="10">
        <f t="shared" si="6"/>
        <v>1</v>
      </c>
    </row>
    <row r="64" spans="1:31" ht="12.75" customHeight="1" x14ac:dyDescent="0.2">
      <c r="A64" s="7" t="s">
        <v>43</v>
      </c>
      <c r="B64" s="7" t="s">
        <v>30</v>
      </c>
      <c r="C64" s="8">
        <v>40019</v>
      </c>
      <c r="D64" s="9" t="s">
        <v>45</v>
      </c>
      <c r="E64" s="10" t="s">
        <v>33</v>
      </c>
      <c r="F64" s="10">
        <f t="shared" si="0"/>
        <v>1</v>
      </c>
      <c r="G64" s="10">
        <f t="shared" si="1"/>
        <v>0</v>
      </c>
      <c r="H64" s="10">
        <f t="shared" si="2"/>
        <v>0</v>
      </c>
      <c r="I64" s="10">
        <f t="shared" si="3"/>
        <v>0</v>
      </c>
      <c r="J64" s="10">
        <v>1</v>
      </c>
      <c r="K64" s="7">
        <v>0</v>
      </c>
      <c r="L64" s="13">
        <v>21025</v>
      </c>
      <c r="M64" s="9">
        <v>1828092</v>
      </c>
      <c r="N64" s="7">
        <v>18</v>
      </c>
      <c r="O64" s="7">
        <v>12</v>
      </c>
      <c r="P64" s="7">
        <v>1</v>
      </c>
      <c r="Q64" s="7">
        <v>9</v>
      </c>
      <c r="R64" s="7">
        <v>0</v>
      </c>
      <c r="S64" s="7">
        <v>6</v>
      </c>
      <c r="T64" s="7">
        <v>2</v>
      </c>
      <c r="U64" s="7">
        <v>0</v>
      </c>
      <c r="V64" s="7">
        <v>0</v>
      </c>
      <c r="W64" s="6">
        <v>0</v>
      </c>
      <c r="X64" s="12">
        <v>28.032628846866888</v>
      </c>
      <c r="Y64" s="7">
        <v>1</v>
      </c>
      <c r="Z64" s="7">
        <v>0</v>
      </c>
      <c r="AA64" s="7">
        <v>0</v>
      </c>
      <c r="AB64" s="9" t="s">
        <v>67</v>
      </c>
      <c r="AC64" s="10">
        <f t="shared" si="4"/>
        <v>0</v>
      </c>
      <c r="AD64" s="10">
        <f t="shared" si="5"/>
        <v>1</v>
      </c>
      <c r="AE64" s="10">
        <f t="shared" si="6"/>
        <v>0</v>
      </c>
    </row>
    <row r="65" spans="1:31" ht="12.75" customHeight="1" x14ac:dyDescent="0.2">
      <c r="A65" s="7" t="s">
        <v>40</v>
      </c>
      <c r="B65" s="7" t="s">
        <v>30</v>
      </c>
      <c r="C65" s="8">
        <v>40054</v>
      </c>
      <c r="D65" s="9" t="s">
        <v>45</v>
      </c>
      <c r="E65" s="10" t="s">
        <v>33</v>
      </c>
      <c r="F65" s="10">
        <f t="shared" si="0"/>
        <v>1</v>
      </c>
      <c r="G65" s="10">
        <f t="shared" si="1"/>
        <v>0</v>
      </c>
      <c r="H65" s="10">
        <f t="shared" si="2"/>
        <v>0</v>
      </c>
      <c r="I65" s="10">
        <f t="shared" si="3"/>
        <v>0</v>
      </c>
      <c r="J65" s="10">
        <v>1</v>
      </c>
      <c r="K65" s="7">
        <v>0</v>
      </c>
      <c r="L65" s="13">
        <v>21025</v>
      </c>
      <c r="M65" s="9">
        <v>1828092</v>
      </c>
      <c r="N65" s="7">
        <v>16</v>
      </c>
      <c r="O65" s="7">
        <v>5</v>
      </c>
      <c r="P65" s="7">
        <v>6</v>
      </c>
      <c r="Q65" s="7">
        <v>7</v>
      </c>
      <c r="R65" s="7">
        <v>4</v>
      </c>
      <c r="S65" s="7">
        <v>7</v>
      </c>
      <c r="T65" s="7">
        <v>3</v>
      </c>
      <c r="U65" s="7">
        <v>0</v>
      </c>
      <c r="V65" s="7">
        <v>0</v>
      </c>
      <c r="W65" s="6">
        <v>0</v>
      </c>
      <c r="X65" s="12">
        <v>16.330784574468087</v>
      </c>
      <c r="Y65" s="7">
        <v>1</v>
      </c>
      <c r="Z65" s="7">
        <v>0</v>
      </c>
      <c r="AA65" s="7">
        <v>0</v>
      </c>
      <c r="AB65" s="9" t="s">
        <v>67</v>
      </c>
      <c r="AC65" s="10">
        <f t="shared" si="4"/>
        <v>0</v>
      </c>
      <c r="AD65" s="10">
        <f t="shared" si="5"/>
        <v>1</v>
      </c>
      <c r="AE65" s="10">
        <f t="shared" si="6"/>
        <v>0</v>
      </c>
    </row>
    <row r="66" spans="1:31" ht="12.75" customHeight="1" x14ac:dyDescent="0.2">
      <c r="A66" s="7" t="s">
        <v>43</v>
      </c>
      <c r="B66" s="7" t="s">
        <v>36</v>
      </c>
      <c r="C66" s="8">
        <v>40041</v>
      </c>
      <c r="D66" s="9" t="s">
        <v>45</v>
      </c>
      <c r="E66" s="10" t="s">
        <v>33</v>
      </c>
      <c r="F66" s="10">
        <f t="shared" ref="F66:F129" si="7">IF(E66="Sul",1,0)</f>
        <v>1</v>
      </c>
      <c r="G66" s="10">
        <f t="shared" ref="G66:G129" si="8">IF(E66="Nordeste",1,0)</f>
        <v>0</v>
      </c>
      <c r="H66" s="10">
        <f t="shared" ref="H66:H129" si="9">IF(E66="Sudeste",1,0)</f>
        <v>0</v>
      </c>
      <c r="I66" s="10">
        <f t="shared" ref="I66:I129" si="10">IF(E66="Centro-Oeste",1,0)</f>
        <v>0</v>
      </c>
      <c r="J66" s="10">
        <v>1</v>
      </c>
      <c r="K66" s="7">
        <v>0</v>
      </c>
      <c r="L66" s="13">
        <v>21025</v>
      </c>
      <c r="M66" s="9">
        <v>1828092</v>
      </c>
      <c r="N66" s="7">
        <v>14</v>
      </c>
      <c r="O66" s="7">
        <v>6</v>
      </c>
      <c r="P66" s="7">
        <v>9</v>
      </c>
      <c r="Q66" s="7">
        <v>6</v>
      </c>
      <c r="R66" s="7">
        <v>4</v>
      </c>
      <c r="S66" s="7">
        <v>6</v>
      </c>
      <c r="T66" s="7">
        <v>2</v>
      </c>
      <c r="U66" s="7">
        <v>0</v>
      </c>
      <c r="V66" s="7">
        <v>0</v>
      </c>
      <c r="W66" s="6">
        <v>0</v>
      </c>
      <c r="X66" s="12">
        <v>18.934098185699039</v>
      </c>
      <c r="Y66" s="7">
        <v>1</v>
      </c>
      <c r="Z66" s="7">
        <v>0</v>
      </c>
      <c r="AA66" s="7">
        <v>0</v>
      </c>
      <c r="AB66" s="9" t="s">
        <v>67</v>
      </c>
      <c r="AC66" s="10">
        <f t="shared" ref="AC66:AC129" si="11">IF(AB66="Outono",1,0)</f>
        <v>0</v>
      </c>
      <c r="AD66" s="10">
        <f t="shared" ref="AD66:AD129" si="12">IF(AB66="Inverno",1,0)</f>
        <v>1</v>
      </c>
      <c r="AE66" s="10">
        <f t="shared" ref="AE66:AE129" si="13">IF(AB66="Primavera",1,0)</f>
        <v>0</v>
      </c>
    </row>
    <row r="67" spans="1:31" ht="12.75" customHeight="1" x14ac:dyDescent="0.2">
      <c r="A67" s="7" t="s">
        <v>40</v>
      </c>
      <c r="B67" s="7" t="s">
        <v>36</v>
      </c>
      <c r="C67" s="8">
        <v>40096</v>
      </c>
      <c r="D67" s="9" t="s">
        <v>45</v>
      </c>
      <c r="E67" s="10" t="s">
        <v>33</v>
      </c>
      <c r="F67" s="10">
        <f t="shared" si="7"/>
        <v>1</v>
      </c>
      <c r="G67" s="10">
        <f t="shared" si="8"/>
        <v>0</v>
      </c>
      <c r="H67" s="10">
        <f t="shared" si="9"/>
        <v>0</v>
      </c>
      <c r="I67" s="10">
        <f t="shared" si="10"/>
        <v>0</v>
      </c>
      <c r="J67" s="10">
        <v>1</v>
      </c>
      <c r="K67" s="7">
        <v>0</v>
      </c>
      <c r="L67" s="13">
        <v>21025</v>
      </c>
      <c r="M67" s="9">
        <v>1828092</v>
      </c>
      <c r="N67" s="7">
        <v>15</v>
      </c>
      <c r="O67" s="7">
        <v>13</v>
      </c>
      <c r="P67" s="7">
        <v>7</v>
      </c>
      <c r="Q67" s="7">
        <v>1</v>
      </c>
      <c r="R67" s="7">
        <v>6</v>
      </c>
      <c r="S67" s="7">
        <v>1</v>
      </c>
      <c r="T67" s="7">
        <v>3</v>
      </c>
      <c r="U67" s="7">
        <v>0</v>
      </c>
      <c r="V67" s="7">
        <v>0</v>
      </c>
      <c r="W67" s="6">
        <v>0</v>
      </c>
      <c r="X67" s="12">
        <v>14.998865355521936</v>
      </c>
      <c r="Y67" s="7">
        <v>1</v>
      </c>
      <c r="Z67" s="7">
        <v>0</v>
      </c>
      <c r="AA67" s="7">
        <v>0.2</v>
      </c>
      <c r="AB67" s="9" t="s">
        <v>76</v>
      </c>
      <c r="AC67" s="10">
        <f t="shared" si="11"/>
        <v>0</v>
      </c>
      <c r="AD67" s="10">
        <f t="shared" si="12"/>
        <v>0</v>
      </c>
      <c r="AE67" s="10">
        <f t="shared" si="13"/>
        <v>1</v>
      </c>
    </row>
    <row r="68" spans="1:31" ht="12.75" customHeight="1" x14ac:dyDescent="0.2">
      <c r="A68" s="7" t="s">
        <v>40</v>
      </c>
      <c r="B68" s="7" t="s">
        <v>53</v>
      </c>
      <c r="C68" s="8">
        <v>40023</v>
      </c>
      <c r="D68" s="9" t="s">
        <v>45</v>
      </c>
      <c r="E68" s="10" t="s">
        <v>33</v>
      </c>
      <c r="F68" s="10">
        <f t="shared" si="7"/>
        <v>1</v>
      </c>
      <c r="G68" s="10">
        <f t="shared" si="8"/>
        <v>0</v>
      </c>
      <c r="H68" s="10">
        <f t="shared" si="9"/>
        <v>0</v>
      </c>
      <c r="I68" s="10">
        <f t="shared" si="10"/>
        <v>0</v>
      </c>
      <c r="J68" s="10">
        <v>1</v>
      </c>
      <c r="K68" s="7">
        <v>0</v>
      </c>
      <c r="L68" s="13">
        <v>21025</v>
      </c>
      <c r="M68" s="9">
        <v>1828092</v>
      </c>
      <c r="N68" s="7">
        <v>15</v>
      </c>
      <c r="O68" s="7">
        <v>14</v>
      </c>
      <c r="P68" s="7">
        <v>2</v>
      </c>
      <c r="Q68" s="7">
        <v>5</v>
      </c>
      <c r="R68" s="7">
        <v>1</v>
      </c>
      <c r="S68" s="7">
        <v>7</v>
      </c>
      <c r="T68" s="7">
        <v>2</v>
      </c>
      <c r="U68" s="7">
        <v>0</v>
      </c>
      <c r="V68" s="7">
        <v>1</v>
      </c>
      <c r="W68" s="6">
        <v>0</v>
      </c>
      <c r="X68" s="12">
        <v>28.711074448339865</v>
      </c>
      <c r="Y68" s="7">
        <v>0</v>
      </c>
      <c r="Z68" s="7">
        <v>0</v>
      </c>
      <c r="AA68" s="7">
        <v>30.5</v>
      </c>
      <c r="AB68" s="9" t="s">
        <v>67</v>
      </c>
      <c r="AC68" s="10">
        <f t="shared" si="11"/>
        <v>0</v>
      </c>
      <c r="AD68" s="10">
        <f t="shared" si="12"/>
        <v>1</v>
      </c>
      <c r="AE68" s="10">
        <f t="shared" si="13"/>
        <v>0</v>
      </c>
    </row>
    <row r="69" spans="1:31" ht="12.75" customHeight="1" x14ac:dyDescent="0.2">
      <c r="A69" s="7" t="s">
        <v>43</v>
      </c>
      <c r="B69" s="7" t="s">
        <v>53</v>
      </c>
      <c r="C69" s="8">
        <v>40146</v>
      </c>
      <c r="D69" s="9" t="s">
        <v>45</v>
      </c>
      <c r="E69" s="10" t="s">
        <v>33</v>
      </c>
      <c r="F69" s="10">
        <f t="shared" si="7"/>
        <v>1</v>
      </c>
      <c r="G69" s="10">
        <f t="shared" si="8"/>
        <v>0</v>
      </c>
      <c r="H69" s="10">
        <f t="shared" si="9"/>
        <v>0</v>
      </c>
      <c r="I69" s="10">
        <f t="shared" si="10"/>
        <v>0</v>
      </c>
      <c r="J69" s="10">
        <v>1</v>
      </c>
      <c r="K69" s="7">
        <v>1</v>
      </c>
      <c r="L69" s="13">
        <v>21025</v>
      </c>
      <c r="M69" s="9">
        <v>1828092</v>
      </c>
      <c r="N69" s="7">
        <v>15</v>
      </c>
      <c r="O69" s="7">
        <v>16</v>
      </c>
      <c r="P69" s="7">
        <v>4</v>
      </c>
      <c r="Q69" s="7">
        <v>6</v>
      </c>
      <c r="R69" s="7">
        <v>4</v>
      </c>
      <c r="S69" s="7">
        <v>5</v>
      </c>
      <c r="T69" s="7">
        <v>4</v>
      </c>
      <c r="U69" s="7">
        <v>0</v>
      </c>
      <c r="V69" s="7">
        <v>1</v>
      </c>
      <c r="W69" s="6">
        <v>0</v>
      </c>
      <c r="X69" s="12">
        <v>20.52658391997036</v>
      </c>
      <c r="Y69" s="7">
        <v>1</v>
      </c>
      <c r="Z69" s="7">
        <v>0</v>
      </c>
      <c r="AA69" s="7">
        <v>22.8</v>
      </c>
      <c r="AB69" s="9" t="s">
        <v>76</v>
      </c>
      <c r="AC69" s="10">
        <f t="shared" si="11"/>
        <v>0</v>
      </c>
      <c r="AD69" s="10">
        <f t="shared" si="12"/>
        <v>0</v>
      </c>
      <c r="AE69" s="10">
        <f t="shared" si="13"/>
        <v>1</v>
      </c>
    </row>
    <row r="70" spans="1:31" ht="12.75" customHeight="1" x14ac:dyDescent="0.2">
      <c r="A70" s="7" t="s">
        <v>43</v>
      </c>
      <c r="B70" s="7" t="s">
        <v>55</v>
      </c>
      <c r="C70" s="8">
        <v>39991</v>
      </c>
      <c r="D70" s="9" t="s">
        <v>45</v>
      </c>
      <c r="E70" s="10" t="s">
        <v>33</v>
      </c>
      <c r="F70" s="10">
        <f t="shared" si="7"/>
        <v>1</v>
      </c>
      <c r="G70" s="10">
        <f t="shared" si="8"/>
        <v>0</v>
      </c>
      <c r="H70" s="10">
        <f t="shared" si="9"/>
        <v>0</v>
      </c>
      <c r="I70" s="10">
        <f t="shared" si="10"/>
        <v>0</v>
      </c>
      <c r="J70" s="10">
        <v>1</v>
      </c>
      <c r="K70" s="7">
        <v>0</v>
      </c>
      <c r="L70" s="13">
        <v>21025</v>
      </c>
      <c r="M70" s="9">
        <v>1828092</v>
      </c>
      <c r="N70" s="7">
        <v>20</v>
      </c>
      <c r="O70" s="7">
        <v>5</v>
      </c>
      <c r="P70" s="7">
        <v>4</v>
      </c>
      <c r="Q70" s="7">
        <v>7</v>
      </c>
      <c r="R70" s="7">
        <v>3</v>
      </c>
      <c r="S70" s="7">
        <v>5</v>
      </c>
      <c r="T70" s="7">
        <v>1</v>
      </c>
      <c r="U70" s="7">
        <v>0</v>
      </c>
      <c r="V70" s="7">
        <v>1</v>
      </c>
      <c r="W70" s="6">
        <v>1</v>
      </c>
      <c r="X70" s="12">
        <v>22.029908289035575</v>
      </c>
      <c r="Y70" s="7">
        <v>1</v>
      </c>
      <c r="Z70" s="7">
        <v>0</v>
      </c>
      <c r="AA70" s="7">
        <v>6</v>
      </c>
      <c r="AB70" s="9" t="s">
        <v>67</v>
      </c>
      <c r="AC70" s="10">
        <f t="shared" si="11"/>
        <v>0</v>
      </c>
      <c r="AD70" s="10">
        <f t="shared" si="12"/>
        <v>1</v>
      </c>
      <c r="AE70" s="10">
        <f t="shared" si="13"/>
        <v>0</v>
      </c>
    </row>
    <row r="71" spans="1:31" ht="12.75" customHeight="1" x14ac:dyDescent="0.2">
      <c r="A71" s="7" t="s">
        <v>40</v>
      </c>
      <c r="B71" s="7" t="s">
        <v>55</v>
      </c>
      <c r="C71" s="8">
        <v>40072</v>
      </c>
      <c r="D71" s="9" t="s">
        <v>45</v>
      </c>
      <c r="E71" s="10" t="s">
        <v>33</v>
      </c>
      <c r="F71" s="10">
        <f t="shared" si="7"/>
        <v>1</v>
      </c>
      <c r="G71" s="10">
        <f t="shared" si="8"/>
        <v>0</v>
      </c>
      <c r="H71" s="10">
        <f t="shared" si="9"/>
        <v>0</v>
      </c>
      <c r="I71" s="10">
        <f t="shared" si="10"/>
        <v>0</v>
      </c>
      <c r="J71" s="10">
        <v>1</v>
      </c>
      <c r="K71" s="7">
        <v>0</v>
      </c>
      <c r="L71" s="13">
        <v>21025</v>
      </c>
      <c r="M71" s="9">
        <v>1828092</v>
      </c>
      <c r="N71" s="7">
        <v>15</v>
      </c>
      <c r="O71" s="7">
        <v>6</v>
      </c>
      <c r="P71" s="7">
        <v>3</v>
      </c>
      <c r="Q71" s="7">
        <v>5</v>
      </c>
      <c r="R71" s="7">
        <v>4</v>
      </c>
      <c r="S71" s="7">
        <v>7</v>
      </c>
      <c r="T71" s="7">
        <v>3</v>
      </c>
      <c r="U71" s="7">
        <v>0</v>
      </c>
      <c r="V71" s="7">
        <v>1</v>
      </c>
      <c r="W71" s="6">
        <v>1</v>
      </c>
      <c r="X71" s="12">
        <v>14.043336183728316</v>
      </c>
      <c r="Y71" s="7">
        <v>0</v>
      </c>
      <c r="Z71" s="7">
        <v>1</v>
      </c>
      <c r="AA71" s="7">
        <v>0</v>
      </c>
      <c r="AB71" s="9" t="s">
        <v>67</v>
      </c>
      <c r="AC71" s="10">
        <f t="shared" si="11"/>
        <v>0</v>
      </c>
      <c r="AD71" s="10">
        <f t="shared" si="12"/>
        <v>1</v>
      </c>
      <c r="AE71" s="10">
        <f t="shared" si="13"/>
        <v>0</v>
      </c>
    </row>
    <row r="72" spans="1:31" ht="12.75" customHeight="1" x14ac:dyDescent="0.2">
      <c r="A72" s="7" t="s">
        <v>43</v>
      </c>
      <c r="B72" s="7" t="s">
        <v>40</v>
      </c>
      <c r="C72" s="8">
        <v>40013</v>
      </c>
      <c r="D72" s="9" t="s">
        <v>45</v>
      </c>
      <c r="E72" s="10" t="s">
        <v>33</v>
      </c>
      <c r="F72" s="10">
        <f t="shared" si="7"/>
        <v>1</v>
      </c>
      <c r="G72" s="10">
        <f t="shared" si="8"/>
        <v>0</v>
      </c>
      <c r="H72" s="10">
        <f t="shared" si="9"/>
        <v>0</v>
      </c>
      <c r="I72" s="10">
        <f t="shared" si="10"/>
        <v>0</v>
      </c>
      <c r="J72" s="10">
        <v>1</v>
      </c>
      <c r="K72" s="7">
        <v>0</v>
      </c>
      <c r="L72" s="13">
        <v>21025</v>
      </c>
      <c r="M72" s="9">
        <v>1828092</v>
      </c>
      <c r="N72" s="7">
        <v>15</v>
      </c>
      <c r="O72" s="7">
        <v>12</v>
      </c>
      <c r="P72" s="7">
        <v>3</v>
      </c>
      <c r="Q72" s="7">
        <v>6</v>
      </c>
      <c r="R72" s="7">
        <v>4</v>
      </c>
      <c r="S72" s="7">
        <v>5</v>
      </c>
      <c r="T72" s="7">
        <v>2</v>
      </c>
      <c r="U72" s="7">
        <v>1</v>
      </c>
      <c r="V72" s="7">
        <v>0</v>
      </c>
      <c r="W72" s="6">
        <v>0</v>
      </c>
      <c r="X72" s="12">
        <v>20.771306965638949</v>
      </c>
      <c r="Y72" s="7">
        <v>1</v>
      </c>
      <c r="Z72" s="7">
        <v>0</v>
      </c>
      <c r="AA72" s="7">
        <v>0</v>
      </c>
      <c r="AB72" s="9" t="s">
        <v>67</v>
      </c>
      <c r="AC72" s="10">
        <f t="shared" si="11"/>
        <v>0</v>
      </c>
      <c r="AD72" s="10">
        <f t="shared" si="12"/>
        <v>1</v>
      </c>
      <c r="AE72" s="10">
        <f t="shared" si="13"/>
        <v>0</v>
      </c>
    </row>
    <row r="73" spans="1:31" ht="12.75" customHeight="1" x14ac:dyDescent="0.2">
      <c r="A73" s="7" t="s">
        <v>40</v>
      </c>
      <c r="B73" s="7" t="s">
        <v>61</v>
      </c>
      <c r="C73" s="8">
        <v>40034</v>
      </c>
      <c r="D73" s="9" t="s">
        <v>45</v>
      </c>
      <c r="E73" s="10" t="s">
        <v>33</v>
      </c>
      <c r="F73" s="10">
        <f t="shared" si="7"/>
        <v>1</v>
      </c>
      <c r="G73" s="10">
        <f t="shared" si="8"/>
        <v>0</v>
      </c>
      <c r="H73" s="10">
        <f t="shared" si="9"/>
        <v>0</v>
      </c>
      <c r="I73" s="10">
        <f t="shared" si="10"/>
        <v>0</v>
      </c>
      <c r="J73" s="10">
        <v>1</v>
      </c>
      <c r="K73" s="7">
        <v>0</v>
      </c>
      <c r="L73" s="13">
        <v>21025</v>
      </c>
      <c r="M73" s="9">
        <v>1828092</v>
      </c>
      <c r="N73" s="7">
        <v>17</v>
      </c>
      <c r="O73" s="7">
        <v>14</v>
      </c>
      <c r="P73" s="7">
        <v>1</v>
      </c>
      <c r="Q73" s="7">
        <v>6</v>
      </c>
      <c r="R73" s="7">
        <v>4</v>
      </c>
      <c r="S73" s="7">
        <v>2</v>
      </c>
      <c r="T73" s="7">
        <v>2</v>
      </c>
      <c r="U73" s="7">
        <v>0</v>
      </c>
      <c r="V73" s="7">
        <v>0</v>
      </c>
      <c r="W73" s="6">
        <v>1</v>
      </c>
      <c r="X73" s="12">
        <v>6.3863933711295244</v>
      </c>
      <c r="Y73" s="7">
        <v>1</v>
      </c>
      <c r="Z73" s="7">
        <v>0</v>
      </c>
      <c r="AA73" s="7">
        <v>0</v>
      </c>
      <c r="AB73" s="9" t="s">
        <v>67</v>
      </c>
      <c r="AC73" s="10">
        <f t="shared" si="11"/>
        <v>0</v>
      </c>
      <c r="AD73" s="10">
        <f t="shared" si="12"/>
        <v>1</v>
      </c>
      <c r="AE73" s="10">
        <f t="shared" si="13"/>
        <v>0</v>
      </c>
    </row>
    <row r="74" spans="1:31" ht="12.75" customHeight="1" x14ac:dyDescent="0.2">
      <c r="A74" s="7" t="s">
        <v>43</v>
      </c>
      <c r="B74" s="7" t="s">
        <v>61</v>
      </c>
      <c r="C74" s="8">
        <v>40138</v>
      </c>
      <c r="D74" s="9" t="s">
        <v>45</v>
      </c>
      <c r="E74" s="10" t="s">
        <v>33</v>
      </c>
      <c r="F74" s="10">
        <f t="shared" si="7"/>
        <v>1</v>
      </c>
      <c r="G74" s="10">
        <f t="shared" si="8"/>
        <v>0</v>
      </c>
      <c r="H74" s="10">
        <f t="shared" si="9"/>
        <v>0</v>
      </c>
      <c r="I74" s="10">
        <f t="shared" si="10"/>
        <v>0</v>
      </c>
      <c r="J74" s="10">
        <v>1</v>
      </c>
      <c r="K74" s="7">
        <v>0</v>
      </c>
      <c r="L74" s="13">
        <v>21025</v>
      </c>
      <c r="M74" s="9">
        <v>1828092</v>
      </c>
      <c r="N74" s="7">
        <v>15</v>
      </c>
      <c r="O74" s="7">
        <v>6</v>
      </c>
      <c r="P74" s="7">
        <v>3</v>
      </c>
      <c r="Q74" s="7">
        <v>4</v>
      </c>
      <c r="R74" s="7">
        <v>3</v>
      </c>
      <c r="S74" s="7">
        <v>6</v>
      </c>
      <c r="T74" s="7">
        <v>4</v>
      </c>
      <c r="U74" s="7">
        <v>0</v>
      </c>
      <c r="V74" s="7">
        <v>0</v>
      </c>
      <c r="W74" s="6">
        <v>1</v>
      </c>
      <c r="X74" s="12">
        <v>20.070677371932604</v>
      </c>
      <c r="Y74" s="7">
        <v>1</v>
      </c>
      <c r="Z74" s="7">
        <v>0</v>
      </c>
      <c r="AA74" s="7">
        <v>0</v>
      </c>
      <c r="AB74" s="9" t="s">
        <v>76</v>
      </c>
      <c r="AC74" s="10">
        <f t="shared" si="11"/>
        <v>0</v>
      </c>
      <c r="AD74" s="10">
        <f t="shared" si="12"/>
        <v>0</v>
      </c>
      <c r="AE74" s="10">
        <f t="shared" si="13"/>
        <v>1</v>
      </c>
    </row>
    <row r="75" spans="1:31" ht="12.75" customHeight="1" x14ac:dyDescent="0.2">
      <c r="A75" s="7" t="s">
        <v>40</v>
      </c>
      <c r="B75" s="7" t="s">
        <v>58</v>
      </c>
      <c r="C75" s="8">
        <v>39978</v>
      </c>
      <c r="D75" s="9" t="s">
        <v>45</v>
      </c>
      <c r="E75" s="10" t="s">
        <v>33</v>
      </c>
      <c r="F75" s="10">
        <f t="shared" si="7"/>
        <v>1</v>
      </c>
      <c r="G75" s="10">
        <f t="shared" si="8"/>
        <v>0</v>
      </c>
      <c r="H75" s="10">
        <f t="shared" si="9"/>
        <v>0</v>
      </c>
      <c r="I75" s="10">
        <f t="shared" si="10"/>
        <v>0</v>
      </c>
      <c r="J75" s="10">
        <v>1</v>
      </c>
      <c r="K75" s="7">
        <v>0</v>
      </c>
      <c r="L75" s="13">
        <v>21025</v>
      </c>
      <c r="M75" s="9">
        <v>1828092</v>
      </c>
      <c r="N75" s="7">
        <v>19</v>
      </c>
      <c r="O75" s="7">
        <v>11</v>
      </c>
      <c r="P75" s="7">
        <v>1</v>
      </c>
      <c r="Q75" s="7">
        <v>6</v>
      </c>
      <c r="R75" s="7">
        <v>3</v>
      </c>
      <c r="S75" s="7">
        <v>6</v>
      </c>
      <c r="T75" s="7">
        <v>1</v>
      </c>
      <c r="U75" s="7">
        <v>0</v>
      </c>
      <c r="V75" s="7">
        <v>1</v>
      </c>
      <c r="W75" s="6">
        <v>1</v>
      </c>
      <c r="X75" s="12">
        <v>9.9427207637231501</v>
      </c>
      <c r="Y75" s="7">
        <v>1</v>
      </c>
      <c r="Z75" s="7">
        <v>0</v>
      </c>
      <c r="AA75" s="7">
        <v>0</v>
      </c>
      <c r="AB75" s="9" t="s">
        <v>34</v>
      </c>
      <c r="AC75" s="10">
        <f t="shared" si="11"/>
        <v>1</v>
      </c>
      <c r="AD75" s="10">
        <f t="shared" si="12"/>
        <v>0</v>
      </c>
      <c r="AE75" s="10">
        <f t="shared" si="13"/>
        <v>0</v>
      </c>
    </row>
    <row r="76" spans="1:31" ht="12.75" customHeight="1" x14ac:dyDescent="0.2">
      <c r="A76" s="7" t="s">
        <v>43</v>
      </c>
      <c r="B76" s="7" t="s">
        <v>58</v>
      </c>
      <c r="C76" s="8">
        <v>40062</v>
      </c>
      <c r="D76" s="9" t="s">
        <v>45</v>
      </c>
      <c r="E76" s="10" t="s">
        <v>33</v>
      </c>
      <c r="F76" s="10">
        <f t="shared" si="7"/>
        <v>1</v>
      </c>
      <c r="G76" s="10">
        <f t="shared" si="8"/>
        <v>0</v>
      </c>
      <c r="H76" s="10">
        <f t="shared" si="9"/>
        <v>0</v>
      </c>
      <c r="I76" s="10">
        <f t="shared" si="10"/>
        <v>0</v>
      </c>
      <c r="J76" s="10">
        <v>1</v>
      </c>
      <c r="K76" s="7">
        <v>0</v>
      </c>
      <c r="L76" s="13">
        <v>21025</v>
      </c>
      <c r="M76" s="9">
        <v>1828092</v>
      </c>
      <c r="N76" s="7">
        <v>14</v>
      </c>
      <c r="O76" s="7">
        <v>11</v>
      </c>
      <c r="P76" s="7">
        <v>3</v>
      </c>
      <c r="Q76" s="7">
        <v>3</v>
      </c>
      <c r="R76" s="7">
        <v>2</v>
      </c>
      <c r="S76" s="7">
        <v>4</v>
      </c>
      <c r="T76" s="7">
        <v>3</v>
      </c>
      <c r="U76" s="7">
        <v>0</v>
      </c>
      <c r="V76" s="7">
        <v>1</v>
      </c>
      <c r="W76" s="6">
        <v>1</v>
      </c>
      <c r="X76" s="12">
        <v>20.621096051856217</v>
      </c>
      <c r="Y76" s="7">
        <v>1</v>
      </c>
      <c r="Z76" s="7">
        <v>0</v>
      </c>
      <c r="AA76" s="7">
        <v>0</v>
      </c>
      <c r="AB76" s="9" t="s">
        <v>67</v>
      </c>
      <c r="AC76" s="10">
        <f t="shared" si="11"/>
        <v>0</v>
      </c>
      <c r="AD76" s="10">
        <f t="shared" si="12"/>
        <v>1</v>
      </c>
      <c r="AE76" s="10">
        <f t="shared" si="13"/>
        <v>0</v>
      </c>
    </row>
    <row r="77" spans="1:31" ht="12.75" customHeight="1" x14ac:dyDescent="0.2">
      <c r="A77" s="7" t="s">
        <v>40</v>
      </c>
      <c r="B77" s="7" t="s">
        <v>49</v>
      </c>
      <c r="C77" s="8">
        <v>40153</v>
      </c>
      <c r="D77" s="9" t="s">
        <v>45</v>
      </c>
      <c r="E77" s="10" t="s">
        <v>33</v>
      </c>
      <c r="F77" s="10">
        <f t="shared" si="7"/>
        <v>1</v>
      </c>
      <c r="G77" s="10">
        <f t="shared" si="8"/>
        <v>0</v>
      </c>
      <c r="H77" s="10">
        <f t="shared" si="9"/>
        <v>0</v>
      </c>
      <c r="I77" s="10">
        <f t="shared" si="10"/>
        <v>0</v>
      </c>
      <c r="J77" s="10">
        <v>1</v>
      </c>
      <c r="K77" s="7">
        <v>0</v>
      </c>
      <c r="L77" s="13">
        <v>21025</v>
      </c>
      <c r="M77" s="9">
        <v>1828092</v>
      </c>
      <c r="N77" s="7">
        <v>16</v>
      </c>
      <c r="O77" s="7">
        <v>15</v>
      </c>
      <c r="P77" s="7">
        <v>3</v>
      </c>
      <c r="Q77" s="7">
        <v>9</v>
      </c>
      <c r="R77" s="7">
        <v>3</v>
      </c>
      <c r="S77" s="7">
        <v>9</v>
      </c>
      <c r="T77" s="7">
        <v>4</v>
      </c>
      <c r="U77" s="7">
        <v>0</v>
      </c>
      <c r="V77" s="7">
        <v>1</v>
      </c>
      <c r="W77" s="6">
        <v>0</v>
      </c>
      <c r="X77" s="12">
        <v>12.36086970780179</v>
      </c>
      <c r="Y77" s="7">
        <v>1</v>
      </c>
      <c r="Z77" s="7">
        <v>0</v>
      </c>
      <c r="AA77" s="7">
        <v>0.2</v>
      </c>
      <c r="AB77" s="9" t="s">
        <v>76</v>
      </c>
      <c r="AC77" s="10">
        <f t="shared" si="11"/>
        <v>0</v>
      </c>
      <c r="AD77" s="10">
        <f t="shared" si="12"/>
        <v>0</v>
      </c>
      <c r="AE77" s="10">
        <f t="shared" si="13"/>
        <v>1</v>
      </c>
    </row>
    <row r="78" spans="1:31" ht="12.75" customHeight="1" x14ac:dyDescent="0.2">
      <c r="A78" s="7" t="s">
        <v>40</v>
      </c>
      <c r="B78" s="7" t="s">
        <v>63</v>
      </c>
      <c r="C78" s="8">
        <v>39963</v>
      </c>
      <c r="D78" s="9" t="s">
        <v>45</v>
      </c>
      <c r="E78" s="10" t="s">
        <v>33</v>
      </c>
      <c r="F78" s="10">
        <f t="shared" si="7"/>
        <v>1</v>
      </c>
      <c r="G78" s="10">
        <f t="shared" si="8"/>
        <v>0</v>
      </c>
      <c r="H78" s="10">
        <f t="shared" si="9"/>
        <v>0</v>
      </c>
      <c r="I78" s="10">
        <f t="shared" si="10"/>
        <v>0</v>
      </c>
      <c r="J78" s="10">
        <v>1</v>
      </c>
      <c r="K78" s="7">
        <v>0</v>
      </c>
      <c r="L78" s="13">
        <v>21025</v>
      </c>
      <c r="M78" s="9">
        <v>1828092</v>
      </c>
      <c r="N78" s="7">
        <v>19</v>
      </c>
      <c r="O78" s="7">
        <v>14</v>
      </c>
      <c r="P78" s="7">
        <v>1</v>
      </c>
      <c r="Q78" s="7">
        <v>2</v>
      </c>
      <c r="R78" s="7">
        <v>5</v>
      </c>
      <c r="S78" s="7">
        <v>6</v>
      </c>
      <c r="T78" s="7">
        <v>1</v>
      </c>
      <c r="U78" s="7">
        <v>0</v>
      </c>
      <c r="V78" s="7">
        <v>0</v>
      </c>
      <c r="W78" s="6">
        <v>0</v>
      </c>
      <c r="X78" s="12">
        <v>10</v>
      </c>
      <c r="Y78" s="7">
        <v>1</v>
      </c>
      <c r="Z78" s="7">
        <v>0</v>
      </c>
      <c r="AA78" s="7">
        <v>0</v>
      </c>
      <c r="AB78" s="9" t="s">
        <v>34</v>
      </c>
      <c r="AC78" s="10">
        <f t="shared" si="11"/>
        <v>1</v>
      </c>
      <c r="AD78" s="10">
        <f t="shared" si="12"/>
        <v>0</v>
      </c>
      <c r="AE78" s="10">
        <f t="shared" si="13"/>
        <v>0</v>
      </c>
    </row>
    <row r="79" spans="1:31" ht="12.75" customHeight="1" x14ac:dyDescent="0.2">
      <c r="A79" s="7" t="s">
        <v>43</v>
      </c>
      <c r="B79" s="7" t="s">
        <v>63</v>
      </c>
      <c r="C79" s="8">
        <v>40125</v>
      </c>
      <c r="D79" s="9" t="s">
        <v>45</v>
      </c>
      <c r="E79" s="10" t="s">
        <v>33</v>
      </c>
      <c r="F79" s="10">
        <f t="shared" si="7"/>
        <v>1</v>
      </c>
      <c r="G79" s="10">
        <f t="shared" si="8"/>
        <v>0</v>
      </c>
      <c r="H79" s="10">
        <f t="shared" si="9"/>
        <v>0</v>
      </c>
      <c r="I79" s="10">
        <f t="shared" si="10"/>
        <v>0</v>
      </c>
      <c r="J79" s="10">
        <v>1</v>
      </c>
      <c r="K79" s="7">
        <v>0</v>
      </c>
      <c r="L79" s="13">
        <v>21025</v>
      </c>
      <c r="M79" s="9">
        <v>1828092</v>
      </c>
      <c r="N79" s="7">
        <v>15</v>
      </c>
      <c r="O79" s="7">
        <v>8</v>
      </c>
      <c r="P79" s="7">
        <v>1</v>
      </c>
      <c r="Q79" s="7">
        <v>1</v>
      </c>
      <c r="R79" s="7">
        <v>3</v>
      </c>
      <c r="S79" s="7">
        <v>4</v>
      </c>
      <c r="T79" s="7">
        <v>4</v>
      </c>
      <c r="U79" s="7">
        <v>0</v>
      </c>
      <c r="V79" s="7">
        <v>0</v>
      </c>
      <c r="W79" s="6">
        <v>0</v>
      </c>
      <c r="X79" s="12">
        <v>18.953816549069916</v>
      </c>
      <c r="Y79" s="7">
        <v>1</v>
      </c>
      <c r="Z79" s="7">
        <v>0</v>
      </c>
      <c r="AA79" s="7">
        <v>1</v>
      </c>
      <c r="AB79" s="9" t="s">
        <v>76</v>
      </c>
      <c r="AC79" s="10">
        <f t="shared" si="11"/>
        <v>0</v>
      </c>
      <c r="AD79" s="10">
        <f t="shared" si="12"/>
        <v>0</v>
      </c>
      <c r="AE79" s="10">
        <f t="shared" si="13"/>
        <v>1</v>
      </c>
    </row>
    <row r="80" spans="1:31" ht="12.75" customHeight="1" x14ac:dyDescent="0.2">
      <c r="A80" s="7" t="s">
        <v>40</v>
      </c>
      <c r="B80" s="7" t="s">
        <v>46</v>
      </c>
      <c r="C80" s="8">
        <v>40009</v>
      </c>
      <c r="D80" s="9" t="s">
        <v>45</v>
      </c>
      <c r="E80" s="10" t="s">
        <v>33</v>
      </c>
      <c r="F80" s="10">
        <f t="shared" si="7"/>
        <v>1</v>
      </c>
      <c r="G80" s="10">
        <f t="shared" si="8"/>
        <v>0</v>
      </c>
      <c r="H80" s="10">
        <f t="shared" si="9"/>
        <v>0</v>
      </c>
      <c r="I80" s="10">
        <f t="shared" si="10"/>
        <v>0</v>
      </c>
      <c r="J80" s="10">
        <v>1</v>
      </c>
      <c r="K80" s="7">
        <v>0</v>
      </c>
      <c r="L80" s="13">
        <v>21025</v>
      </c>
      <c r="M80" s="9">
        <v>1828092</v>
      </c>
      <c r="N80" s="7">
        <v>15</v>
      </c>
      <c r="O80" s="7">
        <v>6</v>
      </c>
      <c r="P80" s="7">
        <v>3</v>
      </c>
      <c r="Q80" s="7">
        <v>6</v>
      </c>
      <c r="R80" s="7">
        <v>3</v>
      </c>
      <c r="S80" s="7">
        <v>8</v>
      </c>
      <c r="T80" s="7">
        <v>2</v>
      </c>
      <c r="U80" s="7">
        <v>0</v>
      </c>
      <c r="V80" s="7">
        <v>0</v>
      </c>
      <c r="W80" s="6">
        <v>1</v>
      </c>
      <c r="X80" s="12">
        <v>15.526732914710724</v>
      </c>
      <c r="Y80" s="7">
        <v>0</v>
      </c>
      <c r="Z80" s="7">
        <v>0</v>
      </c>
      <c r="AA80" s="7">
        <v>0</v>
      </c>
      <c r="AB80" s="9" t="s">
        <v>67</v>
      </c>
      <c r="AC80" s="10">
        <f t="shared" si="11"/>
        <v>0</v>
      </c>
      <c r="AD80" s="10">
        <f t="shared" si="12"/>
        <v>1</v>
      </c>
      <c r="AE80" s="10">
        <f t="shared" si="13"/>
        <v>0</v>
      </c>
    </row>
    <row r="81" spans="1:31" ht="12.75" customHeight="1" x14ac:dyDescent="0.2">
      <c r="A81" s="7" t="s">
        <v>43</v>
      </c>
      <c r="B81" s="7" t="s">
        <v>46</v>
      </c>
      <c r="C81" s="8">
        <v>40093</v>
      </c>
      <c r="D81" s="9" t="s">
        <v>45</v>
      </c>
      <c r="E81" s="10" t="s">
        <v>33</v>
      </c>
      <c r="F81" s="10">
        <f t="shared" si="7"/>
        <v>1</v>
      </c>
      <c r="G81" s="10">
        <f t="shared" si="8"/>
        <v>0</v>
      </c>
      <c r="H81" s="10">
        <f t="shared" si="9"/>
        <v>0</v>
      </c>
      <c r="I81" s="10">
        <f t="shared" si="10"/>
        <v>0</v>
      </c>
      <c r="J81" s="10">
        <v>1</v>
      </c>
      <c r="K81" s="7">
        <v>0</v>
      </c>
      <c r="L81" s="13">
        <v>21025</v>
      </c>
      <c r="M81" s="9">
        <v>1828092</v>
      </c>
      <c r="N81" s="7">
        <v>14</v>
      </c>
      <c r="O81" s="7">
        <v>7</v>
      </c>
      <c r="P81" s="7">
        <v>6</v>
      </c>
      <c r="Q81" s="7">
        <v>4</v>
      </c>
      <c r="R81" s="7">
        <v>5</v>
      </c>
      <c r="S81" s="7">
        <v>9</v>
      </c>
      <c r="T81" s="7">
        <v>3</v>
      </c>
      <c r="U81" s="7">
        <v>0</v>
      </c>
      <c r="V81" s="7">
        <v>0</v>
      </c>
      <c r="W81" s="6">
        <v>1</v>
      </c>
      <c r="X81" s="12">
        <v>20.338064516129034</v>
      </c>
      <c r="Y81" s="7">
        <v>0</v>
      </c>
      <c r="Z81" s="7">
        <v>0</v>
      </c>
      <c r="AA81" s="7">
        <v>21</v>
      </c>
      <c r="AB81" s="9" t="s">
        <v>76</v>
      </c>
      <c r="AC81" s="10">
        <f t="shared" si="11"/>
        <v>0</v>
      </c>
      <c r="AD81" s="10">
        <f t="shared" si="12"/>
        <v>0</v>
      </c>
      <c r="AE81" s="10">
        <f t="shared" si="13"/>
        <v>1</v>
      </c>
    </row>
    <row r="82" spans="1:31" ht="12.75" customHeight="1" x14ac:dyDescent="0.2">
      <c r="A82" s="7" t="s">
        <v>43</v>
      </c>
      <c r="B82" s="7" t="s">
        <v>56</v>
      </c>
      <c r="C82" s="8">
        <v>40006</v>
      </c>
      <c r="D82" s="9" t="s">
        <v>45</v>
      </c>
      <c r="E82" s="10" t="s">
        <v>33</v>
      </c>
      <c r="F82" s="10">
        <f t="shared" si="7"/>
        <v>1</v>
      </c>
      <c r="G82" s="10">
        <f t="shared" si="8"/>
        <v>0</v>
      </c>
      <c r="H82" s="10">
        <f t="shared" si="9"/>
        <v>0</v>
      </c>
      <c r="I82" s="10">
        <f t="shared" si="10"/>
        <v>0</v>
      </c>
      <c r="J82" s="10">
        <v>1</v>
      </c>
      <c r="K82" s="7">
        <v>0</v>
      </c>
      <c r="L82" s="13">
        <v>21025</v>
      </c>
      <c r="M82" s="9">
        <v>1828092</v>
      </c>
      <c r="N82" s="7">
        <v>18</v>
      </c>
      <c r="O82" s="7">
        <v>1</v>
      </c>
      <c r="P82" s="7">
        <v>4</v>
      </c>
      <c r="Q82" s="7">
        <v>6</v>
      </c>
      <c r="R82" s="7">
        <v>4</v>
      </c>
      <c r="S82" s="7">
        <v>5</v>
      </c>
      <c r="T82" s="7">
        <v>2</v>
      </c>
      <c r="U82" s="7">
        <v>0</v>
      </c>
      <c r="V82" s="7">
        <v>0</v>
      </c>
      <c r="W82" s="6">
        <v>1</v>
      </c>
      <c r="X82" s="12">
        <v>21.05690571445632</v>
      </c>
      <c r="Y82" s="7">
        <v>1</v>
      </c>
      <c r="Z82" s="7">
        <v>0</v>
      </c>
      <c r="AA82" s="7">
        <v>15</v>
      </c>
      <c r="AB82" s="9" t="s">
        <v>67</v>
      </c>
      <c r="AC82" s="10">
        <f t="shared" si="11"/>
        <v>0</v>
      </c>
      <c r="AD82" s="10">
        <f t="shared" si="12"/>
        <v>1</v>
      </c>
      <c r="AE82" s="10">
        <f t="shared" si="13"/>
        <v>0</v>
      </c>
    </row>
    <row r="83" spans="1:31" ht="12.75" customHeight="1" x14ac:dyDescent="0.2">
      <c r="A83" s="7" t="s">
        <v>40</v>
      </c>
      <c r="B83" s="7" t="s">
        <v>56</v>
      </c>
      <c r="C83" s="8">
        <v>40090</v>
      </c>
      <c r="D83" s="9" t="s">
        <v>45</v>
      </c>
      <c r="E83" s="10" t="s">
        <v>33</v>
      </c>
      <c r="F83" s="10">
        <f t="shared" si="7"/>
        <v>1</v>
      </c>
      <c r="G83" s="10">
        <f t="shared" si="8"/>
        <v>0</v>
      </c>
      <c r="H83" s="10">
        <f t="shared" si="9"/>
        <v>0</v>
      </c>
      <c r="I83" s="10">
        <f t="shared" si="10"/>
        <v>0</v>
      </c>
      <c r="J83" s="10">
        <v>1</v>
      </c>
      <c r="K83" s="7">
        <v>0</v>
      </c>
      <c r="L83" s="13">
        <v>21025</v>
      </c>
      <c r="M83" s="9">
        <v>1828092</v>
      </c>
      <c r="N83" s="7">
        <v>15</v>
      </c>
      <c r="O83" s="7">
        <v>4</v>
      </c>
      <c r="P83" s="7">
        <v>4</v>
      </c>
      <c r="Q83" s="7">
        <v>1</v>
      </c>
      <c r="R83" s="7">
        <v>3</v>
      </c>
      <c r="S83" s="7">
        <v>2</v>
      </c>
      <c r="T83" s="7">
        <v>3</v>
      </c>
      <c r="U83" s="7">
        <v>0</v>
      </c>
      <c r="V83" s="7">
        <v>0</v>
      </c>
      <c r="W83" s="6">
        <v>1</v>
      </c>
      <c r="X83" s="12">
        <v>15.512784158041494</v>
      </c>
      <c r="Y83" s="7">
        <v>1</v>
      </c>
      <c r="Z83" s="7">
        <v>0</v>
      </c>
      <c r="AA83" s="7">
        <v>0</v>
      </c>
      <c r="AB83" s="9" t="s">
        <v>76</v>
      </c>
      <c r="AC83" s="10">
        <f t="shared" si="11"/>
        <v>0</v>
      </c>
      <c r="AD83" s="10">
        <f t="shared" si="12"/>
        <v>0</v>
      </c>
      <c r="AE83" s="10">
        <f t="shared" si="13"/>
        <v>1</v>
      </c>
    </row>
    <row r="84" spans="1:31" ht="12.75" customHeight="1" x14ac:dyDescent="0.2">
      <c r="A84" s="7" t="s">
        <v>43</v>
      </c>
      <c r="B84" s="7" t="s">
        <v>60</v>
      </c>
      <c r="C84" s="8">
        <v>39957</v>
      </c>
      <c r="D84" s="9" t="s">
        <v>45</v>
      </c>
      <c r="E84" s="10" t="s">
        <v>33</v>
      </c>
      <c r="F84" s="10">
        <f t="shared" si="7"/>
        <v>1</v>
      </c>
      <c r="G84" s="10">
        <f t="shared" si="8"/>
        <v>0</v>
      </c>
      <c r="H84" s="10">
        <f t="shared" si="9"/>
        <v>0</v>
      </c>
      <c r="I84" s="10">
        <f t="shared" si="10"/>
        <v>0</v>
      </c>
      <c r="J84" s="10">
        <v>1</v>
      </c>
      <c r="K84" s="7">
        <v>0</v>
      </c>
      <c r="L84" s="13">
        <v>21025</v>
      </c>
      <c r="M84" s="9">
        <v>1828092</v>
      </c>
      <c r="N84" s="7">
        <v>18</v>
      </c>
      <c r="O84" s="7">
        <v>3</v>
      </c>
      <c r="P84" s="7">
        <v>4</v>
      </c>
      <c r="Q84" s="7">
        <v>7</v>
      </c>
      <c r="R84" s="7">
        <v>7</v>
      </c>
      <c r="S84" s="7">
        <v>4</v>
      </c>
      <c r="T84" s="7">
        <v>1</v>
      </c>
      <c r="U84" s="7">
        <v>0</v>
      </c>
      <c r="V84" s="7">
        <v>0</v>
      </c>
      <c r="W84" s="6">
        <v>0</v>
      </c>
      <c r="X84" s="12">
        <v>14.428450465707028</v>
      </c>
      <c r="Y84" s="7">
        <v>1</v>
      </c>
      <c r="Z84" s="7">
        <v>0</v>
      </c>
      <c r="AA84" s="7">
        <v>0</v>
      </c>
      <c r="AB84" s="9" t="s">
        <v>34</v>
      </c>
      <c r="AC84" s="10">
        <f t="shared" si="11"/>
        <v>1</v>
      </c>
      <c r="AD84" s="10">
        <f t="shared" si="12"/>
        <v>0</v>
      </c>
      <c r="AE84" s="10">
        <f t="shared" si="13"/>
        <v>0</v>
      </c>
    </row>
    <row r="85" spans="1:31" ht="12.75" customHeight="1" x14ac:dyDescent="0.2">
      <c r="A85" s="7" t="s">
        <v>40</v>
      </c>
      <c r="B85" s="7" t="s">
        <v>60</v>
      </c>
      <c r="C85" s="8">
        <v>40083</v>
      </c>
      <c r="D85" s="9" t="s">
        <v>45</v>
      </c>
      <c r="E85" s="10" t="s">
        <v>33</v>
      </c>
      <c r="F85" s="10">
        <f t="shared" si="7"/>
        <v>1</v>
      </c>
      <c r="G85" s="10">
        <f t="shared" si="8"/>
        <v>0</v>
      </c>
      <c r="H85" s="10">
        <f t="shared" si="9"/>
        <v>0</v>
      </c>
      <c r="I85" s="10">
        <f t="shared" si="10"/>
        <v>0</v>
      </c>
      <c r="J85" s="10">
        <v>1</v>
      </c>
      <c r="K85" s="7">
        <v>0</v>
      </c>
      <c r="L85" s="13">
        <v>21025</v>
      </c>
      <c r="M85" s="9">
        <v>1828092</v>
      </c>
      <c r="N85" s="7">
        <v>15</v>
      </c>
      <c r="O85" s="7">
        <v>16</v>
      </c>
      <c r="P85" s="7">
        <v>2</v>
      </c>
      <c r="Q85" s="7">
        <v>2</v>
      </c>
      <c r="R85" s="7">
        <v>3</v>
      </c>
      <c r="S85" s="7">
        <v>1</v>
      </c>
      <c r="T85" s="7">
        <v>3</v>
      </c>
      <c r="U85" s="7">
        <v>0</v>
      </c>
      <c r="V85" s="7">
        <v>0</v>
      </c>
      <c r="W85" s="6">
        <v>0</v>
      </c>
      <c r="X85" s="12">
        <v>12.916697113628059</v>
      </c>
      <c r="Y85" s="7">
        <v>1</v>
      </c>
      <c r="Z85" s="7">
        <v>0</v>
      </c>
      <c r="AA85" s="7">
        <v>0</v>
      </c>
      <c r="AB85" s="9" t="s">
        <v>76</v>
      </c>
      <c r="AC85" s="10">
        <f t="shared" si="11"/>
        <v>0</v>
      </c>
      <c r="AD85" s="10">
        <f t="shared" si="12"/>
        <v>0</v>
      </c>
      <c r="AE85" s="10">
        <f t="shared" si="13"/>
        <v>1</v>
      </c>
    </row>
    <row r="86" spans="1:31" ht="12.75" customHeight="1" x14ac:dyDescent="0.2">
      <c r="A86" s="7" t="s">
        <v>43</v>
      </c>
      <c r="B86" s="7" t="s">
        <v>39</v>
      </c>
      <c r="C86" s="8">
        <v>39984</v>
      </c>
      <c r="D86" s="9" t="s">
        <v>45</v>
      </c>
      <c r="E86" s="10" t="s">
        <v>33</v>
      </c>
      <c r="F86" s="10">
        <f t="shared" si="7"/>
        <v>1</v>
      </c>
      <c r="G86" s="10">
        <f t="shared" si="8"/>
        <v>0</v>
      </c>
      <c r="H86" s="10">
        <f t="shared" si="9"/>
        <v>0</v>
      </c>
      <c r="I86" s="10">
        <f t="shared" si="10"/>
        <v>0</v>
      </c>
      <c r="J86" s="10">
        <v>1</v>
      </c>
      <c r="K86" s="7">
        <v>0</v>
      </c>
      <c r="L86" s="13">
        <v>21025</v>
      </c>
      <c r="M86" s="9">
        <v>1828092</v>
      </c>
      <c r="N86" s="7">
        <v>19</v>
      </c>
      <c r="O86" s="7">
        <v>3</v>
      </c>
      <c r="P86" s="7">
        <v>3</v>
      </c>
      <c r="Q86" s="7">
        <v>7</v>
      </c>
      <c r="R86" s="7">
        <v>2</v>
      </c>
      <c r="S86" s="7">
        <v>7</v>
      </c>
      <c r="T86" s="7">
        <v>1</v>
      </c>
      <c r="U86" s="7">
        <v>0</v>
      </c>
      <c r="V86" s="7">
        <v>1</v>
      </c>
      <c r="W86" s="6">
        <v>1</v>
      </c>
      <c r="X86" s="12">
        <v>20.689998892457638</v>
      </c>
      <c r="Y86" s="7">
        <v>1</v>
      </c>
      <c r="Z86" s="7">
        <v>0</v>
      </c>
      <c r="AA86" s="7">
        <v>0</v>
      </c>
      <c r="AB86" s="9" t="s">
        <v>34</v>
      </c>
      <c r="AC86" s="10">
        <f t="shared" si="11"/>
        <v>1</v>
      </c>
      <c r="AD86" s="10">
        <f t="shared" si="12"/>
        <v>0</v>
      </c>
      <c r="AE86" s="10">
        <f t="shared" si="13"/>
        <v>0</v>
      </c>
    </row>
    <row r="87" spans="1:31" ht="12.75" customHeight="1" x14ac:dyDescent="0.2">
      <c r="A87" s="7" t="s">
        <v>40</v>
      </c>
      <c r="B87" s="7" t="s">
        <v>39</v>
      </c>
      <c r="C87" s="8">
        <v>40044</v>
      </c>
      <c r="D87" s="9" t="s">
        <v>45</v>
      </c>
      <c r="E87" s="10" t="s">
        <v>33</v>
      </c>
      <c r="F87" s="10">
        <f t="shared" si="7"/>
        <v>1</v>
      </c>
      <c r="G87" s="10">
        <f t="shared" si="8"/>
        <v>0</v>
      </c>
      <c r="H87" s="10">
        <f t="shared" si="9"/>
        <v>0</v>
      </c>
      <c r="I87" s="10">
        <f t="shared" si="10"/>
        <v>0</v>
      </c>
      <c r="J87" s="10">
        <v>1</v>
      </c>
      <c r="K87" s="7">
        <v>0</v>
      </c>
      <c r="L87" s="13">
        <v>21025</v>
      </c>
      <c r="M87" s="9">
        <v>1828092</v>
      </c>
      <c r="N87" s="7">
        <v>16</v>
      </c>
      <c r="O87" s="7">
        <v>2</v>
      </c>
      <c r="P87" s="7">
        <v>3</v>
      </c>
      <c r="Q87" s="7">
        <v>3</v>
      </c>
      <c r="R87" s="7">
        <v>4</v>
      </c>
      <c r="S87" s="7">
        <v>3</v>
      </c>
      <c r="T87" s="7">
        <v>3</v>
      </c>
      <c r="U87" s="7">
        <v>0</v>
      </c>
      <c r="V87" s="7">
        <v>1</v>
      </c>
      <c r="W87" s="6">
        <v>1</v>
      </c>
      <c r="X87" s="12">
        <v>15.500885171845431</v>
      </c>
      <c r="Y87" s="7">
        <v>0</v>
      </c>
      <c r="Z87" s="7">
        <v>1</v>
      </c>
      <c r="AA87" s="7">
        <v>8.5</v>
      </c>
      <c r="AB87" s="9" t="s">
        <v>67</v>
      </c>
      <c r="AC87" s="10">
        <f t="shared" si="11"/>
        <v>0</v>
      </c>
      <c r="AD87" s="10">
        <f t="shared" si="12"/>
        <v>1</v>
      </c>
      <c r="AE87" s="10">
        <f t="shared" si="13"/>
        <v>0</v>
      </c>
    </row>
    <row r="88" spans="1:31" ht="12.75" customHeight="1" x14ac:dyDescent="0.2">
      <c r="A88" s="7" t="s">
        <v>43</v>
      </c>
      <c r="B88" s="7" t="s">
        <v>47</v>
      </c>
      <c r="C88" s="8">
        <v>40114</v>
      </c>
      <c r="D88" s="9" t="s">
        <v>45</v>
      </c>
      <c r="E88" s="10" t="s">
        <v>33</v>
      </c>
      <c r="F88" s="10">
        <f t="shared" si="7"/>
        <v>1</v>
      </c>
      <c r="G88" s="10">
        <f t="shared" si="8"/>
        <v>0</v>
      </c>
      <c r="H88" s="10">
        <f t="shared" si="9"/>
        <v>0</v>
      </c>
      <c r="I88" s="10">
        <f t="shared" si="10"/>
        <v>0</v>
      </c>
      <c r="J88" s="10">
        <v>1</v>
      </c>
      <c r="K88" s="7">
        <v>0</v>
      </c>
      <c r="L88" s="13">
        <v>21025</v>
      </c>
      <c r="M88" s="9">
        <v>1828092</v>
      </c>
      <c r="N88" s="7">
        <v>14</v>
      </c>
      <c r="O88" s="7">
        <v>13</v>
      </c>
      <c r="P88" s="7">
        <v>4</v>
      </c>
      <c r="Q88" s="7">
        <v>2</v>
      </c>
      <c r="R88" s="7">
        <v>6</v>
      </c>
      <c r="S88" s="7">
        <v>3</v>
      </c>
      <c r="T88" s="7">
        <v>4</v>
      </c>
      <c r="U88" s="7">
        <v>0</v>
      </c>
      <c r="V88" s="7">
        <v>1</v>
      </c>
      <c r="W88" s="6">
        <v>1</v>
      </c>
      <c r="X88" s="12">
        <v>20.029559397657557</v>
      </c>
      <c r="Y88" s="7">
        <v>0</v>
      </c>
      <c r="Z88" s="7">
        <v>0</v>
      </c>
      <c r="AA88" s="7">
        <v>0</v>
      </c>
      <c r="AB88" s="9" t="s">
        <v>76</v>
      </c>
      <c r="AC88" s="10">
        <f t="shared" si="11"/>
        <v>0</v>
      </c>
      <c r="AD88" s="10">
        <f t="shared" si="12"/>
        <v>0</v>
      </c>
      <c r="AE88" s="10">
        <f t="shared" si="13"/>
        <v>1</v>
      </c>
    </row>
    <row r="89" spans="1:31" ht="12.75" customHeight="1" x14ac:dyDescent="0.2">
      <c r="A89" s="7" t="s">
        <v>40</v>
      </c>
      <c r="B89" s="7" t="s">
        <v>50</v>
      </c>
      <c r="C89" s="8">
        <v>39999</v>
      </c>
      <c r="D89" s="9" t="s">
        <v>45</v>
      </c>
      <c r="E89" s="10" t="s">
        <v>33</v>
      </c>
      <c r="F89" s="10">
        <f t="shared" si="7"/>
        <v>1</v>
      </c>
      <c r="G89" s="10">
        <f t="shared" si="8"/>
        <v>0</v>
      </c>
      <c r="H89" s="10">
        <f t="shared" si="9"/>
        <v>0</v>
      </c>
      <c r="I89" s="10">
        <f t="shared" si="10"/>
        <v>0</v>
      </c>
      <c r="J89" s="10">
        <v>1</v>
      </c>
      <c r="K89" s="7">
        <v>0</v>
      </c>
      <c r="L89" s="13">
        <v>21025</v>
      </c>
      <c r="M89" s="9">
        <v>1828092</v>
      </c>
      <c r="N89" s="7">
        <v>18</v>
      </c>
      <c r="O89" s="7">
        <v>11</v>
      </c>
      <c r="P89" s="7">
        <v>6</v>
      </c>
      <c r="Q89" s="7">
        <v>4</v>
      </c>
      <c r="R89" s="7">
        <v>6</v>
      </c>
      <c r="S89" s="7">
        <v>4</v>
      </c>
      <c r="T89" s="7">
        <v>1</v>
      </c>
      <c r="U89" s="7">
        <v>0</v>
      </c>
      <c r="V89" s="7">
        <v>1</v>
      </c>
      <c r="W89" s="6">
        <v>0</v>
      </c>
      <c r="X89" s="12">
        <v>15.802847401400664</v>
      </c>
      <c r="Y89" s="7">
        <v>1</v>
      </c>
      <c r="Z89" s="7">
        <v>0</v>
      </c>
      <c r="AA89" s="7">
        <v>0</v>
      </c>
      <c r="AB89" s="9" t="s">
        <v>67</v>
      </c>
      <c r="AC89" s="10">
        <f t="shared" si="11"/>
        <v>0</v>
      </c>
      <c r="AD89" s="10">
        <f t="shared" si="12"/>
        <v>1</v>
      </c>
      <c r="AE89" s="10">
        <f t="shared" si="13"/>
        <v>0</v>
      </c>
    </row>
    <row r="90" spans="1:31" ht="12.75" customHeight="1" x14ac:dyDescent="0.2">
      <c r="A90" s="7" t="s">
        <v>43</v>
      </c>
      <c r="B90" s="7" t="s">
        <v>50</v>
      </c>
      <c r="C90" s="8">
        <v>40048</v>
      </c>
      <c r="D90" s="9" t="s">
        <v>45</v>
      </c>
      <c r="E90" s="10" t="s">
        <v>33</v>
      </c>
      <c r="F90" s="10">
        <f t="shared" si="7"/>
        <v>1</v>
      </c>
      <c r="G90" s="10">
        <f t="shared" si="8"/>
        <v>0</v>
      </c>
      <c r="H90" s="10">
        <f t="shared" si="9"/>
        <v>0</v>
      </c>
      <c r="I90" s="10">
        <f t="shared" si="10"/>
        <v>0</v>
      </c>
      <c r="J90" s="10">
        <v>1</v>
      </c>
      <c r="K90" s="7">
        <v>1</v>
      </c>
      <c r="L90" s="13">
        <v>21025</v>
      </c>
      <c r="M90" s="9">
        <v>1828092</v>
      </c>
      <c r="N90" s="7">
        <v>14</v>
      </c>
      <c r="O90" s="7">
        <v>3</v>
      </c>
      <c r="P90" s="7">
        <v>6</v>
      </c>
      <c r="Q90" s="7">
        <v>9</v>
      </c>
      <c r="R90" s="7">
        <v>5</v>
      </c>
      <c r="S90" s="7">
        <v>6</v>
      </c>
      <c r="T90" s="7">
        <v>3</v>
      </c>
      <c r="U90" s="7">
        <v>0</v>
      </c>
      <c r="V90" s="7">
        <v>1</v>
      </c>
      <c r="W90" s="6">
        <v>0</v>
      </c>
      <c r="X90" s="12">
        <v>20.302621853124048</v>
      </c>
      <c r="Y90" s="7">
        <v>1</v>
      </c>
      <c r="Z90" s="7">
        <v>0</v>
      </c>
      <c r="AA90" s="7">
        <v>0</v>
      </c>
      <c r="AB90" s="9" t="s">
        <v>67</v>
      </c>
      <c r="AC90" s="10">
        <f t="shared" si="11"/>
        <v>0</v>
      </c>
      <c r="AD90" s="10">
        <f t="shared" si="12"/>
        <v>1</v>
      </c>
      <c r="AE90" s="10">
        <f t="shared" si="13"/>
        <v>0</v>
      </c>
    </row>
    <row r="91" spans="1:31" ht="12.75" customHeight="1" x14ac:dyDescent="0.2">
      <c r="A91" s="7" t="s">
        <v>40</v>
      </c>
      <c r="B91" s="7" t="s">
        <v>35</v>
      </c>
      <c r="C91" s="8">
        <v>40017</v>
      </c>
      <c r="D91" s="9" t="s">
        <v>45</v>
      </c>
      <c r="E91" s="10" t="s">
        <v>33</v>
      </c>
      <c r="F91" s="10">
        <f t="shared" si="7"/>
        <v>1</v>
      </c>
      <c r="G91" s="10">
        <f t="shared" si="8"/>
        <v>0</v>
      </c>
      <c r="H91" s="10">
        <f t="shared" si="9"/>
        <v>0</v>
      </c>
      <c r="I91" s="10">
        <f t="shared" si="10"/>
        <v>0</v>
      </c>
      <c r="J91" s="10">
        <v>1</v>
      </c>
      <c r="K91" s="7">
        <v>0</v>
      </c>
      <c r="L91" s="13">
        <v>21025</v>
      </c>
      <c r="M91" s="9">
        <v>1828092</v>
      </c>
      <c r="N91" s="7">
        <v>11</v>
      </c>
      <c r="O91" s="7">
        <v>17</v>
      </c>
      <c r="P91" s="7">
        <v>4</v>
      </c>
      <c r="Q91" s="7">
        <v>3</v>
      </c>
      <c r="R91" s="7">
        <v>3</v>
      </c>
      <c r="S91" s="7">
        <v>5</v>
      </c>
      <c r="T91" s="7">
        <v>2</v>
      </c>
      <c r="U91" s="7">
        <v>0</v>
      </c>
      <c r="V91" s="7">
        <v>0</v>
      </c>
      <c r="W91" s="6">
        <v>1</v>
      </c>
      <c r="X91" s="12">
        <v>12.075652558619673</v>
      </c>
      <c r="Y91" s="7">
        <v>0</v>
      </c>
      <c r="Z91" s="7">
        <v>0</v>
      </c>
      <c r="AA91" s="7">
        <v>11</v>
      </c>
      <c r="AB91" s="9" t="s">
        <v>67</v>
      </c>
      <c r="AC91" s="10">
        <f t="shared" si="11"/>
        <v>0</v>
      </c>
      <c r="AD91" s="10">
        <f t="shared" si="12"/>
        <v>1</v>
      </c>
      <c r="AE91" s="10">
        <f t="shared" si="13"/>
        <v>0</v>
      </c>
    </row>
    <row r="92" spans="1:31" ht="12.75" customHeight="1" x14ac:dyDescent="0.2">
      <c r="A92" s="7" t="s">
        <v>43</v>
      </c>
      <c r="B92" s="7" t="s">
        <v>35</v>
      </c>
      <c r="C92" s="8">
        <v>40075</v>
      </c>
      <c r="D92" s="9" t="s">
        <v>45</v>
      </c>
      <c r="E92" s="10" t="s">
        <v>33</v>
      </c>
      <c r="F92" s="10">
        <f t="shared" si="7"/>
        <v>1</v>
      </c>
      <c r="G92" s="10">
        <f t="shared" si="8"/>
        <v>0</v>
      </c>
      <c r="H92" s="10">
        <f t="shared" si="9"/>
        <v>0</v>
      </c>
      <c r="I92" s="10">
        <f t="shared" si="10"/>
        <v>0</v>
      </c>
      <c r="J92" s="10">
        <v>1</v>
      </c>
      <c r="K92" s="7">
        <v>0</v>
      </c>
      <c r="L92" s="13">
        <v>21025</v>
      </c>
      <c r="M92" s="9">
        <v>1828092</v>
      </c>
      <c r="N92" s="7">
        <v>14</v>
      </c>
      <c r="O92" s="7">
        <v>19</v>
      </c>
      <c r="P92" s="7">
        <v>1</v>
      </c>
      <c r="Q92" s="7">
        <v>4</v>
      </c>
      <c r="R92" s="7">
        <v>1</v>
      </c>
      <c r="S92" s="7">
        <v>3</v>
      </c>
      <c r="T92" s="7">
        <v>3</v>
      </c>
      <c r="U92" s="7">
        <v>0</v>
      </c>
      <c r="V92" s="7">
        <v>0</v>
      </c>
      <c r="W92" s="6">
        <v>1</v>
      </c>
      <c r="X92" s="12">
        <v>18.77412485025955</v>
      </c>
      <c r="Y92" s="7">
        <v>1</v>
      </c>
      <c r="Z92" s="7">
        <v>0</v>
      </c>
      <c r="AA92" s="7">
        <v>16.7</v>
      </c>
      <c r="AB92" s="9" t="s">
        <v>67</v>
      </c>
      <c r="AC92" s="10">
        <f t="shared" si="11"/>
        <v>0</v>
      </c>
      <c r="AD92" s="10">
        <f t="shared" si="12"/>
        <v>1</v>
      </c>
      <c r="AE92" s="10">
        <f t="shared" si="13"/>
        <v>0</v>
      </c>
    </row>
    <row r="93" spans="1:31" ht="12.75" customHeight="1" x14ac:dyDescent="0.2">
      <c r="A93" s="7" t="s">
        <v>43</v>
      </c>
      <c r="B93" s="7" t="s">
        <v>44</v>
      </c>
      <c r="C93" s="8">
        <v>39943</v>
      </c>
      <c r="D93" s="9" t="s">
        <v>45</v>
      </c>
      <c r="E93" s="10" t="s">
        <v>33</v>
      </c>
      <c r="F93" s="10">
        <f t="shared" si="7"/>
        <v>1</v>
      </c>
      <c r="G93" s="10">
        <f t="shared" si="8"/>
        <v>0</v>
      </c>
      <c r="H93" s="10">
        <f t="shared" si="9"/>
        <v>0</v>
      </c>
      <c r="I93" s="10">
        <f t="shared" si="10"/>
        <v>0</v>
      </c>
      <c r="J93" s="10">
        <v>1</v>
      </c>
      <c r="K93" s="7">
        <v>0</v>
      </c>
      <c r="L93" s="13">
        <v>21025</v>
      </c>
      <c r="M93" s="9">
        <v>1828092</v>
      </c>
      <c r="N93" s="7">
        <v>13</v>
      </c>
      <c r="O93" s="7">
        <v>10</v>
      </c>
      <c r="P93" s="7">
        <v>6</v>
      </c>
      <c r="Q93" s="7">
        <v>7</v>
      </c>
      <c r="R93" s="7">
        <v>8</v>
      </c>
      <c r="S93" s="7">
        <v>4</v>
      </c>
      <c r="T93" s="7">
        <v>1</v>
      </c>
      <c r="U93" s="7">
        <v>0</v>
      </c>
      <c r="V93" s="7">
        <v>0</v>
      </c>
      <c r="W93" s="6">
        <v>0</v>
      </c>
      <c r="X93" s="12">
        <v>18.527119169378583</v>
      </c>
      <c r="Y93" s="7">
        <v>1</v>
      </c>
      <c r="Z93" s="7">
        <v>0</v>
      </c>
      <c r="AA93" s="7">
        <v>0</v>
      </c>
      <c r="AB93" s="9" t="s">
        <v>34</v>
      </c>
      <c r="AC93" s="10">
        <f t="shared" si="11"/>
        <v>1</v>
      </c>
      <c r="AD93" s="10">
        <f t="shared" si="12"/>
        <v>0</v>
      </c>
      <c r="AE93" s="10">
        <f t="shared" si="13"/>
        <v>0</v>
      </c>
    </row>
    <row r="94" spans="1:31" ht="12.75" customHeight="1" x14ac:dyDescent="0.2">
      <c r="A94" s="7" t="s">
        <v>40</v>
      </c>
      <c r="B94" s="7" t="s">
        <v>44</v>
      </c>
      <c r="C94" s="8">
        <v>40118</v>
      </c>
      <c r="D94" s="9" t="s">
        <v>45</v>
      </c>
      <c r="E94" s="10" t="s">
        <v>33</v>
      </c>
      <c r="F94" s="10">
        <f t="shared" si="7"/>
        <v>1</v>
      </c>
      <c r="G94" s="10">
        <f t="shared" si="8"/>
        <v>0</v>
      </c>
      <c r="H94" s="10">
        <f t="shared" si="9"/>
        <v>0</v>
      </c>
      <c r="I94" s="10">
        <f t="shared" si="10"/>
        <v>0</v>
      </c>
      <c r="J94" s="10">
        <v>1</v>
      </c>
      <c r="K94" s="7">
        <v>0</v>
      </c>
      <c r="L94" s="13">
        <v>21025</v>
      </c>
      <c r="M94" s="9">
        <v>1828092</v>
      </c>
      <c r="N94" s="7">
        <v>15</v>
      </c>
      <c r="O94" s="7">
        <v>10</v>
      </c>
      <c r="P94" s="7">
        <v>4</v>
      </c>
      <c r="Q94" s="7">
        <v>3</v>
      </c>
      <c r="R94" s="7">
        <v>4</v>
      </c>
      <c r="S94" s="7">
        <v>3</v>
      </c>
      <c r="T94" s="7">
        <v>4</v>
      </c>
      <c r="U94" s="7">
        <v>0</v>
      </c>
      <c r="V94" s="7">
        <v>0</v>
      </c>
      <c r="W94" s="6">
        <v>0</v>
      </c>
      <c r="X94" s="12">
        <v>14.242886178861788</v>
      </c>
      <c r="Y94" s="7">
        <v>1</v>
      </c>
      <c r="Z94" s="7">
        <v>0</v>
      </c>
      <c r="AA94" s="7">
        <v>0</v>
      </c>
      <c r="AB94" s="9" t="s">
        <v>76</v>
      </c>
      <c r="AC94" s="10">
        <f t="shared" si="11"/>
        <v>0</v>
      </c>
      <c r="AD94" s="10">
        <f t="shared" si="12"/>
        <v>0</v>
      </c>
      <c r="AE94" s="10">
        <f t="shared" si="13"/>
        <v>1</v>
      </c>
    </row>
    <row r="95" spans="1:31" ht="12.75" customHeight="1" x14ac:dyDescent="0.2">
      <c r="A95" s="7" t="s">
        <v>30</v>
      </c>
      <c r="B95" s="7" t="s">
        <v>31</v>
      </c>
      <c r="C95" s="8">
        <v>39942</v>
      </c>
      <c r="D95" s="9" t="s">
        <v>32</v>
      </c>
      <c r="E95" s="10" t="s">
        <v>33</v>
      </c>
      <c r="F95" s="10">
        <f t="shared" si="7"/>
        <v>1</v>
      </c>
      <c r="G95" s="10">
        <f t="shared" si="8"/>
        <v>0</v>
      </c>
      <c r="H95" s="10">
        <f t="shared" si="9"/>
        <v>0</v>
      </c>
      <c r="I95" s="10">
        <f t="shared" si="10"/>
        <v>0</v>
      </c>
      <c r="J95" s="10">
        <v>1</v>
      </c>
      <c r="K95" s="7">
        <v>0</v>
      </c>
      <c r="L95" s="11">
        <v>17907</v>
      </c>
      <c r="M95" s="9">
        <v>408161</v>
      </c>
      <c r="N95" s="7">
        <v>3</v>
      </c>
      <c r="O95" s="7">
        <v>12</v>
      </c>
      <c r="P95" s="7">
        <v>0</v>
      </c>
      <c r="Q95" s="7">
        <v>0</v>
      </c>
      <c r="R95" s="7">
        <v>6</v>
      </c>
      <c r="S95" s="7">
        <v>1</v>
      </c>
      <c r="T95" s="7">
        <v>1</v>
      </c>
      <c r="U95" s="7">
        <v>0</v>
      </c>
      <c r="V95" s="7">
        <v>0</v>
      </c>
      <c r="W95" s="6">
        <v>1</v>
      </c>
      <c r="X95" s="12">
        <v>6.3710450623202304</v>
      </c>
      <c r="Y95" s="7">
        <v>1</v>
      </c>
      <c r="Z95" s="7">
        <v>0</v>
      </c>
      <c r="AA95" s="7">
        <v>24</v>
      </c>
      <c r="AB95" s="9" t="s">
        <v>34</v>
      </c>
      <c r="AC95" s="10">
        <f t="shared" si="11"/>
        <v>1</v>
      </c>
      <c r="AD95" s="10">
        <f t="shared" si="12"/>
        <v>0</v>
      </c>
      <c r="AE95" s="10">
        <f t="shared" si="13"/>
        <v>0</v>
      </c>
    </row>
    <row r="96" spans="1:31" ht="12.75" customHeight="1" x14ac:dyDescent="0.2">
      <c r="A96" s="7" t="s">
        <v>30</v>
      </c>
      <c r="B96" s="7" t="s">
        <v>52</v>
      </c>
      <c r="C96" s="8">
        <v>40030</v>
      </c>
      <c r="D96" s="9" t="s">
        <v>32</v>
      </c>
      <c r="E96" s="10" t="s">
        <v>33</v>
      </c>
      <c r="F96" s="10">
        <f t="shared" si="7"/>
        <v>1</v>
      </c>
      <c r="G96" s="10">
        <f t="shared" si="8"/>
        <v>0</v>
      </c>
      <c r="H96" s="10">
        <f t="shared" si="9"/>
        <v>0</v>
      </c>
      <c r="I96" s="10">
        <f t="shared" si="10"/>
        <v>0</v>
      </c>
      <c r="J96" s="10">
        <v>1</v>
      </c>
      <c r="K96" s="7">
        <v>0</v>
      </c>
      <c r="L96" s="11">
        <v>17907</v>
      </c>
      <c r="M96" s="9">
        <v>408161</v>
      </c>
      <c r="N96" s="7">
        <v>10</v>
      </c>
      <c r="O96" s="7">
        <v>15</v>
      </c>
      <c r="P96" s="7">
        <v>7</v>
      </c>
      <c r="Q96" s="7">
        <v>1</v>
      </c>
      <c r="R96" s="7">
        <v>7</v>
      </c>
      <c r="S96" s="7">
        <v>4</v>
      </c>
      <c r="T96" s="7">
        <v>2</v>
      </c>
      <c r="U96" s="7">
        <v>0</v>
      </c>
      <c r="V96" s="7">
        <v>0</v>
      </c>
      <c r="W96" s="6">
        <v>0</v>
      </c>
      <c r="X96" s="12">
        <v>5.2725968436154949</v>
      </c>
      <c r="Y96" s="7">
        <v>0</v>
      </c>
      <c r="Z96" s="7">
        <v>0</v>
      </c>
      <c r="AA96" s="7">
        <v>0</v>
      </c>
      <c r="AB96" s="9" t="s">
        <v>67</v>
      </c>
      <c r="AC96" s="10">
        <f t="shared" si="11"/>
        <v>0</v>
      </c>
      <c r="AD96" s="10">
        <f t="shared" si="12"/>
        <v>1</v>
      </c>
      <c r="AE96" s="10">
        <f t="shared" si="13"/>
        <v>0</v>
      </c>
    </row>
    <row r="97" spans="1:31" ht="12.75" customHeight="1" x14ac:dyDescent="0.2">
      <c r="A97" s="7" t="s">
        <v>30</v>
      </c>
      <c r="B97" s="7" t="s">
        <v>43</v>
      </c>
      <c r="C97" s="8">
        <v>40117</v>
      </c>
      <c r="D97" s="9" t="s">
        <v>32</v>
      </c>
      <c r="E97" s="10" t="s">
        <v>33</v>
      </c>
      <c r="F97" s="10">
        <f t="shared" si="7"/>
        <v>1</v>
      </c>
      <c r="G97" s="10">
        <f t="shared" si="8"/>
        <v>0</v>
      </c>
      <c r="H97" s="10">
        <f t="shared" si="9"/>
        <v>0</v>
      </c>
      <c r="I97" s="10">
        <f t="shared" si="10"/>
        <v>0</v>
      </c>
      <c r="J97" s="10">
        <v>1</v>
      </c>
      <c r="K97" s="7">
        <v>0</v>
      </c>
      <c r="L97" s="11">
        <v>17907</v>
      </c>
      <c r="M97" s="9">
        <v>408161</v>
      </c>
      <c r="N97" s="7">
        <v>12</v>
      </c>
      <c r="O97" s="7">
        <v>14</v>
      </c>
      <c r="P97" s="7">
        <v>4</v>
      </c>
      <c r="Q97" s="7">
        <v>4</v>
      </c>
      <c r="R97" s="7">
        <v>5</v>
      </c>
      <c r="S97" s="7">
        <v>6</v>
      </c>
      <c r="T97" s="7">
        <v>4</v>
      </c>
      <c r="U97" s="7">
        <v>0</v>
      </c>
      <c r="V97" s="7">
        <v>0</v>
      </c>
      <c r="W97" s="6">
        <v>0</v>
      </c>
      <c r="X97" s="12">
        <v>5.9389705882352946</v>
      </c>
      <c r="Y97" s="7">
        <v>1</v>
      </c>
      <c r="Z97" s="7">
        <v>0</v>
      </c>
      <c r="AA97" s="7">
        <v>0</v>
      </c>
      <c r="AB97" s="9" t="s">
        <v>76</v>
      </c>
      <c r="AC97" s="10">
        <f t="shared" si="11"/>
        <v>0</v>
      </c>
      <c r="AD97" s="10">
        <f t="shared" si="12"/>
        <v>0</v>
      </c>
      <c r="AE97" s="10">
        <f t="shared" si="13"/>
        <v>1</v>
      </c>
    </row>
    <row r="98" spans="1:31" ht="12.75" customHeight="1" x14ac:dyDescent="0.2">
      <c r="A98" s="7" t="s">
        <v>30</v>
      </c>
      <c r="B98" s="7" t="s">
        <v>36</v>
      </c>
      <c r="C98" s="8">
        <v>40076</v>
      </c>
      <c r="D98" s="9" t="s">
        <v>32</v>
      </c>
      <c r="E98" s="10" t="s">
        <v>33</v>
      </c>
      <c r="F98" s="10">
        <f t="shared" si="7"/>
        <v>1</v>
      </c>
      <c r="G98" s="10">
        <f t="shared" si="8"/>
        <v>0</v>
      </c>
      <c r="H98" s="10">
        <f t="shared" si="9"/>
        <v>0</v>
      </c>
      <c r="I98" s="10">
        <f t="shared" si="10"/>
        <v>0</v>
      </c>
      <c r="J98" s="10">
        <v>1</v>
      </c>
      <c r="K98" s="7">
        <v>0</v>
      </c>
      <c r="L98" s="11">
        <v>17907</v>
      </c>
      <c r="M98" s="9">
        <v>408161</v>
      </c>
      <c r="N98" s="7">
        <v>10</v>
      </c>
      <c r="O98" s="7">
        <v>8</v>
      </c>
      <c r="P98" s="7">
        <v>0</v>
      </c>
      <c r="Q98" s="7">
        <v>4</v>
      </c>
      <c r="R98" s="7">
        <v>0</v>
      </c>
      <c r="S98" s="7">
        <v>6</v>
      </c>
      <c r="T98" s="7">
        <v>3</v>
      </c>
      <c r="U98" s="7">
        <v>0</v>
      </c>
      <c r="V98" s="7">
        <v>0</v>
      </c>
      <c r="W98" s="6">
        <v>0</v>
      </c>
      <c r="X98" s="12">
        <v>5.4227500544781</v>
      </c>
      <c r="Y98" s="7">
        <v>1</v>
      </c>
      <c r="Z98" s="7">
        <v>0</v>
      </c>
      <c r="AA98" s="7">
        <v>0</v>
      </c>
      <c r="AB98" s="9" t="s">
        <v>67</v>
      </c>
      <c r="AC98" s="10">
        <f t="shared" si="11"/>
        <v>0</v>
      </c>
      <c r="AD98" s="10">
        <f t="shared" si="12"/>
        <v>1</v>
      </c>
      <c r="AE98" s="10">
        <f t="shared" si="13"/>
        <v>0</v>
      </c>
    </row>
    <row r="99" spans="1:31" ht="12.75" customHeight="1" x14ac:dyDescent="0.2">
      <c r="A99" s="7" t="s">
        <v>30</v>
      </c>
      <c r="B99" s="7" t="s">
        <v>53</v>
      </c>
      <c r="C99" s="8">
        <v>40005</v>
      </c>
      <c r="D99" s="9" t="s">
        <v>32</v>
      </c>
      <c r="E99" s="10" t="s">
        <v>33</v>
      </c>
      <c r="F99" s="10">
        <f t="shared" si="7"/>
        <v>1</v>
      </c>
      <c r="G99" s="10">
        <f t="shared" si="8"/>
        <v>0</v>
      </c>
      <c r="H99" s="10">
        <f t="shared" si="9"/>
        <v>0</v>
      </c>
      <c r="I99" s="10">
        <f t="shared" si="10"/>
        <v>0</v>
      </c>
      <c r="J99" s="10">
        <v>1</v>
      </c>
      <c r="K99" s="7">
        <v>0</v>
      </c>
      <c r="L99" s="11">
        <v>17907</v>
      </c>
      <c r="M99" s="9">
        <v>408161</v>
      </c>
      <c r="N99" s="7">
        <v>20</v>
      </c>
      <c r="O99" s="7">
        <v>19</v>
      </c>
      <c r="P99" s="7">
        <v>3</v>
      </c>
      <c r="Q99" s="7">
        <v>1</v>
      </c>
      <c r="R99" s="7">
        <v>3</v>
      </c>
      <c r="S99" s="7">
        <v>5</v>
      </c>
      <c r="T99" s="7">
        <v>2</v>
      </c>
      <c r="U99" s="7">
        <v>0</v>
      </c>
      <c r="V99" s="7">
        <v>1</v>
      </c>
      <c r="W99" s="6">
        <v>0</v>
      </c>
      <c r="X99" s="12">
        <v>5.8990189445196215</v>
      </c>
      <c r="Y99" s="7">
        <v>1</v>
      </c>
      <c r="Z99" s="7">
        <v>0</v>
      </c>
      <c r="AA99" s="7">
        <v>11.8</v>
      </c>
      <c r="AB99" s="9" t="s">
        <v>67</v>
      </c>
      <c r="AC99" s="10">
        <f t="shared" si="11"/>
        <v>0</v>
      </c>
      <c r="AD99" s="10">
        <f t="shared" si="12"/>
        <v>1</v>
      </c>
      <c r="AE99" s="10">
        <f t="shared" si="13"/>
        <v>0</v>
      </c>
    </row>
    <row r="100" spans="1:31" ht="12.75" customHeight="1" x14ac:dyDescent="0.2">
      <c r="A100" s="7" t="s">
        <v>30</v>
      </c>
      <c r="B100" s="7" t="s">
        <v>55</v>
      </c>
      <c r="C100" s="8">
        <v>40132</v>
      </c>
      <c r="D100" s="9" t="s">
        <v>32</v>
      </c>
      <c r="E100" s="10" t="s">
        <v>33</v>
      </c>
      <c r="F100" s="10">
        <f t="shared" si="7"/>
        <v>1</v>
      </c>
      <c r="G100" s="10">
        <f t="shared" si="8"/>
        <v>0</v>
      </c>
      <c r="H100" s="10">
        <f t="shared" si="9"/>
        <v>0</v>
      </c>
      <c r="I100" s="10">
        <f t="shared" si="10"/>
        <v>0</v>
      </c>
      <c r="J100" s="10">
        <v>1</v>
      </c>
      <c r="K100" s="7">
        <v>0</v>
      </c>
      <c r="L100" s="11">
        <v>17907</v>
      </c>
      <c r="M100" s="9">
        <v>408161</v>
      </c>
      <c r="N100" s="7">
        <v>7</v>
      </c>
      <c r="O100" s="7">
        <v>8</v>
      </c>
      <c r="P100" s="7">
        <v>6</v>
      </c>
      <c r="Q100" s="7">
        <v>7</v>
      </c>
      <c r="R100" s="7">
        <v>4</v>
      </c>
      <c r="S100" s="7">
        <v>5</v>
      </c>
      <c r="T100" s="7">
        <v>4</v>
      </c>
      <c r="U100" s="7">
        <v>0</v>
      </c>
      <c r="V100" s="7">
        <v>1</v>
      </c>
      <c r="W100" s="6">
        <v>1</v>
      </c>
      <c r="X100" s="12">
        <v>8.8259056554599944</v>
      </c>
      <c r="Y100" s="7">
        <v>1</v>
      </c>
      <c r="Z100" s="7">
        <v>0</v>
      </c>
      <c r="AA100" s="7">
        <v>0</v>
      </c>
      <c r="AB100" s="9" t="s">
        <v>76</v>
      </c>
      <c r="AC100" s="10">
        <f t="shared" si="11"/>
        <v>0</v>
      </c>
      <c r="AD100" s="10">
        <f t="shared" si="12"/>
        <v>0</v>
      </c>
      <c r="AE100" s="10">
        <f t="shared" si="13"/>
        <v>1</v>
      </c>
    </row>
    <row r="101" spans="1:31" ht="12.75" customHeight="1" x14ac:dyDescent="0.2">
      <c r="A101" s="7" t="s">
        <v>30</v>
      </c>
      <c r="B101" s="7" t="s">
        <v>40</v>
      </c>
      <c r="C101" s="8">
        <v>39957</v>
      </c>
      <c r="D101" s="9" t="s">
        <v>32</v>
      </c>
      <c r="E101" s="10" t="s">
        <v>33</v>
      </c>
      <c r="F101" s="10">
        <f t="shared" si="7"/>
        <v>1</v>
      </c>
      <c r="G101" s="10">
        <f t="shared" si="8"/>
        <v>0</v>
      </c>
      <c r="H101" s="10">
        <f t="shared" si="9"/>
        <v>0</v>
      </c>
      <c r="I101" s="10">
        <f t="shared" si="10"/>
        <v>0</v>
      </c>
      <c r="J101" s="10">
        <v>1</v>
      </c>
      <c r="K101" s="7">
        <v>0</v>
      </c>
      <c r="L101" s="11">
        <v>17907</v>
      </c>
      <c r="M101" s="9">
        <v>408161</v>
      </c>
      <c r="N101" s="7">
        <v>11</v>
      </c>
      <c r="O101" s="7">
        <v>20</v>
      </c>
      <c r="P101" s="7">
        <v>6</v>
      </c>
      <c r="Q101" s="7">
        <v>0</v>
      </c>
      <c r="R101" s="7">
        <v>4</v>
      </c>
      <c r="S101" s="7">
        <v>2</v>
      </c>
      <c r="T101" s="7">
        <v>1</v>
      </c>
      <c r="U101" s="7">
        <v>0</v>
      </c>
      <c r="V101" s="7">
        <v>0</v>
      </c>
      <c r="W101" s="6">
        <v>0</v>
      </c>
      <c r="X101" s="12">
        <v>6.5996621621621623</v>
      </c>
      <c r="Y101" s="7">
        <v>1</v>
      </c>
      <c r="Z101" s="7">
        <v>0</v>
      </c>
      <c r="AA101" s="7">
        <v>0</v>
      </c>
      <c r="AB101" s="9" t="s">
        <v>34</v>
      </c>
      <c r="AC101" s="10">
        <f t="shared" si="11"/>
        <v>1</v>
      </c>
      <c r="AD101" s="10">
        <f t="shared" si="12"/>
        <v>0</v>
      </c>
      <c r="AE101" s="10">
        <f t="shared" si="13"/>
        <v>0</v>
      </c>
    </row>
    <row r="102" spans="1:31" ht="12.75" customHeight="1" x14ac:dyDescent="0.2">
      <c r="A102" s="7" t="s">
        <v>30</v>
      </c>
      <c r="B102" s="7" t="s">
        <v>61</v>
      </c>
      <c r="C102" s="8">
        <v>40090</v>
      </c>
      <c r="D102" s="9" t="s">
        <v>32</v>
      </c>
      <c r="E102" s="10" t="s">
        <v>33</v>
      </c>
      <c r="F102" s="10">
        <f t="shared" si="7"/>
        <v>1</v>
      </c>
      <c r="G102" s="10">
        <f t="shared" si="8"/>
        <v>0</v>
      </c>
      <c r="H102" s="10">
        <f t="shared" si="9"/>
        <v>0</v>
      </c>
      <c r="I102" s="10">
        <f t="shared" si="10"/>
        <v>0</v>
      </c>
      <c r="J102" s="10">
        <v>1</v>
      </c>
      <c r="K102" s="7">
        <v>0</v>
      </c>
      <c r="L102" s="11">
        <v>17907</v>
      </c>
      <c r="M102" s="9">
        <v>408161</v>
      </c>
      <c r="N102" s="7">
        <v>10</v>
      </c>
      <c r="O102" s="7">
        <v>13</v>
      </c>
      <c r="P102" s="7">
        <v>3</v>
      </c>
      <c r="Q102" s="7">
        <v>6</v>
      </c>
      <c r="R102" s="7">
        <v>6</v>
      </c>
      <c r="S102" s="7">
        <v>5</v>
      </c>
      <c r="T102" s="7">
        <v>3</v>
      </c>
      <c r="U102" s="7">
        <v>0</v>
      </c>
      <c r="V102" s="7">
        <v>0</v>
      </c>
      <c r="W102" s="6">
        <v>1</v>
      </c>
      <c r="X102" s="12">
        <v>6.2388948550229424</v>
      </c>
      <c r="Y102" s="7">
        <v>1</v>
      </c>
      <c r="Z102" s="7">
        <v>0</v>
      </c>
      <c r="AA102" s="7">
        <v>0</v>
      </c>
      <c r="AB102" s="9" t="s">
        <v>76</v>
      </c>
      <c r="AC102" s="10">
        <f t="shared" si="11"/>
        <v>0</v>
      </c>
      <c r="AD102" s="10">
        <f t="shared" si="12"/>
        <v>0</v>
      </c>
      <c r="AE102" s="10">
        <f t="shared" si="13"/>
        <v>1</v>
      </c>
    </row>
    <row r="103" spans="1:31" ht="12.75" customHeight="1" x14ac:dyDescent="0.2">
      <c r="A103" s="7" t="s">
        <v>30</v>
      </c>
      <c r="B103" s="7" t="s">
        <v>58</v>
      </c>
      <c r="C103" s="8">
        <v>40048</v>
      </c>
      <c r="D103" s="9" t="s">
        <v>32</v>
      </c>
      <c r="E103" s="10" t="s">
        <v>33</v>
      </c>
      <c r="F103" s="10">
        <f t="shared" si="7"/>
        <v>1</v>
      </c>
      <c r="G103" s="10">
        <f t="shared" si="8"/>
        <v>0</v>
      </c>
      <c r="H103" s="10">
        <f t="shared" si="9"/>
        <v>0</v>
      </c>
      <c r="I103" s="10">
        <f t="shared" si="10"/>
        <v>0</v>
      </c>
      <c r="J103" s="10">
        <v>1</v>
      </c>
      <c r="K103" s="7">
        <v>0</v>
      </c>
      <c r="L103" s="11">
        <v>17907</v>
      </c>
      <c r="M103" s="9">
        <v>408161</v>
      </c>
      <c r="N103" s="7">
        <v>8</v>
      </c>
      <c r="O103" s="7">
        <v>12</v>
      </c>
      <c r="P103" s="7">
        <v>5</v>
      </c>
      <c r="Q103" s="7">
        <v>3</v>
      </c>
      <c r="R103" s="7">
        <v>6</v>
      </c>
      <c r="S103" s="7">
        <v>3</v>
      </c>
      <c r="T103" s="7">
        <v>3</v>
      </c>
      <c r="U103" s="7">
        <v>0</v>
      </c>
      <c r="V103" s="7">
        <v>1</v>
      </c>
      <c r="W103" s="6">
        <v>1</v>
      </c>
      <c r="X103" s="12">
        <v>10.777221357515057</v>
      </c>
      <c r="Y103" s="7">
        <v>1</v>
      </c>
      <c r="Z103" s="7">
        <v>0</v>
      </c>
      <c r="AA103" s="7">
        <v>0</v>
      </c>
      <c r="AB103" s="9" t="s">
        <v>67</v>
      </c>
      <c r="AC103" s="10">
        <f t="shared" si="11"/>
        <v>0</v>
      </c>
      <c r="AD103" s="10">
        <f t="shared" si="12"/>
        <v>1</v>
      </c>
      <c r="AE103" s="10">
        <f t="shared" si="13"/>
        <v>0</v>
      </c>
    </row>
    <row r="104" spans="1:31" ht="12.75" customHeight="1" x14ac:dyDescent="0.2">
      <c r="A104" s="7" t="s">
        <v>30</v>
      </c>
      <c r="B104" s="7" t="s">
        <v>49</v>
      </c>
      <c r="C104" s="8">
        <v>39984</v>
      </c>
      <c r="D104" s="9" t="s">
        <v>32</v>
      </c>
      <c r="E104" s="10" t="s">
        <v>33</v>
      </c>
      <c r="F104" s="10">
        <f t="shared" si="7"/>
        <v>1</v>
      </c>
      <c r="G104" s="10">
        <f t="shared" si="8"/>
        <v>0</v>
      </c>
      <c r="H104" s="10">
        <f t="shared" si="9"/>
        <v>0</v>
      </c>
      <c r="I104" s="10">
        <f t="shared" si="10"/>
        <v>0</v>
      </c>
      <c r="J104" s="10">
        <v>1</v>
      </c>
      <c r="K104" s="7">
        <v>0</v>
      </c>
      <c r="L104" s="11">
        <v>17907</v>
      </c>
      <c r="M104" s="9">
        <v>408161</v>
      </c>
      <c r="N104" s="7">
        <v>20</v>
      </c>
      <c r="O104" s="7">
        <v>6</v>
      </c>
      <c r="P104" s="7">
        <v>1</v>
      </c>
      <c r="Q104" s="7">
        <v>5</v>
      </c>
      <c r="R104" s="7">
        <v>2</v>
      </c>
      <c r="S104" s="7">
        <v>2</v>
      </c>
      <c r="T104" s="7">
        <v>1</v>
      </c>
      <c r="U104" s="7">
        <v>0</v>
      </c>
      <c r="V104" s="7">
        <v>1</v>
      </c>
      <c r="W104" s="6">
        <v>0</v>
      </c>
      <c r="X104" s="12">
        <v>8.8317654780135637</v>
      </c>
      <c r="Y104" s="7">
        <v>1</v>
      </c>
      <c r="Z104" s="7">
        <v>0</v>
      </c>
      <c r="AA104" s="7">
        <v>0</v>
      </c>
      <c r="AB104" s="9" t="s">
        <v>67</v>
      </c>
      <c r="AC104" s="10">
        <f t="shared" si="11"/>
        <v>0</v>
      </c>
      <c r="AD104" s="10">
        <f t="shared" si="12"/>
        <v>1</v>
      </c>
      <c r="AE104" s="10">
        <f t="shared" si="13"/>
        <v>0</v>
      </c>
    </row>
    <row r="105" spans="1:31" ht="12.75" customHeight="1" x14ac:dyDescent="0.2">
      <c r="A105" s="7" t="s">
        <v>30</v>
      </c>
      <c r="B105" s="7" t="s">
        <v>63</v>
      </c>
      <c r="C105" s="8">
        <v>40103</v>
      </c>
      <c r="D105" s="9" t="s">
        <v>32</v>
      </c>
      <c r="E105" s="10" t="s">
        <v>33</v>
      </c>
      <c r="F105" s="10">
        <f t="shared" si="7"/>
        <v>1</v>
      </c>
      <c r="G105" s="10">
        <f t="shared" si="8"/>
        <v>0</v>
      </c>
      <c r="H105" s="10">
        <f t="shared" si="9"/>
        <v>0</v>
      </c>
      <c r="I105" s="10">
        <f t="shared" si="10"/>
        <v>0</v>
      </c>
      <c r="J105" s="10">
        <v>1</v>
      </c>
      <c r="K105" s="7">
        <v>0</v>
      </c>
      <c r="L105" s="11">
        <v>17907</v>
      </c>
      <c r="M105" s="9">
        <v>408161</v>
      </c>
      <c r="N105" s="7">
        <v>12</v>
      </c>
      <c r="O105" s="7">
        <v>5</v>
      </c>
      <c r="P105" s="7">
        <v>3</v>
      </c>
      <c r="Q105" s="7">
        <v>3</v>
      </c>
      <c r="R105" s="7">
        <v>6</v>
      </c>
      <c r="S105" s="7">
        <v>4</v>
      </c>
      <c r="T105" s="7">
        <v>4</v>
      </c>
      <c r="U105" s="7">
        <v>0</v>
      </c>
      <c r="V105" s="7">
        <v>0</v>
      </c>
      <c r="W105" s="6">
        <v>0</v>
      </c>
      <c r="X105" s="12">
        <v>5.3235375275938193</v>
      </c>
      <c r="Y105" s="7">
        <v>1</v>
      </c>
      <c r="Z105" s="7">
        <v>0</v>
      </c>
      <c r="AA105" s="7">
        <v>7.5</v>
      </c>
      <c r="AB105" s="9" t="s">
        <v>76</v>
      </c>
      <c r="AC105" s="10">
        <f t="shared" si="11"/>
        <v>0</v>
      </c>
      <c r="AD105" s="10">
        <f t="shared" si="12"/>
        <v>0</v>
      </c>
      <c r="AE105" s="10">
        <f t="shared" si="13"/>
        <v>1</v>
      </c>
    </row>
    <row r="106" spans="1:31" ht="12.75" customHeight="1" x14ac:dyDescent="0.2">
      <c r="A106" s="7" t="s">
        <v>30</v>
      </c>
      <c r="B106" s="7" t="s">
        <v>46</v>
      </c>
      <c r="C106" s="8">
        <v>40016</v>
      </c>
      <c r="D106" s="9" t="s">
        <v>32</v>
      </c>
      <c r="E106" s="10" t="s">
        <v>33</v>
      </c>
      <c r="F106" s="10">
        <f t="shared" si="7"/>
        <v>1</v>
      </c>
      <c r="G106" s="10">
        <f t="shared" si="8"/>
        <v>0</v>
      </c>
      <c r="H106" s="10">
        <f t="shared" si="9"/>
        <v>0</v>
      </c>
      <c r="I106" s="10">
        <f t="shared" si="10"/>
        <v>0</v>
      </c>
      <c r="J106" s="10">
        <v>1</v>
      </c>
      <c r="K106" s="7">
        <v>0</v>
      </c>
      <c r="L106" s="11">
        <v>17907</v>
      </c>
      <c r="M106" s="9">
        <v>408161</v>
      </c>
      <c r="N106" s="7">
        <v>14</v>
      </c>
      <c r="O106" s="7">
        <v>7</v>
      </c>
      <c r="P106" s="7">
        <v>6</v>
      </c>
      <c r="Q106" s="7">
        <v>6</v>
      </c>
      <c r="R106" s="7">
        <v>6</v>
      </c>
      <c r="S106" s="7">
        <v>6</v>
      </c>
      <c r="T106" s="7">
        <v>2</v>
      </c>
      <c r="U106" s="7">
        <v>0</v>
      </c>
      <c r="V106" s="7">
        <v>0</v>
      </c>
      <c r="W106" s="6">
        <v>1</v>
      </c>
      <c r="X106" s="12">
        <v>8.327187807276303</v>
      </c>
      <c r="Y106" s="7">
        <v>0</v>
      </c>
      <c r="Z106" s="7">
        <v>0</v>
      </c>
      <c r="AA106" s="7">
        <v>0</v>
      </c>
      <c r="AB106" s="9" t="s">
        <v>67</v>
      </c>
      <c r="AC106" s="10">
        <f t="shared" si="11"/>
        <v>0</v>
      </c>
      <c r="AD106" s="10">
        <f t="shared" si="12"/>
        <v>1</v>
      </c>
      <c r="AE106" s="10">
        <f t="shared" si="13"/>
        <v>0</v>
      </c>
    </row>
    <row r="107" spans="1:31" ht="12.75" customHeight="1" x14ac:dyDescent="0.2">
      <c r="A107" s="7" t="s">
        <v>30</v>
      </c>
      <c r="B107" s="7" t="s">
        <v>56</v>
      </c>
      <c r="C107" s="8">
        <v>40062</v>
      </c>
      <c r="D107" s="9" t="s">
        <v>32</v>
      </c>
      <c r="E107" s="10" t="s">
        <v>33</v>
      </c>
      <c r="F107" s="10">
        <f t="shared" si="7"/>
        <v>1</v>
      </c>
      <c r="G107" s="10">
        <f t="shared" si="8"/>
        <v>0</v>
      </c>
      <c r="H107" s="10">
        <f t="shared" si="9"/>
        <v>0</v>
      </c>
      <c r="I107" s="10">
        <f t="shared" si="10"/>
        <v>0</v>
      </c>
      <c r="J107" s="10">
        <v>1</v>
      </c>
      <c r="K107" s="7">
        <v>0</v>
      </c>
      <c r="L107" s="11">
        <v>17907</v>
      </c>
      <c r="M107" s="9">
        <v>408161</v>
      </c>
      <c r="N107" s="7">
        <v>5</v>
      </c>
      <c r="O107" s="7">
        <v>2</v>
      </c>
      <c r="P107" s="7">
        <v>4</v>
      </c>
      <c r="Q107" s="7">
        <v>7</v>
      </c>
      <c r="R107" s="7">
        <v>5</v>
      </c>
      <c r="S107" s="7">
        <v>10</v>
      </c>
      <c r="T107" s="7">
        <v>3</v>
      </c>
      <c r="U107" s="7">
        <v>0</v>
      </c>
      <c r="V107" s="7">
        <v>0</v>
      </c>
      <c r="W107" s="6">
        <v>1</v>
      </c>
      <c r="X107" s="12">
        <v>9.4142561983471076</v>
      </c>
      <c r="Y107" s="7">
        <v>1</v>
      </c>
      <c r="Z107" s="7">
        <v>0</v>
      </c>
      <c r="AA107" s="7">
        <v>0</v>
      </c>
      <c r="AB107" s="9" t="s">
        <v>67</v>
      </c>
      <c r="AC107" s="10">
        <f t="shared" si="11"/>
        <v>0</v>
      </c>
      <c r="AD107" s="10">
        <f t="shared" si="12"/>
        <v>1</v>
      </c>
      <c r="AE107" s="10">
        <f t="shared" si="13"/>
        <v>0</v>
      </c>
    </row>
    <row r="108" spans="1:31" ht="12.75" customHeight="1" x14ac:dyDescent="0.2">
      <c r="A108" s="7" t="s">
        <v>30</v>
      </c>
      <c r="B108" s="7" t="s">
        <v>60</v>
      </c>
      <c r="C108" s="8">
        <v>40040</v>
      </c>
      <c r="D108" s="9" t="s">
        <v>32</v>
      </c>
      <c r="E108" s="10" t="s">
        <v>33</v>
      </c>
      <c r="F108" s="10">
        <f t="shared" si="7"/>
        <v>1</v>
      </c>
      <c r="G108" s="10">
        <f t="shared" si="8"/>
        <v>0</v>
      </c>
      <c r="H108" s="10">
        <f t="shared" si="9"/>
        <v>0</v>
      </c>
      <c r="I108" s="10">
        <f t="shared" si="10"/>
        <v>0</v>
      </c>
      <c r="J108" s="10">
        <v>1</v>
      </c>
      <c r="K108" s="7">
        <v>0</v>
      </c>
      <c r="L108" s="11">
        <v>17907</v>
      </c>
      <c r="M108" s="9">
        <v>408161</v>
      </c>
      <c r="N108" s="7">
        <v>7</v>
      </c>
      <c r="O108" s="7">
        <v>17</v>
      </c>
      <c r="P108" s="7">
        <v>5</v>
      </c>
      <c r="Q108" s="7">
        <v>7</v>
      </c>
      <c r="R108" s="7">
        <v>3</v>
      </c>
      <c r="S108" s="7">
        <v>4</v>
      </c>
      <c r="T108" s="7">
        <v>2</v>
      </c>
      <c r="U108" s="7">
        <v>0</v>
      </c>
      <c r="V108" s="7">
        <v>0</v>
      </c>
      <c r="W108" s="6">
        <v>0</v>
      </c>
      <c r="X108" s="12">
        <v>5.5784451913694024</v>
      </c>
      <c r="Y108" s="7">
        <v>1</v>
      </c>
      <c r="Z108" s="7">
        <v>0</v>
      </c>
      <c r="AA108" s="7">
        <v>0</v>
      </c>
      <c r="AB108" s="9" t="s">
        <v>67</v>
      </c>
      <c r="AC108" s="10">
        <f t="shared" si="11"/>
        <v>0</v>
      </c>
      <c r="AD108" s="10">
        <f t="shared" si="12"/>
        <v>1</v>
      </c>
      <c r="AE108" s="10">
        <f t="shared" si="13"/>
        <v>0</v>
      </c>
    </row>
    <row r="109" spans="1:31" ht="12.75" customHeight="1" x14ac:dyDescent="0.2">
      <c r="A109" s="7" t="s">
        <v>30</v>
      </c>
      <c r="B109" s="7" t="s">
        <v>39</v>
      </c>
      <c r="C109" s="8">
        <v>39999</v>
      </c>
      <c r="D109" s="9" t="s">
        <v>32</v>
      </c>
      <c r="E109" s="10" t="s">
        <v>33</v>
      </c>
      <c r="F109" s="10">
        <f t="shared" si="7"/>
        <v>1</v>
      </c>
      <c r="G109" s="10">
        <f t="shared" si="8"/>
        <v>0</v>
      </c>
      <c r="H109" s="10">
        <f t="shared" si="9"/>
        <v>0</v>
      </c>
      <c r="I109" s="10">
        <f t="shared" si="10"/>
        <v>0</v>
      </c>
      <c r="J109" s="10">
        <v>1</v>
      </c>
      <c r="K109" s="7">
        <v>0</v>
      </c>
      <c r="L109" s="11">
        <v>17907</v>
      </c>
      <c r="M109" s="9">
        <v>408161</v>
      </c>
      <c r="N109" s="7">
        <v>19</v>
      </c>
      <c r="O109" s="7">
        <v>5</v>
      </c>
      <c r="P109" s="7">
        <v>3</v>
      </c>
      <c r="Q109" s="7">
        <v>5</v>
      </c>
      <c r="R109" s="7">
        <v>4</v>
      </c>
      <c r="S109" s="7">
        <v>6</v>
      </c>
      <c r="T109" s="7">
        <v>1</v>
      </c>
      <c r="U109" s="7">
        <v>0</v>
      </c>
      <c r="V109" s="7">
        <v>1</v>
      </c>
      <c r="W109" s="6">
        <v>1</v>
      </c>
      <c r="X109" s="12">
        <v>9.8527830617814907</v>
      </c>
      <c r="Y109" s="7">
        <v>1</v>
      </c>
      <c r="Z109" s="7">
        <v>0</v>
      </c>
      <c r="AA109" s="7">
        <v>0</v>
      </c>
      <c r="AB109" s="9" t="s">
        <v>67</v>
      </c>
      <c r="AC109" s="10">
        <f t="shared" si="11"/>
        <v>0</v>
      </c>
      <c r="AD109" s="10">
        <f t="shared" si="12"/>
        <v>1</v>
      </c>
      <c r="AE109" s="10">
        <f t="shared" si="13"/>
        <v>0</v>
      </c>
    </row>
    <row r="110" spans="1:31" ht="12.75" customHeight="1" x14ac:dyDescent="0.2">
      <c r="A110" s="7" t="s">
        <v>30</v>
      </c>
      <c r="B110" s="7" t="s">
        <v>47</v>
      </c>
      <c r="C110" s="8">
        <v>40146</v>
      </c>
      <c r="D110" s="9" t="s">
        <v>32</v>
      </c>
      <c r="E110" s="10" t="s">
        <v>33</v>
      </c>
      <c r="F110" s="10">
        <f t="shared" si="7"/>
        <v>1</v>
      </c>
      <c r="G110" s="10">
        <f t="shared" si="8"/>
        <v>0</v>
      </c>
      <c r="H110" s="10">
        <f t="shared" si="9"/>
        <v>0</v>
      </c>
      <c r="I110" s="10">
        <f t="shared" si="10"/>
        <v>0</v>
      </c>
      <c r="J110" s="10">
        <v>1</v>
      </c>
      <c r="K110" s="7">
        <v>0</v>
      </c>
      <c r="L110" s="11">
        <v>17907</v>
      </c>
      <c r="M110" s="9">
        <v>408161</v>
      </c>
      <c r="N110" s="7">
        <v>7</v>
      </c>
      <c r="O110" s="7">
        <v>12</v>
      </c>
      <c r="P110" s="7">
        <v>6</v>
      </c>
      <c r="Q110" s="7">
        <v>6</v>
      </c>
      <c r="R110" s="7">
        <v>6</v>
      </c>
      <c r="S110" s="7">
        <v>8</v>
      </c>
      <c r="T110" s="7">
        <v>4</v>
      </c>
      <c r="U110" s="7">
        <v>0</v>
      </c>
      <c r="V110" s="7">
        <v>1</v>
      </c>
      <c r="W110" s="6">
        <v>1</v>
      </c>
      <c r="X110" s="12">
        <v>5.9337273641851107</v>
      </c>
      <c r="Y110" s="7">
        <v>1</v>
      </c>
      <c r="Z110" s="7">
        <v>0</v>
      </c>
      <c r="AA110" s="7">
        <v>1.8</v>
      </c>
      <c r="AB110" s="9" t="s">
        <v>76</v>
      </c>
      <c r="AC110" s="10">
        <f t="shared" si="11"/>
        <v>0</v>
      </c>
      <c r="AD110" s="10">
        <f t="shared" si="12"/>
        <v>0</v>
      </c>
      <c r="AE110" s="10">
        <f t="shared" si="13"/>
        <v>1</v>
      </c>
    </row>
    <row r="111" spans="1:31" ht="12.75" customHeight="1" x14ac:dyDescent="0.2">
      <c r="A111" s="7" t="s">
        <v>30</v>
      </c>
      <c r="B111" s="7" t="s">
        <v>50</v>
      </c>
      <c r="C111" s="8">
        <v>39971</v>
      </c>
      <c r="D111" s="9" t="s">
        <v>32</v>
      </c>
      <c r="E111" s="10" t="s">
        <v>33</v>
      </c>
      <c r="F111" s="10">
        <f t="shared" si="7"/>
        <v>1</v>
      </c>
      <c r="G111" s="10">
        <f t="shared" si="8"/>
        <v>0</v>
      </c>
      <c r="H111" s="10">
        <f t="shared" si="9"/>
        <v>0</v>
      </c>
      <c r="I111" s="10">
        <f t="shared" si="10"/>
        <v>0</v>
      </c>
      <c r="J111" s="10">
        <v>1</v>
      </c>
      <c r="K111" s="7">
        <v>0</v>
      </c>
      <c r="L111" s="11">
        <v>17907</v>
      </c>
      <c r="M111" s="9">
        <v>408161</v>
      </c>
      <c r="N111" s="7">
        <v>15</v>
      </c>
      <c r="O111" s="7">
        <v>8</v>
      </c>
      <c r="P111" s="7">
        <v>2</v>
      </c>
      <c r="Q111" s="7">
        <v>5</v>
      </c>
      <c r="R111" s="7">
        <v>3</v>
      </c>
      <c r="S111" s="7">
        <v>5</v>
      </c>
      <c r="T111" s="7">
        <v>1</v>
      </c>
      <c r="U111" s="7">
        <v>0</v>
      </c>
      <c r="V111" s="7">
        <v>1</v>
      </c>
      <c r="W111" s="6">
        <v>0</v>
      </c>
      <c r="X111" s="12">
        <v>10.328208396399267</v>
      </c>
      <c r="Y111" s="7">
        <v>1</v>
      </c>
      <c r="Z111" s="7">
        <v>0</v>
      </c>
      <c r="AA111" s="7">
        <v>0</v>
      </c>
      <c r="AB111" s="9" t="s">
        <v>34</v>
      </c>
      <c r="AC111" s="10">
        <f t="shared" si="11"/>
        <v>1</v>
      </c>
      <c r="AD111" s="10">
        <f t="shared" si="12"/>
        <v>0</v>
      </c>
      <c r="AE111" s="10">
        <f t="shared" si="13"/>
        <v>0</v>
      </c>
    </row>
    <row r="112" spans="1:31" ht="12.75" customHeight="1" x14ac:dyDescent="0.2">
      <c r="A112" s="7" t="s">
        <v>30</v>
      </c>
      <c r="B112" s="7" t="s">
        <v>35</v>
      </c>
      <c r="C112" s="8">
        <v>40111</v>
      </c>
      <c r="D112" s="9" t="s">
        <v>32</v>
      </c>
      <c r="E112" s="10" t="s">
        <v>33</v>
      </c>
      <c r="F112" s="10">
        <f t="shared" si="7"/>
        <v>1</v>
      </c>
      <c r="G112" s="10">
        <f t="shared" si="8"/>
        <v>0</v>
      </c>
      <c r="H112" s="10">
        <f t="shared" si="9"/>
        <v>0</v>
      </c>
      <c r="I112" s="10">
        <f t="shared" si="10"/>
        <v>0</v>
      </c>
      <c r="J112" s="10">
        <v>1</v>
      </c>
      <c r="K112" s="7">
        <v>0</v>
      </c>
      <c r="L112" s="11">
        <v>17907</v>
      </c>
      <c r="M112" s="9">
        <v>408161</v>
      </c>
      <c r="N112" s="7">
        <v>10</v>
      </c>
      <c r="O112" s="7">
        <v>19</v>
      </c>
      <c r="P112" s="7">
        <v>5</v>
      </c>
      <c r="Q112" s="7">
        <v>3</v>
      </c>
      <c r="R112" s="7">
        <v>6</v>
      </c>
      <c r="S112" s="7">
        <v>2</v>
      </c>
      <c r="T112" s="7">
        <v>4</v>
      </c>
      <c r="U112" s="7">
        <v>0</v>
      </c>
      <c r="V112" s="7">
        <v>0</v>
      </c>
      <c r="W112" s="6">
        <v>1</v>
      </c>
      <c r="X112" s="12">
        <v>5.302133431989148</v>
      </c>
      <c r="Y112" s="7">
        <v>1</v>
      </c>
      <c r="Z112" s="7">
        <v>0</v>
      </c>
      <c r="AA112" s="7">
        <v>0</v>
      </c>
      <c r="AB112" s="9" t="s">
        <v>76</v>
      </c>
      <c r="AC112" s="10">
        <f t="shared" si="11"/>
        <v>0</v>
      </c>
      <c r="AD112" s="10">
        <f t="shared" si="12"/>
        <v>0</v>
      </c>
      <c r="AE112" s="10">
        <f t="shared" si="13"/>
        <v>1</v>
      </c>
    </row>
    <row r="113" spans="1:31" ht="12.75" customHeight="1" x14ac:dyDescent="0.2">
      <c r="A113" s="7" t="s">
        <v>30</v>
      </c>
      <c r="B113" s="7" t="s">
        <v>44</v>
      </c>
      <c r="C113" s="8">
        <v>40024</v>
      </c>
      <c r="D113" s="9" t="s">
        <v>32</v>
      </c>
      <c r="E113" s="10" t="s">
        <v>33</v>
      </c>
      <c r="F113" s="10">
        <f t="shared" si="7"/>
        <v>1</v>
      </c>
      <c r="G113" s="10">
        <f t="shared" si="8"/>
        <v>0</v>
      </c>
      <c r="H113" s="10">
        <f t="shared" si="9"/>
        <v>0</v>
      </c>
      <c r="I113" s="10">
        <f t="shared" si="10"/>
        <v>0</v>
      </c>
      <c r="J113" s="10">
        <v>1</v>
      </c>
      <c r="K113" s="7">
        <v>0</v>
      </c>
      <c r="L113" s="11">
        <v>17907</v>
      </c>
      <c r="M113" s="9">
        <v>408161</v>
      </c>
      <c r="N113" s="7">
        <v>10</v>
      </c>
      <c r="O113" s="7">
        <v>3</v>
      </c>
      <c r="P113" s="7">
        <v>9</v>
      </c>
      <c r="Q113" s="7">
        <v>4</v>
      </c>
      <c r="R113" s="7">
        <v>7</v>
      </c>
      <c r="S113" s="7">
        <v>2</v>
      </c>
      <c r="T113" s="7">
        <v>2</v>
      </c>
      <c r="U113" s="7">
        <v>0</v>
      </c>
      <c r="V113" s="7">
        <v>0</v>
      </c>
      <c r="W113" s="6">
        <v>0</v>
      </c>
      <c r="X113" s="12">
        <v>5.6889495225102316</v>
      </c>
      <c r="Y113" s="7">
        <v>0</v>
      </c>
      <c r="Z113" s="7">
        <v>0</v>
      </c>
      <c r="AA113" s="7">
        <v>0</v>
      </c>
      <c r="AB113" s="9" t="s">
        <v>67</v>
      </c>
      <c r="AC113" s="10">
        <f t="shared" si="11"/>
        <v>0</v>
      </c>
      <c r="AD113" s="10">
        <f t="shared" si="12"/>
        <v>1</v>
      </c>
      <c r="AE113" s="10">
        <f t="shared" si="13"/>
        <v>0</v>
      </c>
    </row>
    <row r="114" spans="1:31" ht="12.75" customHeight="1" x14ac:dyDescent="0.2">
      <c r="A114" s="7" t="s">
        <v>63</v>
      </c>
      <c r="B114" s="7" t="s">
        <v>31</v>
      </c>
      <c r="C114" s="8">
        <v>40118</v>
      </c>
      <c r="D114" s="9" t="s">
        <v>65</v>
      </c>
      <c r="E114" s="10" t="s">
        <v>66</v>
      </c>
      <c r="F114" s="10">
        <f t="shared" si="7"/>
        <v>0</v>
      </c>
      <c r="G114" s="10">
        <f t="shared" si="8"/>
        <v>0</v>
      </c>
      <c r="H114" s="10">
        <f t="shared" si="9"/>
        <v>0</v>
      </c>
      <c r="I114" s="10">
        <f t="shared" si="10"/>
        <v>1</v>
      </c>
      <c r="J114" s="10">
        <v>1</v>
      </c>
      <c r="K114" s="7">
        <v>0</v>
      </c>
      <c r="L114" s="11">
        <v>14355</v>
      </c>
      <c r="M114" s="9">
        <v>1281975</v>
      </c>
      <c r="N114" s="7">
        <v>8</v>
      </c>
      <c r="O114" s="7">
        <v>3</v>
      </c>
      <c r="P114" s="7">
        <v>1</v>
      </c>
      <c r="Q114" s="7">
        <v>6</v>
      </c>
      <c r="R114" s="7">
        <v>3</v>
      </c>
      <c r="S114" s="7">
        <v>3</v>
      </c>
      <c r="T114" s="7">
        <v>4</v>
      </c>
      <c r="U114" s="7">
        <v>0</v>
      </c>
      <c r="V114" s="7">
        <v>0</v>
      </c>
      <c r="W114" s="6">
        <v>1</v>
      </c>
      <c r="X114" s="12">
        <v>8.8854595336076816</v>
      </c>
      <c r="Y114" s="7">
        <v>1</v>
      </c>
      <c r="Z114" s="7">
        <v>0</v>
      </c>
      <c r="AA114" s="7">
        <v>4.5</v>
      </c>
      <c r="AB114" s="9" t="s">
        <v>76</v>
      </c>
      <c r="AC114" s="10">
        <f t="shared" si="11"/>
        <v>0</v>
      </c>
      <c r="AD114" s="10">
        <f t="shared" si="12"/>
        <v>0</v>
      </c>
      <c r="AE114" s="10">
        <f t="shared" si="13"/>
        <v>1</v>
      </c>
    </row>
    <row r="115" spans="1:31" ht="12.75" customHeight="1" x14ac:dyDescent="0.2">
      <c r="A115" s="7" t="s">
        <v>63</v>
      </c>
      <c r="B115" s="7" t="s">
        <v>52</v>
      </c>
      <c r="C115" s="8">
        <v>40132</v>
      </c>
      <c r="D115" s="9" t="s">
        <v>65</v>
      </c>
      <c r="E115" s="10" t="s">
        <v>66</v>
      </c>
      <c r="F115" s="10">
        <f t="shared" si="7"/>
        <v>0</v>
      </c>
      <c r="G115" s="10">
        <f t="shared" si="8"/>
        <v>0</v>
      </c>
      <c r="H115" s="10">
        <f t="shared" si="9"/>
        <v>0</v>
      </c>
      <c r="I115" s="10">
        <f t="shared" si="10"/>
        <v>1</v>
      </c>
      <c r="J115" s="10">
        <v>1</v>
      </c>
      <c r="K115" s="7">
        <v>0</v>
      </c>
      <c r="L115" s="11">
        <v>14355</v>
      </c>
      <c r="M115" s="9">
        <v>1281975</v>
      </c>
      <c r="N115" s="7">
        <v>10</v>
      </c>
      <c r="O115" s="7">
        <v>18</v>
      </c>
      <c r="P115" s="7">
        <v>0</v>
      </c>
      <c r="Q115" s="7">
        <v>3</v>
      </c>
      <c r="R115" s="7">
        <v>2</v>
      </c>
      <c r="S115" s="7">
        <v>4</v>
      </c>
      <c r="T115" s="7">
        <v>4</v>
      </c>
      <c r="U115" s="7">
        <v>0</v>
      </c>
      <c r="V115" s="7">
        <v>0</v>
      </c>
      <c r="W115" s="6">
        <v>0</v>
      </c>
      <c r="X115" s="12">
        <v>7.6910390324354037</v>
      </c>
      <c r="Y115" s="7">
        <v>1</v>
      </c>
      <c r="Z115" s="7">
        <v>0</v>
      </c>
      <c r="AA115" s="7">
        <v>1.7</v>
      </c>
      <c r="AB115" s="9" t="s">
        <v>76</v>
      </c>
      <c r="AC115" s="10">
        <f t="shared" si="11"/>
        <v>0</v>
      </c>
      <c r="AD115" s="10">
        <f t="shared" si="12"/>
        <v>0</v>
      </c>
      <c r="AE115" s="10">
        <f t="shared" si="13"/>
        <v>1</v>
      </c>
    </row>
    <row r="116" spans="1:31" ht="12.75" customHeight="1" x14ac:dyDescent="0.2">
      <c r="A116" s="7" t="s">
        <v>63</v>
      </c>
      <c r="B116" s="7" t="s">
        <v>43</v>
      </c>
      <c r="C116" s="8">
        <v>40023</v>
      </c>
      <c r="D116" s="9" t="s">
        <v>65</v>
      </c>
      <c r="E116" s="10" t="s">
        <v>66</v>
      </c>
      <c r="F116" s="10">
        <f t="shared" si="7"/>
        <v>0</v>
      </c>
      <c r="G116" s="10">
        <f t="shared" si="8"/>
        <v>0</v>
      </c>
      <c r="H116" s="10">
        <f t="shared" si="9"/>
        <v>0</v>
      </c>
      <c r="I116" s="10">
        <f t="shared" si="10"/>
        <v>1</v>
      </c>
      <c r="J116" s="10">
        <v>1</v>
      </c>
      <c r="K116" s="7">
        <v>0</v>
      </c>
      <c r="L116" s="11">
        <v>14355</v>
      </c>
      <c r="M116" s="9">
        <v>1281975</v>
      </c>
      <c r="N116" s="7">
        <v>6</v>
      </c>
      <c r="O116" s="7">
        <v>18</v>
      </c>
      <c r="P116" s="7">
        <v>9</v>
      </c>
      <c r="Q116" s="7">
        <v>1</v>
      </c>
      <c r="R116" s="7">
        <v>7</v>
      </c>
      <c r="S116" s="7">
        <v>1</v>
      </c>
      <c r="T116" s="7">
        <v>2</v>
      </c>
      <c r="U116" s="7">
        <v>0</v>
      </c>
      <c r="V116" s="7">
        <v>0</v>
      </c>
      <c r="W116" s="6">
        <v>0</v>
      </c>
      <c r="X116" s="12">
        <v>8.1291640756862389</v>
      </c>
      <c r="Y116" s="7">
        <v>0</v>
      </c>
      <c r="Z116" s="7">
        <v>0</v>
      </c>
      <c r="AA116" s="7">
        <v>0</v>
      </c>
      <c r="AB116" s="9" t="s">
        <v>67</v>
      </c>
      <c r="AC116" s="10">
        <f t="shared" si="11"/>
        <v>0</v>
      </c>
      <c r="AD116" s="10">
        <f t="shared" si="12"/>
        <v>1</v>
      </c>
      <c r="AE116" s="10">
        <f t="shared" si="13"/>
        <v>0</v>
      </c>
    </row>
    <row r="117" spans="1:31" ht="12.75" customHeight="1" x14ac:dyDescent="0.2">
      <c r="A117" s="7" t="s">
        <v>63</v>
      </c>
      <c r="B117" s="7" t="s">
        <v>30</v>
      </c>
      <c r="C117" s="8">
        <v>40009</v>
      </c>
      <c r="D117" s="9" t="s">
        <v>65</v>
      </c>
      <c r="E117" s="10" t="s">
        <v>66</v>
      </c>
      <c r="F117" s="10">
        <f t="shared" si="7"/>
        <v>0</v>
      </c>
      <c r="G117" s="10">
        <f t="shared" si="8"/>
        <v>0</v>
      </c>
      <c r="H117" s="10">
        <f t="shared" si="9"/>
        <v>0</v>
      </c>
      <c r="I117" s="10">
        <f t="shared" si="10"/>
        <v>1</v>
      </c>
      <c r="J117" s="10">
        <v>1</v>
      </c>
      <c r="K117" s="7">
        <v>0</v>
      </c>
      <c r="L117" s="11">
        <v>14355</v>
      </c>
      <c r="M117" s="9">
        <v>1281975</v>
      </c>
      <c r="N117" s="7">
        <v>9</v>
      </c>
      <c r="O117" s="7">
        <v>20</v>
      </c>
      <c r="P117" s="7">
        <v>6</v>
      </c>
      <c r="Q117" s="7">
        <v>0</v>
      </c>
      <c r="R117" s="7">
        <v>5</v>
      </c>
      <c r="S117" s="7">
        <v>1</v>
      </c>
      <c r="T117" s="7">
        <v>2</v>
      </c>
      <c r="U117" s="7">
        <v>0</v>
      </c>
      <c r="V117" s="7">
        <v>0</v>
      </c>
      <c r="W117" s="6">
        <v>0</v>
      </c>
      <c r="X117" s="12">
        <v>7.2621306587150993</v>
      </c>
      <c r="Y117" s="7">
        <v>0</v>
      </c>
      <c r="Z117" s="7">
        <v>0</v>
      </c>
      <c r="AA117" s="7">
        <v>0</v>
      </c>
      <c r="AB117" s="9" t="s">
        <v>67</v>
      </c>
      <c r="AC117" s="10">
        <f t="shared" si="11"/>
        <v>0</v>
      </c>
      <c r="AD117" s="10">
        <f t="shared" si="12"/>
        <v>1</v>
      </c>
      <c r="AE117" s="10">
        <f t="shared" si="13"/>
        <v>0</v>
      </c>
    </row>
    <row r="118" spans="1:31" ht="12.75" customHeight="1" x14ac:dyDescent="0.2">
      <c r="A118" s="7" t="s">
        <v>63</v>
      </c>
      <c r="B118" s="7" t="s">
        <v>36</v>
      </c>
      <c r="C118" s="8">
        <v>39971</v>
      </c>
      <c r="D118" s="9" t="s">
        <v>65</v>
      </c>
      <c r="E118" s="10" t="s">
        <v>66</v>
      </c>
      <c r="F118" s="10">
        <f t="shared" si="7"/>
        <v>0</v>
      </c>
      <c r="G118" s="10">
        <f t="shared" si="8"/>
        <v>0</v>
      </c>
      <c r="H118" s="10">
        <f t="shared" si="9"/>
        <v>0</v>
      </c>
      <c r="I118" s="10">
        <f t="shared" si="10"/>
        <v>1</v>
      </c>
      <c r="J118" s="10">
        <v>1</v>
      </c>
      <c r="K118" s="7">
        <v>0</v>
      </c>
      <c r="L118" s="11">
        <v>14355</v>
      </c>
      <c r="M118" s="9">
        <v>1281975</v>
      </c>
      <c r="N118" s="7">
        <v>9</v>
      </c>
      <c r="O118" s="7">
        <v>16</v>
      </c>
      <c r="P118" s="7">
        <v>4</v>
      </c>
      <c r="Q118" s="7">
        <v>2</v>
      </c>
      <c r="R118" s="7">
        <v>6</v>
      </c>
      <c r="S118" s="7">
        <v>6</v>
      </c>
      <c r="T118" s="7">
        <v>1</v>
      </c>
      <c r="U118" s="7">
        <v>0</v>
      </c>
      <c r="V118" s="7">
        <v>0</v>
      </c>
      <c r="W118" s="6">
        <v>0</v>
      </c>
      <c r="X118" s="12">
        <v>31.987712323816407</v>
      </c>
      <c r="Y118" s="7">
        <v>1</v>
      </c>
      <c r="Z118" s="7">
        <v>0</v>
      </c>
      <c r="AA118" s="7">
        <v>0</v>
      </c>
      <c r="AB118" s="9" t="s">
        <v>34</v>
      </c>
      <c r="AC118" s="10">
        <f t="shared" si="11"/>
        <v>1</v>
      </c>
      <c r="AD118" s="10">
        <f t="shared" si="12"/>
        <v>0</v>
      </c>
      <c r="AE118" s="10">
        <f t="shared" si="13"/>
        <v>0</v>
      </c>
    </row>
    <row r="119" spans="1:31" ht="12.75" customHeight="1" x14ac:dyDescent="0.2">
      <c r="A119" s="7" t="s">
        <v>63</v>
      </c>
      <c r="B119" s="7" t="s">
        <v>53</v>
      </c>
      <c r="C119" s="8">
        <v>40090</v>
      </c>
      <c r="D119" s="9" t="s">
        <v>65</v>
      </c>
      <c r="E119" s="10" t="s">
        <v>66</v>
      </c>
      <c r="F119" s="10">
        <f t="shared" si="7"/>
        <v>0</v>
      </c>
      <c r="G119" s="10">
        <f t="shared" si="8"/>
        <v>0</v>
      </c>
      <c r="H119" s="10">
        <f t="shared" si="9"/>
        <v>0</v>
      </c>
      <c r="I119" s="10">
        <f t="shared" si="10"/>
        <v>1</v>
      </c>
      <c r="J119" s="10">
        <v>1</v>
      </c>
      <c r="K119" s="7">
        <v>0</v>
      </c>
      <c r="L119" s="11">
        <v>14355</v>
      </c>
      <c r="M119" s="9">
        <v>1281975</v>
      </c>
      <c r="N119" s="7">
        <v>2</v>
      </c>
      <c r="O119" s="7">
        <v>18</v>
      </c>
      <c r="P119" s="7">
        <v>6</v>
      </c>
      <c r="Q119" s="7">
        <v>2</v>
      </c>
      <c r="R119" s="7">
        <v>7</v>
      </c>
      <c r="S119" s="7">
        <v>1</v>
      </c>
      <c r="T119" s="7">
        <v>3</v>
      </c>
      <c r="U119" s="7">
        <v>0</v>
      </c>
      <c r="V119" s="7">
        <v>1</v>
      </c>
      <c r="W119" s="6">
        <v>0</v>
      </c>
      <c r="X119" s="12">
        <v>9.3090173561268426</v>
      </c>
      <c r="Y119" s="7">
        <v>1</v>
      </c>
      <c r="Z119" s="7">
        <v>0</v>
      </c>
      <c r="AA119" s="7">
        <v>0</v>
      </c>
      <c r="AB119" s="9" t="s">
        <v>76</v>
      </c>
      <c r="AC119" s="10">
        <f t="shared" si="11"/>
        <v>0</v>
      </c>
      <c r="AD119" s="10">
        <f t="shared" si="12"/>
        <v>0</v>
      </c>
      <c r="AE119" s="10">
        <f t="shared" si="13"/>
        <v>1</v>
      </c>
    </row>
    <row r="120" spans="1:31" ht="12.75" customHeight="1" x14ac:dyDescent="0.2">
      <c r="A120" s="7" t="s">
        <v>63</v>
      </c>
      <c r="B120" s="7" t="s">
        <v>55</v>
      </c>
      <c r="C120" s="8">
        <v>39978</v>
      </c>
      <c r="D120" s="9" t="s">
        <v>65</v>
      </c>
      <c r="E120" s="10" t="s">
        <v>66</v>
      </c>
      <c r="F120" s="10">
        <f t="shared" si="7"/>
        <v>0</v>
      </c>
      <c r="G120" s="10">
        <f t="shared" si="8"/>
        <v>0</v>
      </c>
      <c r="H120" s="10">
        <f t="shared" si="9"/>
        <v>0</v>
      </c>
      <c r="I120" s="10">
        <f t="shared" si="10"/>
        <v>1</v>
      </c>
      <c r="J120" s="10">
        <v>1</v>
      </c>
      <c r="K120" s="7">
        <v>0</v>
      </c>
      <c r="L120" s="11">
        <v>14355</v>
      </c>
      <c r="M120" s="9">
        <v>1281975</v>
      </c>
      <c r="N120" s="7">
        <v>13</v>
      </c>
      <c r="O120" s="7">
        <v>9</v>
      </c>
      <c r="P120" s="7">
        <v>4</v>
      </c>
      <c r="Q120" s="7">
        <v>6</v>
      </c>
      <c r="R120" s="7">
        <v>5</v>
      </c>
      <c r="S120" s="7">
        <v>5</v>
      </c>
      <c r="T120" s="7">
        <v>1</v>
      </c>
      <c r="U120" s="7">
        <v>0</v>
      </c>
      <c r="V120" s="7">
        <v>1</v>
      </c>
      <c r="W120" s="6">
        <v>1</v>
      </c>
      <c r="X120" s="12">
        <v>24.96755830323805</v>
      </c>
      <c r="Y120" s="7">
        <v>1</v>
      </c>
      <c r="Z120" s="7">
        <v>0</v>
      </c>
      <c r="AA120" s="7">
        <v>0</v>
      </c>
      <c r="AB120" s="9" t="s">
        <v>34</v>
      </c>
      <c r="AC120" s="10">
        <f t="shared" si="11"/>
        <v>1</v>
      </c>
      <c r="AD120" s="10">
        <f t="shared" si="12"/>
        <v>0</v>
      </c>
      <c r="AE120" s="10">
        <f t="shared" si="13"/>
        <v>0</v>
      </c>
    </row>
    <row r="121" spans="1:31" ht="12.75" customHeight="1" x14ac:dyDescent="0.2">
      <c r="A121" s="7" t="s">
        <v>63</v>
      </c>
      <c r="B121" s="7" t="s">
        <v>40</v>
      </c>
      <c r="C121" s="8">
        <v>40062</v>
      </c>
      <c r="D121" s="9" t="s">
        <v>65</v>
      </c>
      <c r="E121" s="10" t="s">
        <v>66</v>
      </c>
      <c r="F121" s="10">
        <f t="shared" si="7"/>
        <v>0</v>
      </c>
      <c r="G121" s="10">
        <f t="shared" si="8"/>
        <v>0</v>
      </c>
      <c r="H121" s="10">
        <f t="shared" si="9"/>
        <v>0</v>
      </c>
      <c r="I121" s="10">
        <f t="shared" si="10"/>
        <v>1</v>
      </c>
      <c r="J121" s="10">
        <v>1</v>
      </c>
      <c r="K121" s="7">
        <v>0</v>
      </c>
      <c r="L121" s="11">
        <v>14355</v>
      </c>
      <c r="M121" s="9">
        <v>1281975</v>
      </c>
      <c r="N121" s="7">
        <v>3</v>
      </c>
      <c r="O121" s="7">
        <v>15</v>
      </c>
      <c r="P121" s="7">
        <v>3</v>
      </c>
      <c r="Q121" s="7">
        <v>6</v>
      </c>
      <c r="R121" s="7">
        <v>2</v>
      </c>
      <c r="S121" s="7">
        <v>3</v>
      </c>
      <c r="T121" s="7">
        <v>3</v>
      </c>
      <c r="U121" s="7">
        <v>0</v>
      </c>
      <c r="V121" s="7">
        <v>0</v>
      </c>
      <c r="W121" s="6">
        <v>0</v>
      </c>
      <c r="X121" s="12">
        <v>15.360706062931696</v>
      </c>
      <c r="Y121" s="7">
        <v>1</v>
      </c>
      <c r="Z121" s="7">
        <v>0</v>
      </c>
      <c r="AA121" s="7">
        <v>0.2</v>
      </c>
      <c r="AB121" s="9" t="s">
        <v>67</v>
      </c>
      <c r="AC121" s="10">
        <f t="shared" si="11"/>
        <v>0</v>
      </c>
      <c r="AD121" s="10">
        <f t="shared" si="12"/>
        <v>1</v>
      </c>
      <c r="AE121" s="10">
        <f t="shared" si="13"/>
        <v>0</v>
      </c>
    </row>
    <row r="122" spans="1:31" ht="12.75" customHeight="1" x14ac:dyDescent="0.2">
      <c r="A122" s="7" t="s">
        <v>63</v>
      </c>
      <c r="B122" s="7" t="s">
        <v>61</v>
      </c>
      <c r="C122" s="8">
        <v>39999</v>
      </c>
      <c r="D122" s="9" t="s">
        <v>65</v>
      </c>
      <c r="E122" s="10" t="s">
        <v>66</v>
      </c>
      <c r="F122" s="10">
        <f t="shared" si="7"/>
        <v>0</v>
      </c>
      <c r="G122" s="10">
        <f t="shared" si="8"/>
        <v>0</v>
      </c>
      <c r="H122" s="10">
        <f t="shared" si="9"/>
        <v>0</v>
      </c>
      <c r="I122" s="10">
        <f t="shared" si="10"/>
        <v>1</v>
      </c>
      <c r="J122" s="10">
        <v>1</v>
      </c>
      <c r="K122" s="7">
        <v>0</v>
      </c>
      <c r="L122" s="11">
        <v>14355</v>
      </c>
      <c r="M122" s="9">
        <v>1281975</v>
      </c>
      <c r="N122" s="7">
        <v>8</v>
      </c>
      <c r="O122" s="7">
        <v>9</v>
      </c>
      <c r="P122" s="7">
        <v>5</v>
      </c>
      <c r="Q122" s="7">
        <v>3</v>
      </c>
      <c r="R122" s="7">
        <v>6</v>
      </c>
      <c r="S122" s="7">
        <v>4</v>
      </c>
      <c r="T122" s="7">
        <v>1</v>
      </c>
      <c r="U122" s="7">
        <v>0</v>
      </c>
      <c r="V122" s="7">
        <v>0</v>
      </c>
      <c r="W122" s="6">
        <v>1</v>
      </c>
      <c r="X122" s="12">
        <v>16.076777414357032</v>
      </c>
      <c r="Y122" s="7">
        <v>1</v>
      </c>
      <c r="Z122" s="7">
        <v>0</v>
      </c>
      <c r="AA122" s="7">
        <v>0</v>
      </c>
      <c r="AB122" s="9" t="s">
        <v>67</v>
      </c>
      <c r="AC122" s="10">
        <f t="shared" si="11"/>
        <v>0</v>
      </c>
      <c r="AD122" s="10">
        <f t="shared" si="12"/>
        <v>1</v>
      </c>
      <c r="AE122" s="10">
        <f t="shared" si="13"/>
        <v>0</v>
      </c>
    </row>
    <row r="123" spans="1:31" ht="12.75" customHeight="1" x14ac:dyDescent="0.2">
      <c r="A123" s="7" t="s">
        <v>63</v>
      </c>
      <c r="B123" s="7" t="s">
        <v>58</v>
      </c>
      <c r="C123" s="8">
        <v>40030</v>
      </c>
      <c r="D123" s="9" t="s">
        <v>65</v>
      </c>
      <c r="E123" s="10" t="s">
        <v>66</v>
      </c>
      <c r="F123" s="10">
        <f t="shared" si="7"/>
        <v>0</v>
      </c>
      <c r="G123" s="10">
        <f t="shared" si="8"/>
        <v>0</v>
      </c>
      <c r="H123" s="10">
        <f t="shared" si="9"/>
        <v>0</v>
      </c>
      <c r="I123" s="10">
        <f t="shared" si="10"/>
        <v>1</v>
      </c>
      <c r="J123" s="10">
        <v>1</v>
      </c>
      <c r="K123" s="7">
        <v>0</v>
      </c>
      <c r="L123" s="11">
        <v>14355</v>
      </c>
      <c r="M123" s="9">
        <v>1281975</v>
      </c>
      <c r="N123" s="7">
        <v>3</v>
      </c>
      <c r="O123" s="7">
        <v>9</v>
      </c>
      <c r="P123" s="7">
        <v>9</v>
      </c>
      <c r="Q123" s="7">
        <v>7</v>
      </c>
      <c r="R123" s="7">
        <v>6</v>
      </c>
      <c r="S123" s="7">
        <v>6</v>
      </c>
      <c r="T123" s="7">
        <v>2</v>
      </c>
      <c r="U123" s="7">
        <v>0</v>
      </c>
      <c r="V123" s="7">
        <v>1</v>
      </c>
      <c r="W123" s="6">
        <v>1</v>
      </c>
      <c r="X123" s="12">
        <v>27.45391211146838</v>
      </c>
      <c r="Y123" s="7">
        <v>0</v>
      </c>
      <c r="Z123" s="7">
        <v>1</v>
      </c>
      <c r="AA123" s="7">
        <v>0</v>
      </c>
      <c r="AB123" s="9" t="s">
        <v>67</v>
      </c>
      <c r="AC123" s="10">
        <f t="shared" si="11"/>
        <v>0</v>
      </c>
      <c r="AD123" s="10">
        <f t="shared" si="12"/>
        <v>1</v>
      </c>
      <c r="AE123" s="10">
        <f t="shared" si="13"/>
        <v>0</v>
      </c>
    </row>
    <row r="124" spans="1:31" ht="12.75" customHeight="1" x14ac:dyDescent="0.2">
      <c r="A124" s="7" t="s">
        <v>63</v>
      </c>
      <c r="B124" s="7" t="s">
        <v>49</v>
      </c>
      <c r="C124" s="8">
        <v>40111</v>
      </c>
      <c r="D124" s="9" t="s">
        <v>65</v>
      </c>
      <c r="E124" s="10" t="s">
        <v>66</v>
      </c>
      <c r="F124" s="10">
        <f t="shared" si="7"/>
        <v>0</v>
      </c>
      <c r="G124" s="10">
        <f t="shared" si="8"/>
        <v>0</v>
      </c>
      <c r="H124" s="10">
        <f t="shared" si="9"/>
        <v>0</v>
      </c>
      <c r="I124" s="10">
        <f t="shared" si="10"/>
        <v>1</v>
      </c>
      <c r="J124" s="10">
        <v>1</v>
      </c>
      <c r="K124" s="7">
        <v>0</v>
      </c>
      <c r="L124" s="11">
        <v>14355</v>
      </c>
      <c r="M124" s="9">
        <v>1281975</v>
      </c>
      <c r="N124" s="7">
        <v>6</v>
      </c>
      <c r="O124" s="7">
        <v>20</v>
      </c>
      <c r="P124" s="7">
        <v>3</v>
      </c>
      <c r="Q124" s="7">
        <v>5</v>
      </c>
      <c r="R124" s="7">
        <v>4</v>
      </c>
      <c r="S124" s="7">
        <v>5</v>
      </c>
      <c r="T124" s="7">
        <v>4</v>
      </c>
      <c r="U124" s="7">
        <v>0</v>
      </c>
      <c r="V124" s="7">
        <v>1</v>
      </c>
      <c r="W124" s="6">
        <v>0</v>
      </c>
      <c r="X124" s="12">
        <v>9.3436197658265527</v>
      </c>
      <c r="Y124" s="7">
        <v>1</v>
      </c>
      <c r="Z124" s="7">
        <v>0</v>
      </c>
      <c r="AA124" s="7">
        <v>0</v>
      </c>
      <c r="AB124" s="9" t="s">
        <v>76</v>
      </c>
      <c r="AC124" s="10">
        <f t="shared" si="11"/>
        <v>0</v>
      </c>
      <c r="AD124" s="10">
        <f t="shared" si="12"/>
        <v>0</v>
      </c>
      <c r="AE124" s="10">
        <f t="shared" si="13"/>
        <v>1</v>
      </c>
    </row>
    <row r="125" spans="1:31" ht="12.75" customHeight="1" x14ac:dyDescent="0.2">
      <c r="A125" s="7" t="s">
        <v>63</v>
      </c>
      <c r="B125" s="7" t="s">
        <v>46</v>
      </c>
      <c r="C125" s="8">
        <v>40083</v>
      </c>
      <c r="D125" s="9" t="s">
        <v>65</v>
      </c>
      <c r="E125" s="10" t="s">
        <v>66</v>
      </c>
      <c r="F125" s="10">
        <f t="shared" si="7"/>
        <v>0</v>
      </c>
      <c r="G125" s="10">
        <f t="shared" si="8"/>
        <v>0</v>
      </c>
      <c r="H125" s="10">
        <f t="shared" si="9"/>
        <v>0</v>
      </c>
      <c r="I125" s="10">
        <f t="shared" si="10"/>
        <v>1</v>
      </c>
      <c r="J125" s="10">
        <v>1</v>
      </c>
      <c r="K125" s="7">
        <v>0</v>
      </c>
      <c r="L125" s="11">
        <v>14355</v>
      </c>
      <c r="M125" s="9">
        <v>1281975</v>
      </c>
      <c r="N125" s="7">
        <v>4</v>
      </c>
      <c r="O125" s="7">
        <v>6</v>
      </c>
      <c r="P125" s="7">
        <v>4</v>
      </c>
      <c r="Q125" s="7">
        <v>7</v>
      </c>
      <c r="R125" s="7">
        <v>7</v>
      </c>
      <c r="S125" s="7">
        <v>8</v>
      </c>
      <c r="T125" s="7">
        <v>3</v>
      </c>
      <c r="U125" s="7">
        <v>0</v>
      </c>
      <c r="V125" s="7">
        <v>0</v>
      </c>
      <c r="W125" s="6">
        <v>1</v>
      </c>
      <c r="X125" s="12">
        <v>16.495571021828535</v>
      </c>
      <c r="Y125" s="7">
        <v>1</v>
      </c>
      <c r="Z125" s="7">
        <v>0</v>
      </c>
      <c r="AA125" s="7">
        <v>0</v>
      </c>
      <c r="AB125" s="9" t="s">
        <v>76</v>
      </c>
      <c r="AC125" s="10">
        <f t="shared" si="11"/>
        <v>0</v>
      </c>
      <c r="AD125" s="10">
        <f t="shared" si="12"/>
        <v>0</v>
      </c>
      <c r="AE125" s="10">
        <f t="shared" si="13"/>
        <v>1</v>
      </c>
    </row>
    <row r="126" spans="1:31" ht="12.75" customHeight="1" x14ac:dyDescent="0.2">
      <c r="A126" s="7" t="s">
        <v>63</v>
      </c>
      <c r="B126" s="7" t="s">
        <v>56</v>
      </c>
      <c r="C126" s="8">
        <v>39956</v>
      </c>
      <c r="D126" s="9" t="s">
        <v>65</v>
      </c>
      <c r="E126" s="10" t="s">
        <v>66</v>
      </c>
      <c r="F126" s="10">
        <f t="shared" si="7"/>
        <v>0</v>
      </c>
      <c r="G126" s="10">
        <f t="shared" si="8"/>
        <v>0</v>
      </c>
      <c r="H126" s="10">
        <f t="shared" si="9"/>
        <v>0</v>
      </c>
      <c r="I126" s="10">
        <f t="shared" si="10"/>
        <v>1</v>
      </c>
      <c r="J126" s="10">
        <v>1</v>
      </c>
      <c r="K126" s="7">
        <v>0</v>
      </c>
      <c r="L126" s="11">
        <v>14355</v>
      </c>
      <c r="M126" s="9">
        <v>1281975</v>
      </c>
      <c r="N126" s="7">
        <v>9</v>
      </c>
      <c r="O126" s="7">
        <v>2</v>
      </c>
      <c r="P126" s="7">
        <v>3</v>
      </c>
      <c r="Q126" s="7">
        <v>3</v>
      </c>
      <c r="R126" s="7">
        <v>6</v>
      </c>
      <c r="S126" s="7">
        <v>2</v>
      </c>
      <c r="T126" s="7">
        <v>1</v>
      </c>
      <c r="U126" s="7">
        <v>0</v>
      </c>
      <c r="V126" s="7">
        <v>0</v>
      </c>
      <c r="W126" s="6">
        <v>1</v>
      </c>
      <c r="X126" s="12">
        <v>10.95634576467187</v>
      </c>
      <c r="Y126" s="7">
        <v>1</v>
      </c>
      <c r="Z126" s="7">
        <v>0</v>
      </c>
      <c r="AA126" s="7">
        <v>0</v>
      </c>
      <c r="AB126" s="9" t="s">
        <v>34</v>
      </c>
      <c r="AC126" s="10">
        <f t="shared" si="11"/>
        <v>1</v>
      </c>
      <c r="AD126" s="10">
        <f t="shared" si="12"/>
        <v>0</v>
      </c>
      <c r="AE126" s="10">
        <f t="shared" si="13"/>
        <v>0</v>
      </c>
    </row>
    <row r="127" spans="1:31" ht="12.75" customHeight="1" x14ac:dyDescent="0.2">
      <c r="A127" s="7" t="s">
        <v>63</v>
      </c>
      <c r="B127" s="7" t="s">
        <v>39</v>
      </c>
      <c r="C127" s="8">
        <v>40016</v>
      </c>
      <c r="D127" s="9" t="s">
        <v>65</v>
      </c>
      <c r="E127" s="10" t="s">
        <v>66</v>
      </c>
      <c r="F127" s="10">
        <f t="shared" si="7"/>
        <v>0</v>
      </c>
      <c r="G127" s="10">
        <f t="shared" si="8"/>
        <v>0</v>
      </c>
      <c r="H127" s="10">
        <f t="shared" si="9"/>
        <v>0</v>
      </c>
      <c r="I127" s="10">
        <f t="shared" si="10"/>
        <v>1</v>
      </c>
      <c r="J127" s="10">
        <v>1</v>
      </c>
      <c r="K127" s="7">
        <v>0</v>
      </c>
      <c r="L127" s="11">
        <v>14355</v>
      </c>
      <c r="M127" s="9">
        <v>1281975</v>
      </c>
      <c r="N127" s="7">
        <v>8</v>
      </c>
      <c r="O127" s="7">
        <v>2</v>
      </c>
      <c r="P127" s="7">
        <v>3</v>
      </c>
      <c r="Q127" s="7">
        <v>9</v>
      </c>
      <c r="R127" s="7">
        <v>4</v>
      </c>
      <c r="S127" s="7">
        <v>7</v>
      </c>
      <c r="T127" s="7">
        <v>2</v>
      </c>
      <c r="U127" s="7">
        <v>0</v>
      </c>
      <c r="V127" s="7">
        <v>1</v>
      </c>
      <c r="W127" s="6">
        <v>1</v>
      </c>
      <c r="X127" s="12">
        <v>13.405769523519561</v>
      </c>
      <c r="Y127" s="7">
        <v>0</v>
      </c>
      <c r="Z127" s="7">
        <v>1</v>
      </c>
      <c r="AA127" s="7">
        <v>0</v>
      </c>
      <c r="AB127" s="9" t="s">
        <v>67</v>
      </c>
      <c r="AC127" s="10">
        <f t="shared" si="11"/>
        <v>0</v>
      </c>
      <c r="AD127" s="10">
        <f t="shared" si="12"/>
        <v>1</v>
      </c>
      <c r="AE127" s="10">
        <f t="shared" si="13"/>
        <v>0</v>
      </c>
    </row>
    <row r="128" spans="1:31" ht="12.75" customHeight="1" x14ac:dyDescent="0.2">
      <c r="A128" s="7" t="s">
        <v>60</v>
      </c>
      <c r="B128" s="7" t="s">
        <v>39</v>
      </c>
      <c r="C128" s="8">
        <v>40098</v>
      </c>
      <c r="D128" s="9" t="s">
        <v>65</v>
      </c>
      <c r="E128" s="10" t="s">
        <v>66</v>
      </c>
      <c r="F128" s="10">
        <f t="shared" si="7"/>
        <v>0</v>
      </c>
      <c r="G128" s="10">
        <f t="shared" si="8"/>
        <v>0</v>
      </c>
      <c r="H128" s="10">
        <f t="shared" si="9"/>
        <v>0</v>
      </c>
      <c r="I128" s="10">
        <f t="shared" si="10"/>
        <v>1</v>
      </c>
      <c r="J128" s="10">
        <v>1</v>
      </c>
      <c r="K128" s="7">
        <v>0</v>
      </c>
      <c r="L128" s="11">
        <v>14355</v>
      </c>
      <c r="M128" s="9">
        <v>1281975</v>
      </c>
      <c r="N128" s="7">
        <v>18</v>
      </c>
      <c r="O128" s="7">
        <v>1</v>
      </c>
      <c r="P128" s="7">
        <v>0</v>
      </c>
      <c r="Q128" s="7">
        <v>7</v>
      </c>
      <c r="R128" s="7">
        <v>2</v>
      </c>
      <c r="S128" s="7">
        <v>7</v>
      </c>
      <c r="T128" s="7">
        <v>3</v>
      </c>
      <c r="U128" s="7">
        <v>0</v>
      </c>
      <c r="V128" s="7">
        <v>1</v>
      </c>
      <c r="W128" s="6">
        <v>1</v>
      </c>
      <c r="X128" s="12">
        <v>16.381101465774869</v>
      </c>
      <c r="Y128" s="7">
        <v>0</v>
      </c>
      <c r="Z128" s="7">
        <v>0</v>
      </c>
      <c r="AA128" s="7">
        <v>0</v>
      </c>
      <c r="AB128" s="9" t="s">
        <v>76</v>
      </c>
      <c r="AC128" s="10">
        <f t="shared" si="11"/>
        <v>0</v>
      </c>
      <c r="AD128" s="10">
        <f t="shared" si="12"/>
        <v>0</v>
      </c>
      <c r="AE128" s="10">
        <f t="shared" si="13"/>
        <v>1</v>
      </c>
    </row>
    <row r="129" spans="1:31" ht="12.75" customHeight="1" x14ac:dyDescent="0.2">
      <c r="A129" s="7" t="s">
        <v>63</v>
      </c>
      <c r="B129" s="7" t="s">
        <v>47</v>
      </c>
      <c r="C129" s="8">
        <v>40048</v>
      </c>
      <c r="D129" s="9" t="s">
        <v>65</v>
      </c>
      <c r="E129" s="10" t="s">
        <v>66</v>
      </c>
      <c r="F129" s="10">
        <f t="shared" si="7"/>
        <v>0</v>
      </c>
      <c r="G129" s="10">
        <f t="shared" si="8"/>
        <v>0</v>
      </c>
      <c r="H129" s="10">
        <f t="shared" si="9"/>
        <v>0</v>
      </c>
      <c r="I129" s="10">
        <f t="shared" si="10"/>
        <v>1</v>
      </c>
      <c r="J129" s="10">
        <v>1</v>
      </c>
      <c r="K129" s="7">
        <v>0</v>
      </c>
      <c r="L129" s="11">
        <v>14355</v>
      </c>
      <c r="M129" s="9">
        <v>1281975</v>
      </c>
      <c r="N129" s="7">
        <v>4</v>
      </c>
      <c r="O129" s="7">
        <v>9</v>
      </c>
      <c r="P129" s="7">
        <v>3</v>
      </c>
      <c r="Q129" s="7">
        <v>5</v>
      </c>
      <c r="R129" s="7">
        <v>4</v>
      </c>
      <c r="S129" s="7">
        <v>3</v>
      </c>
      <c r="T129" s="7">
        <v>3</v>
      </c>
      <c r="U129" s="7">
        <v>0</v>
      </c>
      <c r="V129" s="7">
        <v>1</v>
      </c>
      <c r="W129" s="6">
        <v>1</v>
      </c>
      <c r="X129" s="12">
        <v>16.273523685918235</v>
      </c>
      <c r="Y129" s="7">
        <v>1</v>
      </c>
      <c r="Z129" s="7">
        <v>0</v>
      </c>
      <c r="AA129" s="7">
        <v>0</v>
      </c>
      <c r="AB129" s="9" t="s">
        <v>67</v>
      </c>
      <c r="AC129" s="10">
        <f t="shared" si="11"/>
        <v>0</v>
      </c>
      <c r="AD129" s="10">
        <f t="shared" si="12"/>
        <v>1</v>
      </c>
      <c r="AE129" s="10">
        <f t="shared" si="13"/>
        <v>0</v>
      </c>
    </row>
    <row r="130" spans="1:31" ht="12.75" customHeight="1" x14ac:dyDescent="0.2">
      <c r="A130" s="7" t="s">
        <v>63</v>
      </c>
      <c r="B130" s="7" t="s">
        <v>50</v>
      </c>
      <c r="C130" s="8">
        <v>40146</v>
      </c>
      <c r="D130" s="9" t="s">
        <v>65</v>
      </c>
      <c r="E130" s="10" t="s">
        <v>66</v>
      </c>
      <c r="F130" s="10">
        <f t="shared" ref="F130:F193" si="14">IF(E130="Sul",1,0)</f>
        <v>0</v>
      </c>
      <c r="G130" s="10">
        <f t="shared" ref="G130:G193" si="15">IF(E130="Nordeste",1,0)</f>
        <v>0</v>
      </c>
      <c r="H130" s="10">
        <f t="shared" ref="H130:H193" si="16">IF(E130="Sudeste",1,0)</f>
        <v>0</v>
      </c>
      <c r="I130" s="10">
        <f t="shared" ref="I130:I193" si="17">IF(E130="Centro-Oeste",1,0)</f>
        <v>1</v>
      </c>
      <c r="J130" s="10">
        <v>1</v>
      </c>
      <c r="K130" s="7">
        <v>0</v>
      </c>
      <c r="L130" s="11">
        <v>14355</v>
      </c>
      <c r="M130" s="9">
        <v>1281975</v>
      </c>
      <c r="N130" s="7">
        <v>9</v>
      </c>
      <c r="O130" s="7">
        <v>1</v>
      </c>
      <c r="P130" s="7">
        <v>4</v>
      </c>
      <c r="Q130" s="7">
        <v>4</v>
      </c>
      <c r="R130" s="7">
        <v>3</v>
      </c>
      <c r="S130" s="7">
        <v>5</v>
      </c>
      <c r="T130" s="7">
        <v>4</v>
      </c>
      <c r="U130" s="7">
        <v>0</v>
      </c>
      <c r="V130" s="7">
        <v>1</v>
      </c>
      <c r="W130" s="6">
        <v>0</v>
      </c>
      <c r="X130" s="12">
        <v>41.501539861412475</v>
      </c>
      <c r="Y130" s="7">
        <v>1</v>
      </c>
      <c r="Z130" s="7">
        <v>0</v>
      </c>
      <c r="AA130" s="7">
        <v>0</v>
      </c>
      <c r="AB130" s="9" t="s">
        <v>76</v>
      </c>
      <c r="AC130" s="10">
        <f t="shared" ref="AC130:AC193" si="18">IF(AB130="Outono",1,0)</f>
        <v>0</v>
      </c>
      <c r="AD130" s="10">
        <f t="shared" ref="AD130:AD193" si="19">IF(AB130="Inverno",1,0)</f>
        <v>0</v>
      </c>
      <c r="AE130" s="10">
        <f t="shared" ref="AE130:AE193" si="20">IF(AB130="Primavera",1,0)</f>
        <v>1</v>
      </c>
    </row>
    <row r="131" spans="1:31" ht="12.75" customHeight="1" x14ac:dyDescent="0.2">
      <c r="A131" s="7" t="s">
        <v>63</v>
      </c>
      <c r="B131" s="7" t="s">
        <v>44</v>
      </c>
      <c r="C131" s="8">
        <v>40041</v>
      </c>
      <c r="D131" s="9" t="s">
        <v>65</v>
      </c>
      <c r="E131" s="10" t="s">
        <v>66</v>
      </c>
      <c r="F131" s="10">
        <f t="shared" si="14"/>
        <v>0</v>
      </c>
      <c r="G131" s="10">
        <f t="shared" si="15"/>
        <v>0</v>
      </c>
      <c r="H131" s="10">
        <f t="shared" si="16"/>
        <v>0</v>
      </c>
      <c r="I131" s="10">
        <f t="shared" si="17"/>
        <v>1</v>
      </c>
      <c r="J131" s="10">
        <v>1</v>
      </c>
      <c r="K131" s="7">
        <v>0</v>
      </c>
      <c r="L131" s="11">
        <v>14355</v>
      </c>
      <c r="M131" s="9">
        <v>1281975</v>
      </c>
      <c r="N131" s="7">
        <v>3</v>
      </c>
      <c r="O131" s="7">
        <v>10</v>
      </c>
      <c r="P131" s="7">
        <v>6</v>
      </c>
      <c r="Q131" s="7">
        <v>1</v>
      </c>
      <c r="R131" s="7">
        <v>6</v>
      </c>
      <c r="S131" s="7">
        <v>2</v>
      </c>
      <c r="T131" s="7">
        <v>2</v>
      </c>
      <c r="U131" s="7">
        <v>0</v>
      </c>
      <c r="V131" s="7">
        <v>0</v>
      </c>
      <c r="W131" s="6">
        <v>0</v>
      </c>
      <c r="X131" s="12">
        <v>15.630380449875034</v>
      </c>
      <c r="Y131" s="7">
        <v>1</v>
      </c>
      <c r="Z131" s="7">
        <v>0</v>
      </c>
      <c r="AA131" s="7">
        <v>0</v>
      </c>
      <c r="AB131" s="9" t="s">
        <v>67</v>
      </c>
      <c r="AC131" s="10">
        <f t="shared" si="18"/>
        <v>0</v>
      </c>
      <c r="AD131" s="10">
        <f t="shared" si="19"/>
        <v>1</v>
      </c>
      <c r="AE131" s="10">
        <f t="shared" si="20"/>
        <v>0</v>
      </c>
    </row>
    <row r="132" spans="1:31" ht="12.75" customHeight="1" x14ac:dyDescent="0.2">
      <c r="A132" s="7" t="s">
        <v>43</v>
      </c>
      <c r="B132" s="7" t="s">
        <v>49</v>
      </c>
      <c r="C132" s="8">
        <v>40027</v>
      </c>
      <c r="D132" s="9" t="s">
        <v>70</v>
      </c>
      <c r="E132" s="10" t="s">
        <v>66</v>
      </c>
      <c r="F132" s="10">
        <f t="shared" si="14"/>
        <v>0</v>
      </c>
      <c r="G132" s="10">
        <f t="shared" si="15"/>
        <v>0</v>
      </c>
      <c r="H132" s="10">
        <f t="shared" si="16"/>
        <v>0</v>
      </c>
      <c r="I132" s="10">
        <f t="shared" si="17"/>
        <v>1</v>
      </c>
      <c r="J132" s="10">
        <v>1</v>
      </c>
      <c r="K132" s="7">
        <v>0</v>
      </c>
      <c r="L132" s="11">
        <v>16055</v>
      </c>
      <c r="M132" s="9">
        <v>510707</v>
      </c>
      <c r="N132" s="7">
        <v>18</v>
      </c>
      <c r="O132" s="7">
        <v>19</v>
      </c>
      <c r="P132" s="7">
        <v>0</v>
      </c>
      <c r="Q132" s="7">
        <v>1</v>
      </c>
      <c r="R132" s="7">
        <v>1</v>
      </c>
      <c r="S132" s="7">
        <v>2</v>
      </c>
      <c r="T132" s="7">
        <v>2</v>
      </c>
      <c r="U132" s="7">
        <v>0</v>
      </c>
      <c r="V132" s="7">
        <v>1</v>
      </c>
      <c r="W132" s="6">
        <v>0</v>
      </c>
      <c r="X132" s="12">
        <v>17.208955223880597</v>
      </c>
      <c r="Y132" s="7">
        <v>1</v>
      </c>
      <c r="Z132" s="7">
        <v>0</v>
      </c>
      <c r="AA132" s="7">
        <v>0</v>
      </c>
      <c r="AB132" s="9" t="s">
        <v>67</v>
      </c>
      <c r="AC132" s="10">
        <f t="shared" si="18"/>
        <v>0</v>
      </c>
      <c r="AD132" s="10">
        <f t="shared" si="19"/>
        <v>1</v>
      </c>
      <c r="AE132" s="10">
        <f t="shared" si="20"/>
        <v>0</v>
      </c>
    </row>
    <row r="133" spans="1:31" ht="12.75" customHeight="1" x14ac:dyDescent="0.2">
      <c r="A133" s="7" t="s">
        <v>36</v>
      </c>
      <c r="B133" s="7" t="s">
        <v>43</v>
      </c>
      <c r="C133" s="8">
        <v>40153</v>
      </c>
      <c r="D133" s="9" t="s">
        <v>68</v>
      </c>
      <c r="E133" s="10" t="s">
        <v>42</v>
      </c>
      <c r="F133" s="10">
        <f t="shared" si="14"/>
        <v>0</v>
      </c>
      <c r="G133" s="10">
        <f t="shared" si="15"/>
        <v>0</v>
      </c>
      <c r="H133" s="10">
        <f t="shared" si="16"/>
        <v>1</v>
      </c>
      <c r="I133" s="10">
        <f t="shared" si="17"/>
        <v>0</v>
      </c>
      <c r="J133" s="10">
        <v>0</v>
      </c>
      <c r="K133" s="7">
        <v>0</v>
      </c>
      <c r="L133" s="11">
        <v>14652</v>
      </c>
      <c r="M133" s="9">
        <v>207725</v>
      </c>
      <c r="N133" s="7">
        <v>12</v>
      </c>
      <c r="O133" s="7">
        <v>14</v>
      </c>
      <c r="P133" s="7">
        <v>3</v>
      </c>
      <c r="Q133" s="7">
        <v>4</v>
      </c>
      <c r="R133" s="7">
        <v>6</v>
      </c>
      <c r="S133" s="7">
        <v>4</v>
      </c>
      <c r="T133" s="7">
        <v>4</v>
      </c>
      <c r="U133" s="7">
        <v>0</v>
      </c>
      <c r="V133" s="7">
        <v>0</v>
      </c>
      <c r="W133" s="6">
        <v>0</v>
      </c>
      <c r="X133" s="12">
        <v>7.7340608845491099</v>
      </c>
      <c r="Y133" s="7">
        <v>1</v>
      </c>
      <c r="Z133" s="7">
        <v>0</v>
      </c>
      <c r="AA133" s="7">
        <v>0</v>
      </c>
      <c r="AB133" s="9" t="s">
        <v>76</v>
      </c>
      <c r="AC133" s="10">
        <f t="shared" si="18"/>
        <v>0</v>
      </c>
      <c r="AD133" s="10">
        <f t="shared" si="19"/>
        <v>0</v>
      </c>
      <c r="AE133" s="10">
        <f t="shared" si="20"/>
        <v>1</v>
      </c>
    </row>
    <row r="134" spans="1:31" ht="12.75" customHeight="1" x14ac:dyDescent="0.2">
      <c r="A134" s="7" t="s">
        <v>39</v>
      </c>
      <c r="B134" s="7" t="s">
        <v>55</v>
      </c>
      <c r="C134" s="8">
        <v>40118</v>
      </c>
      <c r="D134" s="9" t="s">
        <v>68</v>
      </c>
      <c r="E134" s="10" t="s">
        <v>42</v>
      </c>
      <c r="F134" s="10">
        <f t="shared" si="14"/>
        <v>0</v>
      </c>
      <c r="G134" s="10">
        <f t="shared" si="15"/>
        <v>0</v>
      </c>
      <c r="H134" s="10">
        <f t="shared" si="16"/>
        <v>1</v>
      </c>
      <c r="I134" s="10">
        <f t="shared" si="17"/>
        <v>0</v>
      </c>
      <c r="J134" s="10">
        <v>0</v>
      </c>
      <c r="K134" s="7">
        <v>1</v>
      </c>
      <c r="L134" s="11">
        <v>14652</v>
      </c>
      <c r="M134" s="9">
        <v>207725</v>
      </c>
      <c r="N134" s="7">
        <v>1</v>
      </c>
      <c r="O134" s="7">
        <v>9</v>
      </c>
      <c r="P134" s="7">
        <v>3</v>
      </c>
      <c r="Q134" s="7">
        <v>3</v>
      </c>
      <c r="R134" s="7">
        <v>4</v>
      </c>
      <c r="S134" s="7">
        <v>1</v>
      </c>
      <c r="T134" s="7">
        <v>4</v>
      </c>
      <c r="U134" s="7">
        <v>1</v>
      </c>
      <c r="V134" s="7">
        <v>1</v>
      </c>
      <c r="W134" s="6">
        <v>1</v>
      </c>
      <c r="X134" s="12">
        <v>49.346666666666664</v>
      </c>
      <c r="Y134" s="7">
        <v>1</v>
      </c>
      <c r="Z134" s="7">
        <v>0</v>
      </c>
      <c r="AA134" s="7">
        <v>0</v>
      </c>
      <c r="AB134" s="9" t="s">
        <v>76</v>
      </c>
      <c r="AC134" s="10">
        <f t="shared" si="18"/>
        <v>0</v>
      </c>
      <c r="AD134" s="10">
        <f t="shared" si="19"/>
        <v>0</v>
      </c>
      <c r="AE134" s="10">
        <f t="shared" si="20"/>
        <v>1</v>
      </c>
    </row>
    <row r="135" spans="1:31" ht="12.75" customHeight="1" x14ac:dyDescent="0.2">
      <c r="A135" s="7" t="s">
        <v>55</v>
      </c>
      <c r="B135" s="7" t="s">
        <v>39</v>
      </c>
      <c r="C135" s="8">
        <v>40020</v>
      </c>
      <c r="D135" s="9" t="s">
        <v>68</v>
      </c>
      <c r="E135" s="10" t="s">
        <v>42</v>
      </c>
      <c r="F135" s="10">
        <f t="shared" si="14"/>
        <v>0</v>
      </c>
      <c r="G135" s="10">
        <f t="shared" si="15"/>
        <v>0</v>
      </c>
      <c r="H135" s="10">
        <f t="shared" si="16"/>
        <v>1</v>
      </c>
      <c r="I135" s="10">
        <f t="shared" si="17"/>
        <v>0</v>
      </c>
      <c r="J135" s="10">
        <v>0</v>
      </c>
      <c r="K135" s="7">
        <v>1</v>
      </c>
      <c r="L135" s="11">
        <v>14652</v>
      </c>
      <c r="M135" s="9">
        <v>207725</v>
      </c>
      <c r="N135" s="7">
        <v>4</v>
      </c>
      <c r="O135" s="7">
        <v>2</v>
      </c>
      <c r="P135" s="7">
        <v>9</v>
      </c>
      <c r="Q135" s="7">
        <v>6</v>
      </c>
      <c r="R135" s="7">
        <v>8</v>
      </c>
      <c r="S135" s="7">
        <v>4</v>
      </c>
      <c r="T135" s="7">
        <v>2</v>
      </c>
      <c r="U135" s="7">
        <v>1</v>
      </c>
      <c r="V135" s="7">
        <v>1</v>
      </c>
      <c r="W135" s="6">
        <v>1</v>
      </c>
      <c r="X135" s="12">
        <v>57.802399999999999</v>
      </c>
      <c r="Y135" s="7">
        <v>1</v>
      </c>
      <c r="Z135" s="7">
        <v>0</v>
      </c>
      <c r="AA135" s="7">
        <v>5.3</v>
      </c>
      <c r="AB135" s="9" t="s">
        <v>67</v>
      </c>
      <c r="AC135" s="10">
        <f t="shared" si="18"/>
        <v>0</v>
      </c>
      <c r="AD135" s="10">
        <f t="shared" si="19"/>
        <v>1</v>
      </c>
      <c r="AE135" s="10">
        <f t="shared" si="20"/>
        <v>0</v>
      </c>
    </row>
    <row r="136" spans="1:31" ht="12.75" customHeight="1" x14ac:dyDescent="0.2">
      <c r="A136" s="7" t="s">
        <v>46</v>
      </c>
      <c r="B136" s="7" t="s">
        <v>74</v>
      </c>
      <c r="C136" s="8">
        <v>40048</v>
      </c>
      <c r="D136" s="9" t="s">
        <v>48</v>
      </c>
      <c r="E136" s="10" t="s">
        <v>33</v>
      </c>
      <c r="F136" s="10">
        <f t="shared" si="14"/>
        <v>1</v>
      </c>
      <c r="G136" s="10">
        <f t="shared" si="15"/>
        <v>0</v>
      </c>
      <c r="H136" s="10">
        <f t="shared" si="16"/>
        <v>0</v>
      </c>
      <c r="I136" s="10">
        <f t="shared" si="17"/>
        <v>0</v>
      </c>
      <c r="J136" s="10">
        <v>1</v>
      </c>
      <c r="K136" s="7">
        <v>0</v>
      </c>
      <c r="L136" s="13">
        <v>23534</v>
      </c>
      <c r="M136" s="9">
        <v>1430220</v>
      </c>
      <c r="N136" s="7">
        <v>10</v>
      </c>
      <c r="O136" s="7">
        <v>5</v>
      </c>
      <c r="P136" s="7">
        <v>3</v>
      </c>
      <c r="Q136" s="7">
        <v>2</v>
      </c>
      <c r="R136" s="7">
        <v>4</v>
      </c>
      <c r="S136" s="7">
        <v>3</v>
      </c>
      <c r="T136" s="7">
        <v>3</v>
      </c>
      <c r="U136" s="7">
        <v>0</v>
      </c>
      <c r="V136" s="7">
        <v>0</v>
      </c>
      <c r="W136" s="6">
        <v>0</v>
      </c>
      <c r="X136" s="12">
        <v>18.139280695362515</v>
      </c>
      <c r="Y136" s="7">
        <v>1</v>
      </c>
      <c r="Z136" s="7">
        <v>0</v>
      </c>
      <c r="AA136" s="7">
        <v>0</v>
      </c>
      <c r="AB136" s="9" t="s">
        <v>67</v>
      </c>
      <c r="AC136" s="10">
        <f t="shared" si="18"/>
        <v>0</v>
      </c>
      <c r="AD136" s="10">
        <f t="shared" si="19"/>
        <v>1</v>
      </c>
      <c r="AE136" s="10">
        <f t="shared" si="20"/>
        <v>0</v>
      </c>
    </row>
    <row r="137" spans="1:31" ht="12.75" customHeight="1" x14ac:dyDescent="0.2">
      <c r="A137" s="7" t="s">
        <v>56</v>
      </c>
      <c r="B137" s="7" t="s">
        <v>31</v>
      </c>
      <c r="C137" s="8">
        <v>40058</v>
      </c>
      <c r="D137" s="9" t="s">
        <v>48</v>
      </c>
      <c r="E137" s="10" t="s">
        <v>33</v>
      </c>
      <c r="F137" s="10">
        <f t="shared" si="14"/>
        <v>1</v>
      </c>
      <c r="G137" s="10">
        <f t="shared" si="15"/>
        <v>0</v>
      </c>
      <c r="H137" s="10">
        <f t="shared" si="16"/>
        <v>0</v>
      </c>
      <c r="I137" s="10">
        <f t="shared" si="17"/>
        <v>0</v>
      </c>
      <c r="J137" s="10">
        <v>1</v>
      </c>
      <c r="K137" s="7">
        <v>0</v>
      </c>
      <c r="L137" s="13">
        <v>23534</v>
      </c>
      <c r="M137" s="9">
        <v>1430220</v>
      </c>
      <c r="N137" s="7">
        <v>2</v>
      </c>
      <c r="O137" s="7">
        <v>6</v>
      </c>
      <c r="P137" s="7">
        <v>4</v>
      </c>
      <c r="Q137" s="7">
        <v>2</v>
      </c>
      <c r="R137" s="7">
        <v>8</v>
      </c>
      <c r="S137" s="7">
        <v>4</v>
      </c>
      <c r="T137" s="7">
        <v>3</v>
      </c>
      <c r="U137" s="7">
        <v>0</v>
      </c>
      <c r="V137" s="7">
        <v>0</v>
      </c>
      <c r="W137" s="6">
        <v>1</v>
      </c>
      <c r="X137" s="12">
        <v>15.56947029954307</v>
      </c>
      <c r="Y137" s="7">
        <v>0</v>
      </c>
      <c r="Z137" s="7">
        <v>0</v>
      </c>
      <c r="AA137" s="7">
        <v>20</v>
      </c>
      <c r="AB137" s="9" t="s">
        <v>67</v>
      </c>
      <c r="AC137" s="10">
        <f t="shared" si="18"/>
        <v>0</v>
      </c>
      <c r="AD137" s="10">
        <f t="shared" si="19"/>
        <v>1</v>
      </c>
      <c r="AE137" s="10">
        <f t="shared" si="20"/>
        <v>0</v>
      </c>
    </row>
    <row r="138" spans="1:31" ht="12.75" customHeight="1" x14ac:dyDescent="0.2">
      <c r="A138" s="7" t="s">
        <v>46</v>
      </c>
      <c r="B138" s="7" t="s">
        <v>52</v>
      </c>
      <c r="C138" s="8">
        <v>40019</v>
      </c>
      <c r="D138" s="9" t="s">
        <v>48</v>
      </c>
      <c r="E138" s="10" t="s">
        <v>33</v>
      </c>
      <c r="F138" s="10">
        <f t="shared" si="14"/>
        <v>1</v>
      </c>
      <c r="G138" s="10">
        <f t="shared" si="15"/>
        <v>0</v>
      </c>
      <c r="H138" s="10">
        <f t="shared" si="16"/>
        <v>0</v>
      </c>
      <c r="I138" s="10">
        <f t="shared" si="17"/>
        <v>0</v>
      </c>
      <c r="J138" s="10">
        <v>1</v>
      </c>
      <c r="K138" s="7">
        <v>0</v>
      </c>
      <c r="L138" s="13">
        <v>23534</v>
      </c>
      <c r="M138" s="9">
        <v>1430220</v>
      </c>
      <c r="N138" s="7">
        <v>8</v>
      </c>
      <c r="O138" s="7">
        <v>10</v>
      </c>
      <c r="P138" s="7">
        <v>3</v>
      </c>
      <c r="Q138" s="7">
        <v>3</v>
      </c>
      <c r="R138" s="7">
        <v>3</v>
      </c>
      <c r="S138" s="7">
        <v>1</v>
      </c>
      <c r="T138" s="7">
        <v>2</v>
      </c>
      <c r="U138" s="7">
        <v>0</v>
      </c>
      <c r="V138" s="7">
        <v>0</v>
      </c>
      <c r="W138" s="6">
        <v>0</v>
      </c>
      <c r="X138" s="12">
        <v>15.320018459645164</v>
      </c>
      <c r="Y138" s="7">
        <v>1</v>
      </c>
      <c r="Z138" s="7">
        <v>0</v>
      </c>
      <c r="AA138" s="7">
        <v>0</v>
      </c>
      <c r="AB138" s="9" t="s">
        <v>67</v>
      </c>
      <c r="AC138" s="10">
        <f t="shared" si="18"/>
        <v>0</v>
      </c>
      <c r="AD138" s="10">
        <f t="shared" si="19"/>
        <v>1</v>
      </c>
      <c r="AE138" s="10">
        <f t="shared" si="20"/>
        <v>0</v>
      </c>
    </row>
    <row r="139" spans="1:31" ht="12.75" customHeight="1" x14ac:dyDescent="0.2">
      <c r="A139" s="7" t="s">
        <v>56</v>
      </c>
      <c r="B139" s="7" t="s">
        <v>52</v>
      </c>
      <c r="C139" s="8">
        <v>40153</v>
      </c>
      <c r="D139" s="9" t="s">
        <v>48</v>
      </c>
      <c r="E139" s="10" t="s">
        <v>33</v>
      </c>
      <c r="F139" s="10">
        <f t="shared" si="14"/>
        <v>1</v>
      </c>
      <c r="G139" s="10">
        <f t="shared" si="15"/>
        <v>0</v>
      </c>
      <c r="H139" s="10">
        <f t="shared" si="16"/>
        <v>0</v>
      </c>
      <c r="I139" s="10">
        <f t="shared" si="17"/>
        <v>0</v>
      </c>
      <c r="J139" s="10">
        <v>1</v>
      </c>
      <c r="K139" s="7">
        <v>0</v>
      </c>
      <c r="L139" s="13">
        <v>23534</v>
      </c>
      <c r="M139" s="9">
        <v>1430220</v>
      </c>
      <c r="N139" s="7">
        <v>2</v>
      </c>
      <c r="O139" s="7">
        <v>18</v>
      </c>
      <c r="P139" s="7">
        <v>9</v>
      </c>
      <c r="Q139" s="7">
        <v>6</v>
      </c>
      <c r="R139" s="7">
        <v>6</v>
      </c>
      <c r="S139" s="7">
        <v>10</v>
      </c>
      <c r="T139" s="7">
        <v>4</v>
      </c>
      <c r="U139" s="7">
        <v>0</v>
      </c>
      <c r="V139" s="7">
        <v>0</v>
      </c>
      <c r="W139" s="6">
        <v>0</v>
      </c>
      <c r="X139" s="12">
        <v>27.18961522044027</v>
      </c>
      <c r="Y139" s="7">
        <v>1</v>
      </c>
      <c r="Z139" s="7">
        <v>0</v>
      </c>
      <c r="AA139" s="7">
        <v>1.3</v>
      </c>
      <c r="AB139" s="9" t="s">
        <v>76</v>
      </c>
      <c r="AC139" s="10">
        <f t="shared" si="18"/>
        <v>0</v>
      </c>
      <c r="AD139" s="10">
        <f t="shared" si="19"/>
        <v>0</v>
      </c>
      <c r="AE139" s="10">
        <f t="shared" si="20"/>
        <v>1</v>
      </c>
    </row>
    <row r="140" spans="1:31" ht="12.75" customHeight="1" x14ac:dyDescent="0.2">
      <c r="A140" s="7" t="s">
        <v>46</v>
      </c>
      <c r="B140" s="7" t="s">
        <v>43</v>
      </c>
      <c r="C140" s="8">
        <v>39999</v>
      </c>
      <c r="D140" s="9" t="s">
        <v>48</v>
      </c>
      <c r="E140" s="10" t="s">
        <v>33</v>
      </c>
      <c r="F140" s="10">
        <f t="shared" si="14"/>
        <v>1</v>
      </c>
      <c r="G140" s="10">
        <f t="shared" si="15"/>
        <v>0</v>
      </c>
      <c r="H140" s="10">
        <f t="shared" si="16"/>
        <v>0</v>
      </c>
      <c r="I140" s="10">
        <f t="shared" si="17"/>
        <v>0</v>
      </c>
      <c r="J140" s="10">
        <v>1</v>
      </c>
      <c r="K140" s="7">
        <v>0</v>
      </c>
      <c r="L140" s="13">
        <v>23534</v>
      </c>
      <c r="M140" s="9">
        <v>1430220</v>
      </c>
      <c r="N140" s="7">
        <v>14</v>
      </c>
      <c r="O140" s="7">
        <v>17</v>
      </c>
      <c r="P140" s="7">
        <v>2</v>
      </c>
      <c r="Q140" s="7">
        <v>7</v>
      </c>
      <c r="R140" s="7">
        <v>3</v>
      </c>
      <c r="S140" s="7">
        <v>4</v>
      </c>
      <c r="T140" s="7">
        <v>1</v>
      </c>
      <c r="U140" s="7">
        <v>0</v>
      </c>
      <c r="V140" s="7">
        <v>0</v>
      </c>
      <c r="W140" s="6">
        <v>0</v>
      </c>
      <c r="X140" s="12">
        <v>9.6212746569468273</v>
      </c>
      <c r="Y140" s="7">
        <v>1</v>
      </c>
      <c r="Z140" s="7">
        <v>0</v>
      </c>
      <c r="AA140" s="7">
        <v>0</v>
      </c>
      <c r="AB140" s="9" t="s">
        <v>67</v>
      </c>
      <c r="AC140" s="10">
        <f t="shared" si="18"/>
        <v>0</v>
      </c>
      <c r="AD140" s="10">
        <f t="shared" si="19"/>
        <v>1</v>
      </c>
      <c r="AE140" s="10">
        <f t="shared" si="20"/>
        <v>0</v>
      </c>
    </row>
    <row r="141" spans="1:31" ht="12.75" customHeight="1" x14ac:dyDescent="0.2">
      <c r="A141" s="7" t="s">
        <v>56</v>
      </c>
      <c r="B141" s="7" t="s">
        <v>43</v>
      </c>
      <c r="C141" s="8">
        <v>40096</v>
      </c>
      <c r="D141" s="9" t="s">
        <v>48</v>
      </c>
      <c r="E141" s="10" t="s">
        <v>33</v>
      </c>
      <c r="F141" s="10">
        <f t="shared" si="14"/>
        <v>1</v>
      </c>
      <c r="G141" s="10">
        <f t="shared" si="15"/>
        <v>0</v>
      </c>
      <c r="H141" s="10">
        <f t="shared" si="16"/>
        <v>0</v>
      </c>
      <c r="I141" s="10">
        <f t="shared" si="17"/>
        <v>0</v>
      </c>
      <c r="J141" s="10">
        <v>1</v>
      </c>
      <c r="K141" s="7">
        <v>0</v>
      </c>
      <c r="L141" s="13">
        <v>23534</v>
      </c>
      <c r="M141" s="9">
        <v>1430220</v>
      </c>
      <c r="N141" s="7">
        <v>3</v>
      </c>
      <c r="O141" s="7">
        <v>14</v>
      </c>
      <c r="P141" s="7">
        <v>4</v>
      </c>
      <c r="Q141" s="7">
        <v>4</v>
      </c>
      <c r="R141" s="7">
        <v>3</v>
      </c>
      <c r="S141" s="7">
        <v>4</v>
      </c>
      <c r="T141" s="7">
        <v>3</v>
      </c>
      <c r="U141" s="7">
        <v>0</v>
      </c>
      <c r="V141" s="7">
        <v>0</v>
      </c>
      <c r="W141" s="6">
        <v>0</v>
      </c>
      <c r="X141" s="12">
        <v>18.41785856743974</v>
      </c>
      <c r="Y141" s="7">
        <v>1</v>
      </c>
      <c r="Z141" s="7">
        <v>0</v>
      </c>
      <c r="AA141" s="7">
        <v>0</v>
      </c>
      <c r="AB141" s="9" t="s">
        <v>76</v>
      </c>
      <c r="AC141" s="10">
        <f t="shared" si="18"/>
        <v>0</v>
      </c>
      <c r="AD141" s="10">
        <f t="shared" si="19"/>
        <v>0</v>
      </c>
      <c r="AE141" s="10">
        <f t="shared" si="20"/>
        <v>1</v>
      </c>
    </row>
    <row r="142" spans="1:31" ht="12.75" customHeight="1" x14ac:dyDescent="0.2">
      <c r="A142" s="7" t="s">
        <v>46</v>
      </c>
      <c r="B142" s="7" t="s">
        <v>30</v>
      </c>
      <c r="C142" s="8">
        <v>40114</v>
      </c>
      <c r="D142" s="9" t="s">
        <v>48</v>
      </c>
      <c r="E142" s="10" t="s">
        <v>33</v>
      </c>
      <c r="F142" s="10">
        <f t="shared" si="14"/>
        <v>1</v>
      </c>
      <c r="G142" s="10">
        <f t="shared" si="15"/>
        <v>0</v>
      </c>
      <c r="H142" s="10">
        <f t="shared" si="16"/>
        <v>0</v>
      </c>
      <c r="I142" s="10">
        <f t="shared" si="17"/>
        <v>0</v>
      </c>
      <c r="J142" s="10">
        <v>1</v>
      </c>
      <c r="K142" s="7">
        <v>0</v>
      </c>
      <c r="L142" s="13">
        <v>23534</v>
      </c>
      <c r="M142" s="9">
        <v>1430220</v>
      </c>
      <c r="N142" s="7">
        <v>8</v>
      </c>
      <c r="O142" s="7">
        <v>10</v>
      </c>
      <c r="P142" s="7">
        <v>3</v>
      </c>
      <c r="Q142" s="7">
        <v>5</v>
      </c>
      <c r="R142" s="7">
        <v>3</v>
      </c>
      <c r="S142" s="7">
        <v>6</v>
      </c>
      <c r="T142" s="7">
        <v>4</v>
      </c>
      <c r="U142" s="7">
        <v>0</v>
      </c>
      <c r="V142" s="7">
        <v>0</v>
      </c>
      <c r="W142" s="6">
        <v>0</v>
      </c>
      <c r="X142" s="12">
        <v>14.355337927699191</v>
      </c>
      <c r="Y142" s="7">
        <v>0</v>
      </c>
      <c r="Z142" s="7">
        <v>0</v>
      </c>
      <c r="AA142" s="7">
        <v>0</v>
      </c>
      <c r="AB142" s="9" t="s">
        <v>76</v>
      </c>
      <c r="AC142" s="10">
        <f t="shared" si="18"/>
        <v>0</v>
      </c>
      <c r="AD142" s="10">
        <f t="shared" si="19"/>
        <v>0</v>
      </c>
      <c r="AE142" s="10">
        <f t="shared" si="20"/>
        <v>1</v>
      </c>
    </row>
    <row r="143" spans="1:31" ht="12.75" customHeight="1" x14ac:dyDescent="0.2">
      <c r="A143" s="7" t="s">
        <v>56</v>
      </c>
      <c r="B143" s="7" t="s">
        <v>36</v>
      </c>
      <c r="C143" s="8">
        <v>40023</v>
      </c>
      <c r="D143" s="9" t="s">
        <v>48</v>
      </c>
      <c r="E143" s="10" t="s">
        <v>33</v>
      </c>
      <c r="F143" s="10">
        <f t="shared" si="14"/>
        <v>1</v>
      </c>
      <c r="G143" s="10">
        <f t="shared" si="15"/>
        <v>0</v>
      </c>
      <c r="H143" s="10">
        <f t="shared" si="16"/>
        <v>0</v>
      </c>
      <c r="I143" s="10">
        <f t="shared" si="17"/>
        <v>0</v>
      </c>
      <c r="J143" s="10">
        <v>1</v>
      </c>
      <c r="K143" s="7">
        <v>0</v>
      </c>
      <c r="L143" s="13">
        <v>23534</v>
      </c>
      <c r="M143" s="9">
        <v>1430220</v>
      </c>
      <c r="N143" s="7">
        <v>4</v>
      </c>
      <c r="O143" s="7">
        <v>7</v>
      </c>
      <c r="P143" s="7">
        <v>1</v>
      </c>
      <c r="Q143" s="7">
        <v>4</v>
      </c>
      <c r="R143" s="7">
        <v>5</v>
      </c>
      <c r="S143" s="7">
        <v>6</v>
      </c>
      <c r="T143" s="7">
        <v>2</v>
      </c>
      <c r="U143" s="7">
        <v>0</v>
      </c>
      <c r="V143" s="7">
        <v>0</v>
      </c>
      <c r="W143" s="6">
        <v>0</v>
      </c>
      <c r="X143" s="12">
        <v>12.820761693473839</v>
      </c>
      <c r="Y143" s="7">
        <v>0</v>
      </c>
      <c r="Z143" s="7">
        <v>0</v>
      </c>
      <c r="AA143" s="7">
        <v>0</v>
      </c>
      <c r="AB143" s="9" t="s">
        <v>67</v>
      </c>
      <c r="AC143" s="10">
        <f t="shared" si="18"/>
        <v>0</v>
      </c>
      <c r="AD143" s="10">
        <f t="shared" si="19"/>
        <v>1</v>
      </c>
      <c r="AE143" s="10">
        <f t="shared" si="20"/>
        <v>0</v>
      </c>
    </row>
    <row r="144" spans="1:31" ht="12.75" customHeight="1" x14ac:dyDescent="0.2">
      <c r="A144" s="7" t="s">
        <v>46</v>
      </c>
      <c r="B144" s="7" t="s">
        <v>36</v>
      </c>
      <c r="C144" s="8">
        <v>40146</v>
      </c>
      <c r="D144" s="9" t="s">
        <v>48</v>
      </c>
      <c r="E144" s="10" t="s">
        <v>33</v>
      </c>
      <c r="F144" s="10">
        <f t="shared" si="14"/>
        <v>1</v>
      </c>
      <c r="G144" s="10">
        <f t="shared" si="15"/>
        <v>0</v>
      </c>
      <c r="H144" s="10">
        <f t="shared" si="16"/>
        <v>0</v>
      </c>
      <c r="I144" s="10">
        <f t="shared" si="17"/>
        <v>0</v>
      </c>
      <c r="J144" s="10">
        <v>1</v>
      </c>
      <c r="K144" s="7">
        <v>0</v>
      </c>
      <c r="L144" s="13">
        <v>23534</v>
      </c>
      <c r="M144" s="9">
        <v>1430220</v>
      </c>
      <c r="N144" s="7">
        <v>8</v>
      </c>
      <c r="O144" s="7">
        <v>11</v>
      </c>
      <c r="P144" s="7">
        <v>5</v>
      </c>
      <c r="Q144" s="7">
        <v>4</v>
      </c>
      <c r="R144" s="7">
        <v>4</v>
      </c>
      <c r="S144" s="7">
        <v>5</v>
      </c>
      <c r="T144" s="7">
        <v>4</v>
      </c>
      <c r="U144" s="7">
        <v>0</v>
      </c>
      <c r="V144" s="7">
        <v>0</v>
      </c>
      <c r="W144" s="6">
        <v>0</v>
      </c>
      <c r="X144" s="12">
        <v>17.694944168734491</v>
      </c>
      <c r="Y144" s="7">
        <v>1</v>
      </c>
      <c r="Z144" s="7">
        <v>0</v>
      </c>
      <c r="AA144" s="7">
        <v>0</v>
      </c>
      <c r="AB144" s="9" t="s">
        <v>76</v>
      </c>
      <c r="AC144" s="10">
        <f t="shared" si="18"/>
        <v>0</v>
      </c>
      <c r="AD144" s="10">
        <f t="shared" si="19"/>
        <v>0</v>
      </c>
      <c r="AE144" s="10">
        <f t="shared" si="20"/>
        <v>1</v>
      </c>
    </row>
    <row r="145" spans="1:31" ht="12.75" customHeight="1" x14ac:dyDescent="0.2">
      <c r="A145" s="7" t="s">
        <v>46</v>
      </c>
      <c r="B145" s="7" t="s">
        <v>53</v>
      </c>
      <c r="C145" s="8">
        <v>39957</v>
      </c>
      <c r="D145" s="9" t="s">
        <v>48</v>
      </c>
      <c r="E145" s="10" t="s">
        <v>33</v>
      </c>
      <c r="F145" s="10">
        <f t="shared" si="14"/>
        <v>1</v>
      </c>
      <c r="G145" s="10">
        <f t="shared" si="15"/>
        <v>0</v>
      </c>
      <c r="H145" s="10">
        <f t="shared" si="16"/>
        <v>0</v>
      </c>
      <c r="I145" s="10">
        <f t="shared" si="17"/>
        <v>0</v>
      </c>
      <c r="J145" s="10">
        <v>1</v>
      </c>
      <c r="K145" s="7">
        <v>0</v>
      </c>
      <c r="L145" s="13">
        <v>23534</v>
      </c>
      <c r="M145" s="9">
        <v>1430220</v>
      </c>
      <c r="N145" s="7">
        <v>14</v>
      </c>
      <c r="O145" s="7">
        <v>12</v>
      </c>
      <c r="P145" s="7">
        <v>2</v>
      </c>
      <c r="Q145" s="7">
        <v>5</v>
      </c>
      <c r="R145" s="7">
        <v>2</v>
      </c>
      <c r="S145" s="7">
        <v>2</v>
      </c>
      <c r="T145" s="7">
        <v>1</v>
      </c>
      <c r="U145" s="7">
        <v>0</v>
      </c>
      <c r="V145" s="7">
        <v>1</v>
      </c>
      <c r="W145" s="6">
        <v>0</v>
      </c>
      <c r="X145" s="12">
        <v>20.437090558766858</v>
      </c>
      <c r="Y145" s="7">
        <v>1</v>
      </c>
      <c r="Z145" s="7">
        <v>0</v>
      </c>
      <c r="AA145" s="7">
        <v>0</v>
      </c>
      <c r="AB145" s="9" t="s">
        <v>34</v>
      </c>
      <c r="AC145" s="10">
        <f t="shared" si="18"/>
        <v>1</v>
      </c>
      <c r="AD145" s="10">
        <f t="shared" si="19"/>
        <v>0</v>
      </c>
      <c r="AE145" s="10">
        <f t="shared" si="20"/>
        <v>0</v>
      </c>
    </row>
    <row r="146" spans="1:31" ht="12.75" customHeight="1" x14ac:dyDescent="0.2">
      <c r="A146" s="7" t="s">
        <v>56</v>
      </c>
      <c r="B146" s="7" t="s">
        <v>53</v>
      </c>
      <c r="C146" s="8">
        <v>40118</v>
      </c>
      <c r="D146" s="9" t="s">
        <v>48</v>
      </c>
      <c r="E146" s="10" t="s">
        <v>33</v>
      </c>
      <c r="F146" s="10">
        <f t="shared" si="14"/>
        <v>1</v>
      </c>
      <c r="G146" s="10">
        <f t="shared" si="15"/>
        <v>0</v>
      </c>
      <c r="H146" s="10">
        <f t="shared" si="16"/>
        <v>0</v>
      </c>
      <c r="I146" s="10">
        <f t="shared" si="17"/>
        <v>0</v>
      </c>
      <c r="J146" s="10">
        <v>1</v>
      </c>
      <c r="K146" s="7">
        <v>0</v>
      </c>
      <c r="L146" s="13">
        <v>23534</v>
      </c>
      <c r="M146" s="9">
        <v>1430220</v>
      </c>
      <c r="N146" s="7">
        <v>4</v>
      </c>
      <c r="O146" s="7">
        <v>16</v>
      </c>
      <c r="P146" s="7">
        <v>4</v>
      </c>
      <c r="Q146" s="7">
        <v>3</v>
      </c>
      <c r="R146" s="7">
        <v>3</v>
      </c>
      <c r="S146" s="7">
        <v>1</v>
      </c>
      <c r="T146" s="7">
        <v>4</v>
      </c>
      <c r="U146" s="7">
        <v>0</v>
      </c>
      <c r="V146" s="7">
        <v>1</v>
      </c>
      <c r="W146" s="6">
        <v>0</v>
      </c>
      <c r="X146" s="12">
        <v>18.688415866599293</v>
      </c>
      <c r="Y146" s="7">
        <v>1</v>
      </c>
      <c r="Z146" s="7">
        <v>0</v>
      </c>
      <c r="AA146" s="7">
        <v>0</v>
      </c>
      <c r="AB146" s="9" t="s">
        <v>76</v>
      </c>
      <c r="AC146" s="10">
        <f t="shared" si="18"/>
        <v>0</v>
      </c>
      <c r="AD146" s="10">
        <f t="shared" si="19"/>
        <v>0</v>
      </c>
      <c r="AE146" s="10">
        <f t="shared" si="20"/>
        <v>1</v>
      </c>
    </row>
    <row r="147" spans="1:31" ht="12.75" customHeight="1" x14ac:dyDescent="0.2">
      <c r="A147" s="7" t="s">
        <v>46</v>
      </c>
      <c r="B147" s="7" t="s">
        <v>55</v>
      </c>
      <c r="C147" s="8">
        <v>40006</v>
      </c>
      <c r="D147" s="9" t="s">
        <v>48</v>
      </c>
      <c r="E147" s="10" t="s">
        <v>33</v>
      </c>
      <c r="F147" s="10">
        <f t="shared" si="14"/>
        <v>1</v>
      </c>
      <c r="G147" s="10">
        <f t="shared" si="15"/>
        <v>0</v>
      </c>
      <c r="H147" s="10">
        <f t="shared" si="16"/>
        <v>0</v>
      </c>
      <c r="I147" s="10">
        <f t="shared" si="17"/>
        <v>0</v>
      </c>
      <c r="J147" s="10">
        <v>1</v>
      </c>
      <c r="K147" s="7">
        <v>0</v>
      </c>
      <c r="L147" s="13">
        <v>23534</v>
      </c>
      <c r="M147" s="9">
        <v>1430220</v>
      </c>
      <c r="N147" s="7">
        <v>10</v>
      </c>
      <c r="O147" s="7">
        <v>5</v>
      </c>
      <c r="P147" s="7">
        <v>4</v>
      </c>
      <c r="Q147" s="7">
        <v>6</v>
      </c>
      <c r="R147" s="7">
        <v>7</v>
      </c>
      <c r="S147" s="7">
        <v>7</v>
      </c>
      <c r="T147" s="7">
        <v>2</v>
      </c>
      <c r="U147" s="7">
        <v>0</v>
      </c>
      <c r="V147" s="7">
        <v>1</v>
      </c>
      <c r="W147" s="6">
        <v>1</v>
      </c>
      <c r="X147" s="12">
        <v>18.452843365480547</v>
      </c>
      <c r="Y147" s="7">
        <v>1</v>
      </c>
      <c r="Z147" s="7">
        <v>0</v>
      </c>
      <c r="AA147" s="7">
        <v>0</v>
      </c>
      <c r="AB147" s="9" t="s">
        <v>67</v>
      </c>
      <c r="AC147" s="10">
        <f t="shared" si="18"/>
        <v>0</v>
      </c>
      <c r="AD147" s="10">
        <f t="shared" si="19"/>
        <v>1</v>
      </c>
      <c r="AE147" s="10">
        <f t="shared" si="20"/>
        <v>0</v>
      </c>
    </row>
    <row r="148" spans="1:31" ht="12.75" customHeight="1" x14ac:dyDescent="0.2">
      <c r="A148" s="7" t="s">
        <v>56</v>
      </c>
      <c r="B148" s="7" t="s">
        <v>55</v>
      </c>
      <c r="C148" s="8">
        <v>40044</v>
      </c>
      <c r="D148" s="9" t="s">
        <v>48</v>
      </c>
      <c r="E148" s="10" t="s">
        <v>33</v>
      </c>
      <c r="F148" s="10">
        <f t="shared" si="14"/>
        <v>1</v>
      </c>
      <c r="G148" s="10">
        <f t="shared" si="15"/>
        <v>0</v>
      </c>
      <c r="H148" s="10">
        <f t="shared" si="16"/>
        <v>0</v>
      </c>
      <c r="I148" s="10">
        <f t="shared" si="17"/>
        <v>0</v>
      </c>
      <c r="J148" s="10">
        <v>1</v>
      </c>
      <c r="K148" s="7">
        <v>0</v>
      </c>
      <c r="L148" s="13">
        <v>23534</v>
      </c>
      <c r="M148" s="9">
        <v>1430220</v>
      </c>
      <c r="N148" s="7">
        <v>1</v>
      </c>
      <c r="O148" s="7">
        <v>8</v>
      </c>
      <c r="P148" s="7">
        <v>9</v>
      </c>
      <c r="Q148" s="7">
        <v>3</v>
      </c>
      <c r="R148" s="7">
        <v>8</v>
      </c>
      <c r="S148" s="7">
        <v>2</v>
      </c>
      <c r="T148" s="7">
        <v>3</v>
      </c>
      <c r="U148" s="7">
        <v>0</v>
      </c>
      <c r="V148" s="7">
        <v>1</v>
      </c>
      <c r="W148" s="6">
        <v>1</v>
      </c>
      <c r="X148" s="12">
        <v>15.293585202676113</v>
      </c>
      <c r="Y148" s="7">
        <v>0</v>
      </c>
      <c r="Z148" s="7">
        <v>1</v>
      </c>
      <c r="AA148" s="7">
        <v>20</v>
      </c>
      <c r="AB148" s="9" t="s">
        <v>67</v>
      </c>
      <c r="AC148" s="10">
        <f t="shared" si="18"/>
        <v>0</v>
      </c>
      <c r="AD148" s="10">
        <f t="shared" si="19"/>
        <v>1</v>
      </c>
      <c r="AE148" s="10">
        <f t="shared" si="20"/>
        <v>0</v>
      </c>
    </row>
    <row r="149" spans="1:31" ht="12.75" customHeight="1" x14ac:dyDescent="0.2">
      <c r="A149" s="7" t="s">
        <v>56</v>
      </c>
      <c r="B149" s="7" t="s">
        <v>40</v>
      </c>
      <c r="C149" s="8">
        <v>39992</v>
      </c>
      <c r="D149" s="9" t="s">
        <v>48</v>
      </c>
      <c r="E149" s="10" t="s">
        <v>33</v>
      </c>
      <c r="F149" s="10">
        <f t="shared" si="14"/>
        <v>1</v>
      </c>
      <c r="G149" s="10">
        <f t="shared" si="15"/>
        <v>0</v>
      </c>
      <c r="H149" s="10">
        <f t="shared" si="16"/>
        <v>0</v>
      </c>
      <c r="I149" s="10">
        <f t="shared" si="17"/>
        <v>0</v>
      </c>
      <c r="J149" s="10">
        <v>1</v>
      </c>
      <c r="K149" s="7">
        <v>0</v>
      </c>
      <c r="L149" s="13">
        <v>23534</v>
      </c>
      <c r="M149" s="9">
        <v>1430220</v>
      </c>
      <c r="N149" s="7">
        <v>2</v>
      </c>
      <c r="O149" s="7">
        <v>14</v>
      </c>
      <c r="P149" s="7">
        <v>2</v>
      </c>
      <c r="Q149" s="7">
        <v>6</v>
      </c>
      <c r="R149" s="7">
        <v>1</v>
      </c>
      <c r="S149" s="7">
        <v>6</v>
      </c>
      <c r="T149" s="7">
        <v>1</v>
      </c>
      <c r="U149" s="7">
        <v>0</v>
      </c>
      <c r="V149" s="7">
        <v>0</v>
      </c>
      <c r="W149" s="6">
        <v>0</v>
      </c>
      <c r="X149" s="12">
        <v>12.393162393162394</v>
      </c>
      <c r="Y149" s="7">
        <v>1</v>
      </c>
      <c r="Z149" s="7">
        <v>0</v>
      </c>
      <c r="AA149" s="7">
        <v>0</v>
      </c>
      <c r="AB149" s="9" t="s">
        <v>67</v>
      </c>
      <c r="AC149" s="10">
        <f t="shared" si="18"/>
        <v>0</v>
      </c>
      <c r="AD149" s="10">
        <f t="shared" si="19"/>
        <v>1</v>
      </c>
      <c r="AE149" s="10">
        <f t="shared" si="20"/>
        <v>0</v>
      </c>
    </row>
    <row r="150" spans="1:31" ht="12.75" customHeight="1" x14ac:dyDescent="0.2">
      <c r="A150" s="7" t="s">
        <v>46</v>
      </c>
      <c r="B150" s="7" t="s">
        <v>40</v>
      </c>
      <c r="C150" s="8">
        <v>40104</v>
      </c>
      <c r="D150" s="9" t="s">
        <v>48</v>
      </c>
      <c r="E150" s="10" t="s">
        <v>33</v>
      </c>
      <c r="F150" s="10">
        <f t="shared" si="14"/>
        <v>1</v>
      </c>
      <c r="G150" s="10">
        <f t="shared" si="15"/>
        <v>0</v>
      </c>
      <c r="H150" s="10">
        <f t="shared" si="16"/>
        <v>0</v>
      </c>
      <c r="I150" s="10">
        <f t="shared" si="17"/>
        <v>0</v>
      </c>
      <c r="J150" s="10">
        <v>1</v>
      </c>
      <c r="K150" s="7">
        <v>0</v>
      </c>
      <c r="L150" s="13">
        <v>23534</v>
      </c>
      <c r="M150" s="9">
        <v>1430220</v>
      </c>
      <c r="N150" s="7">
        <v>9</v>
      </c>
      <c r="O150" s="7">
        <v>15</v>
      </c>
      <c r="P150" s="7">
        <v>2</v>
      </c>
      <c r="Q150" s="7">
        <v>4</v>
      </c>
      <c r="R150" s="7">
        <v>4</v>
      </c>
      <c r="S150" s="7">
        <v>5</v>
      </c>
      <c r="T150" s="7">
        <v>4</v>
      </c>
      <c r="U150" s="7">
        <v>0</v>
      </c>
      <c r="V150" s="7">
        <v>0</v>
      </c>
      <c r="W150" s="6">
        <v>0</v>
      </c>
      <c r="X150" s="12">
        <v>16.195851227615265</v>
      </c>
      <c r="Y150" s="7">
        <v>1</v>
      </c>
      <c r="Z150" s="7">
        <v>0</v>
      </c>
      <c r="AA150" s="7">
        <v>0</v>
      </c>
      <c r="AB150" s="9" t="s">
        <v>76</v>
      </c>
      <c r="AC150" s="10">
        <f t="shared" si="18"/>
        <v>0</v>
      </c>
      <c r="AD150" s="10">
        <f t="shared" si="19"/>
        <v>0</v>
      </c>
      <c r="AE150" s="10">
        <f t="shared" si="20"/>
        <v>1</v>
      </c>
    </row>
    <row r="151" spans="1:31" ht="12.75" customHeight="1" x14ac:dyDescent="0.2">
      <c r="A151" s="7" t="s">
        <v>46</v>
      </c>
      <c r="B151" s="7" t="s">
        <v>61</v>
      </c>
      <c r="C151" s="8">
        <v>40027</v>
      </c>
      <c r="D151" s="9" t="s">
        <v>48</v>
      </c>
      <c r="E151" s="10" t="s">
        <v>33</v>
      </c>
      <c r="F151" s="10">
        <f t="shared" si="14"/>
        <v>1</v>
      </c>
      <c r="G151" s="10">
        <f t="shared" si="15"/>
        <v>0</v>
      </c>
      <c r="H151" s="10">
        <f t="shared" si="16"/>
        <v>0</v>
      </c>
      <c r="I151" s="10">
        <f t="shared" si="17"/>
        <v>0</v>
      </c>
      <c r="J151" s="10">
        <v>1</v>
      </c>
      <c r="K151" s="7">
        <v>0</v>
      </c>
      <c r="L151" s="13">
        <v>23534</v>
      </c>
      <c r="M151" s="9">
        <v>1430220</v>
      </c>
      <c r="N151" s="7">
        <v>10</v>
      </c>
      <c r="O151" s="7">
        <v>13</v>
      </c>
      <c r="P151" s="7">
        <v>3</v>
      </c>
      <c r="Q151" s="7">
        <v>7</v>
      </c>
      <c r="R151" s="7">
        <v>4</v>
      </c>
      <c r="S151" s="7">
        <v>4</v>
      </c>
      <c r="T151" s="7">
        <v>2</v>
      </c>
      <c r="U151" s="7">
        <v>0</v>
      </c>
      <c r="V151" s="7">
        <v>0</v>
      </c>
      <c r="W151" s="6">
        <v>1</v>
      </c>
      <c r="X151" s="12">
        <v>15.43555538854652</v>
      </c>
      <c r="Y151" s="7">
        <v>1</v>
      </c>
      <c r="Z151" s="7">
        <v>0</v>
      </c>
      <c r="AA151" s="7">
        <v>15</v>
      </c>
      <c r="AB151" s="9" t="s">
        <v>67</v>
      </c>
      <c r="AC151" s="10">
        <f t="shared" si="18"/>
        <v>0</v>
      </c>
      <c r="AD151" s="10">
        <f t="shared" si="19"/>
        <v>1</v>
      </c>
      <c r="AE151" s="10">
        <f t="shared" si="20"/>
        <v>0</v>
      </c>
    </row>
    <row r="152" spans="1:31" ht="12.75" customHeight="1" x14ac:dyDescent="0.2">
      <c r="A152" s="7" t="s">
        <v>56</v>
      </c>
      <c r="B152" s="7" t="s">
        <v>61</v>
      </c>
      <c r="C152" s="8">
        <v>40069</v>
      </c>
      <c r="D152" s="9" t="s">
        <v>48</v>
      </c>
      <c r="E152" s="10" t="s">
        <v>33</v>
      </c>
      <c r="F152" s="10">
        <f t="shared" si="14"/>
        <v>1</v>
      </c>
      <c r="G152" s="10">
        <f t="shared" si="15"/>
        <v>0</v>
      </c>
      <c r="H152" s="10">
        <f t="shared" si="16"/>
        <v>0</v>
      </c>
      <c r="I152" s="10">
        <f t="shared" si="17"/>
        <v>0</v>
      </c>
      <c r="J152" s="10">
        <v>1</v>
      </c>
      <c r="K152" s="7">
        <v>0</v>
      </c>
      <c r="L152" s="13">
        <v>23534</v>
      </c>
      <c r="M152" s="9">
        <v>1430220</v>
      </c>
      <c r="N152" s="7">
        <v>2</v>
      </c>
      <c r="O152" s="7">
        <v>13</v>
      </c>
      <c r="P152" s="7">
        <v>9</v>
      </c>
      <c r="Q152" s="7">
        <v>2</v>
      </c>
      <c r="R152" s="7">
        <v>9</v>
      </c>
      <c r="S152" s="7">
        <v>5</v>
      </c>
      <c r="T152" s="7">
        <v>3</v>
      </c>
      <c r="U152" s="7">
        <v>0</v>
      </c>
      <c r="V152" s="7">
        <v>0</v>
      </c>
      <c r="W152" s="6">
        <v>1</v>
      </c>
      <c r="X152" s="12">
        <v>19.02051282051282</v>
      </c>
      <c r="Y152" s="7">
        <v>1</v>
      </c>
      <c r="Z152" s="7">
        <v>0</v>
      </c>
      <c r="AA152" s="7">
        <v>20</v>
      </c>
      <c r="AB152" s="9" t="s">
        <v>67</v>
      </c>
      <c r="AC152" s="10">
        <f t="shared" si="18"/>
        <v>0</v>
      </c>
      <c r="AD152" s="10">
        <f t="shared" si="19"/>
        <v>1</v>
      </c>
      <c r="AE152" s="10">
        <f t="shared" si="20"/>
        <v>0</v>
      </c>
    </row>
    <row r="153" spans="1:31" ht="12.75" customHeight="1" x14ac:dyDescent="0.2">
      <c r="A153" s="7" t="s">
        <v>46</v>
      </c>
      <c r="B153" s="7" t="s">
        <v>58</v>
      </c>
      <c r="C153" s="8">
        <v>40041</v>
      </c>
      <c r="D153" s="9" t="s">
        <v>48</v>
      </c>
      <c r="E153" s="10" t="s">
        <v>33</v>
      </c>
      <c r="F153" s="10">
        <f t="shared" si="14"/>
        <v>1</v>
      </c>
      <c r="G153" s="10">
        <f t="shared" si="15"/>
        <v>0</v>
      </c>
      <c r="H153" s="10">
        <f t="shared" si="16"/>
        <v>0</v>
      </c>
      <c r="I153" s="10">
        <f t="shared" si="17"/>
        <v>0</v>
      </c>
      <c r="J153" s="10">
        <v>1</v>
      </c>
      <c r="K153" s="7">
        <v>0</v>
      </c>
      <c r="L153" s="13">
        <v>23534</v>
      </c>
      <c r="M153" s="9">
        <v>1430220</v>
      </c>
      <c r="N153" s="7">
        <v>9</v>
      </c>
      <c r="O153" s="7">
        <v>8</v>
      </c>
      <c r="P153" s="7">
        <v>4</v>
      </c>
      <c r="Q153" s="7">
        <v>4</v>
      </c>
      <c r="R153" s="7">
        <v>5</v>
      </c>
      <c r="S153" s="7">
        <v>4</v>
      </c>
      <c r="T153" s="7">
        <v>2</v>
      </c>
      <c r="U153" s="7">
        <v>0</v>
      </c>
      <c r="V153" s="7">
        <v>1</v>
      </c>
      <c r="W153" s="6">
        <v>1</v>
      </c>
      <c r="X153" s="12">
        <v>29.475364916773369</v>
      </c>
      <c r="Y153" s="7">
        <v>1</v>
      </c>
      <c r="Z153" s="7">
        <v>0</v>
      </c>
      <c r="AA153" s="7">
        <v>0</v>
      </c>
      <c r="AB153" s="9" t="s">
        <v>67</v>
      </c>
      <c r="AC153" s="10">
        <f t="shared" si="18"/>
        <v>0</v>
      </c>
      <c r="AD153" s="10">
        <f t="shared" si="19"/>
        <v>1</v>
      </c>
      <c r="AE153" s="10">
        <f t="shared" si="20"/>
        <v>0</v>
      </c>
    </row>
    <row r="154" spans="1:31" ht="12.75" customHeight="1" x14ac:dyDescent="0.2">
      <c r="A154" s="7" t="s">
        <v>56</v>
      </c>
      <c r="B154" s="7" t="s">
        <v>58</v>
      </c>
      <c r="C154" s="8">
        <v>40083</v>
      </c>
      <c r="D154" s="9" t="s">
        <v>48</v>
      </c>
      <c r="E154" s="10" t="s">
        <v>33</v>
      </c>
      <c r="F154" s="10">
        <f t="shared" si="14"/>
        <v>1</v>
      </c>
      <c r="G154" s="10">
        <f t="shared" si="15"/>
        <v>0</v>
      </c>
      <c r="H154" s="10">
        <f t="shared" si="16"/>
        <v>0</v>
      </c>
      <c r="I154" s="10">
        <f t="shared" si="17"/>
        <v>0</v>
      </c>
      <c r="J154" s="10">
        <v>1</v>
      </c>
      <c r="K154" s="7">
        <v>0</v>
      </c>
      <c r="L154" s="13">
        <v>23534</v>
      </c>
      <c r="M154" s="9">
        <v>1430220</v>
      </c>
      <c r="N154" s="7">
        <v>3</v>
      </c>
      <c r="O154" s="7">
        <v>8</v>
      </c>
      <c r="P154" s="7">
        <v>3</v>
      </c>
      <c r="Q154" s="7">
        <v>7</v>
      </c>
      <c r="R154" s="7">
        <v>4</v>
      </c>
      <c r="S154" s="7">
        <v>6</v>
      </c>
      <c r="T154" s="7">
        <v>3</v>
      </c>
      <c r="U154" s="7">
        <v>0</v>
      </c>
      <c r="V154" s="7">
        <v>1</v>
      </c>
      <c r="W154" s="6">
        <v>1</v>
      </c>
      <c r="X154" s="12">
        <v>21.558504928271688</v>
      </c>
      <c r="Y154" s="7">
        <v>1</v>
      </c>
      <c r="Z154" s="7">
        <v>0</v>
      </c>
      <c r="AA154" s="7">
        <v>36.5</v>
      </c>
      <c r="AB154" s="9" t="s">
        <v>76</v>
      </c>
      <c r="AC154" s="10">
        <f t="shared" si="18"/>
        <v>0</v>
      </c>
      <c r="AD154" s="10">
        <f t="shared" si="19"/>
        <v>0</v>
      </c>
      <c r="AE154" s="10">
        <f t="shared" si="20"/>
        <v>1</v>
      </c>
    </row>
    <row r="155" spans="1:31" ht="12.75" customHeight="1" x14ac:dyDescent="0.2">
      <c r="A155" s="7" t="s">
        <v>56</v>
      </c>
      <c r="B155" s="7" t="s">
        <v>49</v>
      </c>
      <c r="C155" s="8">
        <v>40009</v>
      </c>
      <c r="D155" s="9" t="s">
        <v>48</v>
      </c>
      <c r="E155" s="10" t="s">
        <v>33</v>
      </c>
      <c r="F155" s="10">
        <f t="shared" si="14"/>
        <v>1</v>
      </c>
      <c r="G155" s="10">
        <f t="shared" si="15"/>
        <v>0</v>
      </c>
      <c r="H155" s="10">
        <f t="shared" si="16"/>
        <v>0</v>
      </c>
      <c r="I155" s="10">
        <f t="shared" si="17"/>
        <v>0</v>
      </c>
      <c r="J155" s="10">
        <v>1</v>
      </c>
      <c r="K155" s="7">
        <v>0</v>
      </c>
      <c r="L155" s="13">
        <v>23534</v>
      </c>
      <c r="M155" s="9">
        <v>1430220</v>
      </c>
      <c r="N155" s="7">
        <v>2</v>
      </c>
      <c r="O155" s="7">
        <v>18</v>
      </c>
      <c r="P155" s="7">
        <v>6</v>
      </c>
      <c r="Q155" s="7">
        <v>1</v>
      </c>
      <c r="R155" s="7">
        <v>7</v>
      </c>
      <c r="S155" s="7">
        <v>2</v>
      </c>
      <c r="T155" s="7">
        <v>2</v>
      </c>
      <c r="U155" s="7">
        <v>0</v>
      </c>
      <c r="V155" s="7">
        <v>1</v>
      </c>
      <c r="W155" s="6">
        <v>0</v>
      </c>
      <c r="X155" s="12">
        <v>11.878969442780107</v>
      </c>
      <c r="Y155" s="7">
        <v>0</v>
      </c>
      <c r="Z155" s="7">
        <v>1</v>
      </c>
      <c r="AA155" s="7">
        <v>0</v>
      </c>
      <c r="AB155" s="9" t="s">
        <v>67</v>
      </c>
      <c r="AC155" s="10">
        <f t="shared" si="18"/>
        <v>0</v>
      </c>
      <c r="AD155" s="10">
        <f t="shared" si="19"/>
        <v>1</v>
      </c>
      <c r="AE155" s="10">
        <f t="shared" si="20"/>
        <v>0</v>
      </c>
    </row>
    <row r="156" spans="1:31" ht="12.75" customHeight="1" x14ac:dyDescent="0.2">
      <c r="A156" s="7" t="s">
        <v>46</v>
      </c>
      <c r="B156" s="7" t="s">
        <v>49</v>
      </c>
      <c r="C156" s="8">
        <v>40076</v>
      </c>
      <c r="D156" s="9" t="s">
        <v>48</v>
      </c>
      <c r="E156" s="10" t="s">
        <v>33</v>
      </c>
      <c r="F156" s="10">
        <f t="shared" si="14"/>
        <v>1</v>
      </c>
      <c r="G156" s="10">
        <f t="shared" si="15"/>
        <v>0</v>
      </c>
      <c r="H156" s="10">
        <f t="shared" si="16"/>
        <v>0</v>
      </c>
      <c r="I156" s="10">
        <f t="shared" si="17"/>
        <v>0</v>
      </c>
      <c r="J156" s="10">
        <v>1</v>
      </c>
      <c r="K156" s="7">
        <v>0</v>
      </c>
      <c r="L156" s="13">
        <v>23534</v>
      </c>
      <c r="M156" s="9">
        <v>1430220</v>
      </c>
      <c r="N156" s="7">
        <v>7</v>
      </c>
      <c r="O156" s="7">
        <v>20</v>
      </c>
      <c r="P156" s="7">
        <v>5</v>
      </c>
      <c r="Q156" s="7">
        <v>2</v>
      </c>
      <c r="R156" s="7">
        <v>6</v>
      </c>
      <c r="S156" s="7">
        <v>1</v>
      </c>
      <c r="T156" s="7">
        <v>3</v>
      </c>
      <c r="U156" s="7">
        <v>0</v>
      </c>
      <c r="V156" s="7">
        <v>1</v>
      </c>
      <c r="W156" s="6">
        <v>0</v>
      </c>
      <c r="X156" s="12">
        <v>20.964308031611836</v>
      </c>
      <c r="Y156" s="7">
        <v>1</v>
      </c>
      <c r="Z156" s="7">
        <v>0</v>
      </c>
      <c r="AA156" s="7">
        <v>0</v>
      </c>
      <c r="AB156" s="9" t="s">
        <v>67</v>
      </c>
      <c r="AC156" s="10">
        <f t="shared" si="18"/>
        <v>0</v>
      </c>
      <c r="AD156" s="10">
        <f t="shared" si="19"/>
        <v>1</v>
      </c>
      <c r="AE156" s="10">
        <f t="shared" si="20"/>
        <v>0</v>
      </c>
    </row>
    <row r="157" spans="1:31" ht="12.75" customHeight="1" x14ac:dyDescent="0.2">
      <c r="A157" s="7" t="s">
        <v>46</v>
      </c>
      <c r="B157" s="7" t="s">
        <v>63</v>
      </c>
      <c r="C157" s="8">
        <v>39984</v>
      </c>
      <c r="D157" s="9" t="s">
        <v>48</v>
      </c>
      <c r="E157" s="10" t="s">
        <v>33</v>
      </c>
      <c r="F157" s="10">
        <f t="shared" si="14"/>
        <v>1</v>
      </c>
      <c r="G157" s="10">
        <f t="shared" si="15"/>
        <v>0</v>
      </c>
      <c r="H157" s="10">
        <f t="shared" si="16"/>
        <v>0</v>
      </c>
      <c r="I157" s="10">
        <f t="shared" si="17"/>
        <v>0</v>
      </c>
      <c r="J157" s="10">
        <v>1</v>
      </c>
      <c r="K157" s="7">
        <v>0</v>
      </c>
      <c r="L157" s="13">
        <v>23534</v>
      </c>
      <c r="M157" s="9">
        <v>1430220</v>
      </c>
      <c r="N157" s="7">
        <v>7</v>
      </c>
      <c r="O157" s="7">
        <v>13</v>
      </c>
      <c r="P157" s="7">
        <v>4</v>
      </c>
      <c r="Q157" s="7">
        <v>5</v>
      </c>
      <c r="R157" s="7">
        <v>3</v>
      </c>
      <c r="S157" s="7">
        <v>5</v>
      </c>
      <c r="T157" s="7">
        <v>1</v>
      </c>
      <c r="U157" s="7">
        <v>0</v>
      </c>
      <c r="V157" s="7">
        <v>0</v>
      </c>
      <c r="W157" s="6">
        <v>0</v>
      </c>
      <c r="X157" s="12">
        <v>15.971113117144643</v>
      </c>
      <c r="Y157" s="7">
        <v>1</v>
      </c>
      <c r="Z157" s="7">
        <v>0</v>
      </c>
      <c r="AA157" s="7">
        <v>0</v>
      </c>
      <c r="AB157" s="9" t="s">
        <v>34</v>
      </c>
      <c r="AC157" s="10">
        <f t="shared" si="18"/>
        <v>1</v>
      </c>
      <c r="AD157" s="10">
        <f t="shared" si="19"/>
        <v>0</v>
      </c>
      <c r="AE157" s="10">
        <f t="shared" si="20"/>
        <v>0</v>
      </c>
    </row>
    <row r="158" spans="1:31" ht="12.75" customHeight="1" x14ac:dyDescent="0.2">
      <c r="A158" s="7" t="s">
        <v>56</v>
      </c>
      <c r="B158" s="7" t="s">
        <v>63</v>
      </c>
      <c r="C158" s="8">
        <v>40055</v>
      </c>
      <c r="D158" s="9" t="s">
        <v>48</v>
      </c>
      <c r="E158" s="10" t="s">
        <v>33</v>
      </c>
      <c r="F158" s="10">
        <f t="shared" si="14"/>
        <v>1</v>
      </c>
      <c r="G158" s="10">
        <f t="shared" si="15"/>
        <v>0</v>
      </c>
      <c r="H158" s="10">
        <f t="shared" si="16"/>
        <v>0</v>
      </c>
      <c r="I158" s="10">
        <f t="shared" si="17"/>
        <v>0</v>
      </c>
      <c r="J158" s="10">
        <v>1</v>
      </c>
      <c r="K158" s="7">
        <v>0</v>
      </c>
      <c r="L158" s="13">
        <v>23534</v>
      </c>
      <c r="M158" s="9">
        <v>1430220</v>
      </c>
      <c r="N158" s="7">
        <v>3</v>
      </c>
      <c r="O158" s="7">
        <v>2</v>
      </c>
      <c r="P158" s="7">
        <v>1</v>
      </c>
      <c r="Q158" s="7">
        <v>6</v>
      </c>
      <c r="R158" s="7">
        <v>5</v>
      </c>
      <c r="S158" s="7">
        <v>5</v>
      </c>
      <c r="T158" s="7">
        <v>3</v>
      </c>
      <c r="U158" s="7">
        <v>0</v>
      </c>
      <c r="V158" s="7">
        <v>0</v>
      </c>
      <c r="W158" s="6">
        <v>0</v>
      </c>
      <c r="X158" s="12">
        <v>17.524981357196122</v>
      </c>
      <c r="Y158" s="7">
        <v>1</v>
      </c>
      <c r="Z158" s="7">
        <v>0</v>
      </c>
      <c r="AA158" s="7">
        <v>0</v>
      </c>
      <c r="AB158" s="9" t="s">
        <v>67</v>
      </c>
      <c r="AC158" s="10">
        <f t="shared" si="18"/>
        <v>0</v>
      </c>
      <c r="AD158" s="10">
        <f t="shared" si="19"/>
        <v>1</v>
      </c>
      <c r="AE158" s="10">
        <f t="shared" si="20"/>
        <v>0</v>
      </c>
    </row>
    <row r="159" spans="1:31" ht="12.75" customHeight="1" x14ac:dyDescent="0.2">
      <c r="A159" s="7" t="s">
        <v>56</v>
      </c>
      <c r="B159" s="7" t="s">
        <v>46</v>
      </c>
      <c r="C159" s="8">
        <v>40111</v>
      </c>
      <c r="D159" s="9" t="s">
        <v>48</v>
      </c>
      <c r="E159" s="10" t="s">
        <v>33</v>
      </c>
      <c r="F159" s="10">
        <f t="shared" si="14"/>
        <v>1</v>
      </c>
      <c r="G159" s="10">
        <f t="shared" si="15"/>
        <v>0</v>
      </c>
      <c r="H159" s="10">
        <f t="shared" si="16"/>
        <v>0</v>
      </c>
      <c r="I159" s="10">
        <f t="shared" si="17"/>
        <v>0</v>
      </c>
      <c r="J159" s="10">
        <v>1</v>
      </c>
      <c r="K159" s="7">
        <v>1</v>
      </c>
      <c r="L159" s="13">
        <v>23534</v>
      </c>
      <c r="M159" s="9">
        <v>1430220</v>
      </c>
      <c r="N159" s="7">
        <v>3</v>
      </c>
      <c r="O159" s="7">
        <v>8</v>
      </c>
      <c r="P159" s="7">
        <v>5</v>
      </c>
      <c r="Q159" s="7">
        <v>4</v>
      </c>
      <c r="R159" s="7">
        <v>6</v>
      </c>
      <c r="S159" s="7">
        <v>3</v>
      </c>
      <c r="T159" s="7">
        <v>4</v>
      </c>
      <c r="U159" s="7">
        <v>1</v>
      </c>
      <c r="V159" s="7">
        <v>0</v>
      </c>
      <c r="W159" s="6">
        <v>1</v>
      </c>
      <c r="X159" s="12">
        <v>17.371178802193626</v>
      </c>
      <c r="Y159" s="7">
        <v>1</v>
      </c>
      <c r="Z159" s="7">
        <v>0</v>
      </c>
      <c r="AA159" s="7">
        <v>43.8</v>
      </c>
      <c r="AB159" s="9" t="s">
        <v>76</v>
      </c>
      <c r="AC159" s="10">
        <f t="shared" si="18"/>
        <v>0</v>
      </c>
      <c r="AD159" s="10">
        <f t="shared" si="19"/>
        <v>0</v>
      </c>
      <c r="AE159" s="10">
        <f t="shared" si="20"/>
        <v>1</v>
      </c>
    </row>
    <row r="160" spans="1:31" ht="12.75" customHeight="1" x14ac:dyDescent="0.2">
      <c r="A160" s="7" t="s">
        <v>46</v>
      </c>
      <c r="B160" s="7" t="s">
        <v>56</v>
      </c>
      <c r="C160" s="8">
        <v>40013</v>
      </c>
      <c r="D160" s="9" t="s">
        <v>48</v>
      </c>
      <c r="E160" s="10" t="s">
        <v>33</v>
      </c>
      <c r="F160" s="10">
        <f t="shared" si="14"/>
        <v>1</v>
      </c>
      <c r="G160" s="10">
        <f t="shared" si="15"/>
        <v>0</v>
      </c>
      <c r="H160" s="10">
        <f t="shared" si="16"/>
        <v>0</v>
      </c>
      <c r="I160" s="10">
        <f t="shared" si="17"/>
        <v>0</v>
      </c>
      <c r="J160" s="10">
        <v>1</v>
      </c>
      <c r="K160" s="7">
        <v>1</v>
      </c>
      <c r="L160" s="13">
        <v>23534</v>
      </c>
      <c r="M160" s="9">
        <v>1430220</v>
      </c>
      <c r="N160" s="7">
        <v>8</v>
      </c>
      <c r="O160" s="7">
        <v>2</v>
      </c>
      <c r="P160" s="7">
        <v>6</v>
      </c>
      <c r="Q160" s="7">
        <v>6</v>
      </c>
      <c r="R160" s="7">
        <v>8</v>
      </c>
      <c r="S160" s="7">
        <v>8</v>
      </c>
      <c r="T160" s="7">
        <v>2</v>
      </c>
      <c r="U160" s="7">
        <v>1</v>
      </c>
      <c r="V160" s="7">
        <v>0</v>
      </c>
      <c r="W160" s="6">
        <v>1</v>
      </c>
      <c r="X160" s="12">
        <v>20.520448930242338</v>
      </c>
      <c r="Y160" s="7">
        <v>1</v>
      </c>
      <c r="Z160" s="7">
        <v>0</v>
      </c>
      <c r="AA160" s="7">
        <v>1.2</v>
      </c>
      <c r="AB160" s="9" t="s">
        <v>67</v>
      </c>
      <c r="AC160" s="10">
        <f t="shared" si="18"/>
        <v>0</v>
      </c>
      <c r="AD160" s="10">
        <f t="shared" si="19"/>
        <v>1</v>
      </c>
      <c r="AE160" s="10">
        <f t="shared" si="20"/>
        <v>0</v>
      </c>
    </row>
    <row r="161" spans="1:31" ht="12.75" customHeight="1" x14ac:dyDescent="0.2">
      <c r="A161" s="7" t="s">
        <v>46</v>
      </c>
      <c r="B161" s="7" t="s">
        <v>60</v>
      </c>
      <c r="C161" s="8">
        <v>39968</v>
      </c>
      <c r="D161" s="9" t="s">
        <v>48</v>
      </c>
      <c r="E161" s="10" t="s">
        <v>33</v>
      </c>
      <c r="F161" s="10">
        <f t="shared" si="14"/>
        <v>1</v>
      </c>
      <c r="G161" s="10">
        <f t="shared" si="15"/>
        <v>0</v>
      </c>
      <c r="H161" s="10">
        <f t="shared" si="16"/>
        <v>0</v>
      </c>
      <c r="I161" s="10">
        <f t="shared" si="17"/>
        <v>0</v>
      </c>
      <c r="J161" s="10">
        <v>1</v>
      </c>
      <c r="K161" s="7">
        <v>0</v>
      </c>
      <c r="L161" s="13">
        <v>23534</v>
      </c>
      <c r="M161" s="9">
        <v>1430220</v>
      </c>
      <c r="N161" s="7">
        <v>13</v>
      </c>
      <c r="O161" s="7">
        <v>4</v>
      </c>
      <c r="P161" s="7">
        <v>3</v>
      </c>
      <c r="Q161" s="7">
        <v>7</v>
      </c>
      <c r="R161" s="7">
        <v>3</v>
      </c>
      <c r="S161" s="7">
        <v>6</v>
      </c>
      <c r="T161" s="7">
        <v>1</v>
      </c>
      <c r="U161" s="7">
        <v>0</v>
      </c>
      <c r="V161" s="7">
        <v>0</v>
      </c>
      <c r="W161" s="6">
        <v>0</v>
      </c>
      <c r="X161" s="12">
        <v>16.614363968350577</v>
      </c>
      <c r="Y161" s="7">
        <v>0</v>
      </c>
      <c r="Z161" s="7">
        <v>0</v>
      </c>
      <c r="AA161" s="7">
        <v>0</v>
      </c>
      <c r="AB161" s="9" t="s">
        <v>34</v>
      </c>
      <c r="AC161" s="10">
        <f t="shared" si="18"/>
        <v>1</v>
      </c>
      <c r="AD161" s="10">
        <f t="shared" si="19"/>
        <v>0</v>
      </c>
      <c r="AE161" s="10">
        <f t="shared" si="20"/>
        <v>0</v>
      </c>
    </row>
    <row r="162" spans="1:31" ht="12.75" customHeight="1" x14ac:dyDescent="0.2">
      <c r="A162" s="7" t="s">
        <v>56</v>
      </c>
      <c r="B162" s="7" t="s">
        <v>60</v>
      </c>
      <c r="C162" s="8">
        <v>40093</v>
      </c>
      <c r="D162" s="9" t="s">
        <v>48</v>
      </c>
      <c r="E162" s="10" t="s">
        <v>33</v>
      </c>
      <c r="F162" s="10">
        <f t="shared" si="14"/>
        <v>1</v>
      </c>
      <c r="G162" s="10">
        <f t="shared" si="15"/>
        <v>0</v>
      </c>
      <c r="H162" s="10">
        <f t="shared" si="16"/>
        <v>0</v>
      </c>
      <c r="I162" s="10">
        <f t="shared" si="17"/>
        <v>0</v>
      </c>
      <c r="J162" s="10">
        <v>1</v>
      </c>
      <c r="K162" s="7">
        <v>0</v>
      </c>
      <c r="L162" s="13">
        <v>23534</v>
      </c>
      <c r="M162" s="9">
        <v>1430220</v>
      </c>
      <c r="N162" s="7">
        <v>5</v>
      </c>
      <c r="O162" s="7">
        <v>18</v>
      </c>
      <c r="P162" s="7">
        <v>1</v>
      </c>
      <c r="Q162" s="7">
        <v>1</v>
      </c>
      <c r="R162" s="7">
        <v>0</v>
      </c>
      <c r="S162" s="7">
        <v>1</v>
      </c>
      <c r="T162" s="7">
        <v>3</v>
      </c>
      <c r="U162" s="7">
        <v>0</v>
      </c>
      <c r="V162" s="7">
        <v>0</v>
      </c>
      <c r="W162" s="6">
        <v>0</v>
      </c>
      <c r="X162" s="12">
        <v>13.986109592037625</v>
      </c>
      <c r="Y162" s="7">
        <v>0</v>
      </c>
      <c r="Z162" s="7">
        <v>1</v>
      </c>
      <c r="AA162" s="7">
        <v>0</v>
      </c>
      <c r="AB162" s="9" t="s">
        <v>76</v>
      </c>
      <c r="AC162" s="10">
        <f t="shared" si="18"/>
        <v>0</v>
      </c>
      <c r="AD162" s="10">
        <f t="shared" si="19"/>
        <v>0</v>
      </c>
      <c r="AE162" s="10">
        <f t="shared" si="20"/>
        <v>1</v>
      </c>
    </row>
    <row r="163" spans="1:31" ht="12.75" customHeight="1" x14ac:dyDescent="0.2">
      <c r="A163" s="7" t="s">
        <v>56</v>
      </c>
      <c r="B163" s="7" t="s">
        <v>39</v>
      </c>
      <c r="C163" s="8">
        <v>39950</v>
      </c>
      <c r="D163" s="9" t="s">
        <v>48</v>
      </c>
      <c r="E163" s="10" t="s">
        <v>33</v>
      </c>
      <c r="F163" s="10">
        <f t="shared" si="14"/>
        <v>1</v>
      </c>
      <c r="G163" s="10">
        <f t="shared" si="15"/>
        <v>0</v>
      </c>
      <c r="H163" s="10">
        <f t="shared" si="16"/>
        <v>0</v>
      </c>
      <c r="I163" s="10">
        <f t="shared" si="17"/>
        <v>0</v>
      </c>
      <c r="J163" s="10">
        <v>1</v>
      </c>
      <c r="K163" s="7">
        <v>0</v>
      </c>
      <c r="L163" s="13">
        <v>23534</v>
      </c>
      <c r="M163" s="9">
        <v>1430220</v>
      </c>
      <c r="N163" s="7">
        <v>5</v>
      </c>
      <c r="O163" s="7">
        <v>3</v>
      </c>
      <c r="P163" s="7">
        <v>2</v>
      </c>
      <c r="Q163" s="7">
        <v>4</v>
      </c>
      <c r="R163" s="7">
        <v>1</v>
      </c>
      <c r="S163" s="7">
        <v>0</v>
      </c>
      <c r="T163" s="7">
        <v>1</v>
      </c>
      <c r="U163" s="7">
        <v>0</v>
      </c>
      <c r="V163" s="7">
        <v>1</v>
      </c>
      <c r="W163" s="6">
        <v>1</v>
      </c>
      <c r="X163" s="12">
        <v>17.15889520714866</v>
      </c>
      <c r="Y163" s="7">
        <v>1</v>
      </c>
      <c r="Z163" s="7">
        <v>0</v>
      </c>
      <c r="AA163" s="7">
        <v>0</v>
      </c>
      <c r="AB163" s="9" t="s">
        <v>34</v>
      </c>
      <c r="AC163" s="10">
        <f t="shared" si="18"/>
        <v>1</v>
      </c>
      <c r="AD163" s="10">
        <f t="shared" si="19"/>
        <v>0</v>
      </c>
      <c r="AE163" s="10">
        <f t="shared" si="20"/>
        <v>0</v>
      </c>
    </row>
    <row r="164" spans="1:31" ht="12.75" customHeight="1" x14ac:dyDescent="0.2">
      <c r="A164" s="7" t="s">
        <v>46</v>
      </c>
      <c r="B164" s="7" t="s">
        <v>39</v>
      </c>
      <c r="C164" s="8">
        <v>40135</v>
      </c>
      <c r="D164" s="9" t="s">
        <v>48</v>
      </c>
      <c r="E164" s="10" t="s">
        <v>33</v>
      </c>
      <c r="F164" s="10">
        <f t="shared" si="14"/>
        <v>1</v>
      </c>
      <c r="G164" s="10">
        <f t="shared" si="15"/>
        <v>0</v>
      </c>
      <c r="H164" s="10">
        <f t="shared" si="16"/>
        <v>0</v>
      </c>
      <c r="I164" s="10">
        <f t="shared" si="17"/>
        <v>0</v>
      </c>
      <c r="J164" s="10">
        <v>1</v>
      </c>
      <c r="K164" s="7">
        <v>0</v>
      </c>
      <c r="L164" s="13">
        <v>23534</v>
      </c>
      <c r="M164" s="9">
        <v>1430220</v>
      </c>
      <c r="N164" s="7">
        <v>9</v>
      </c>
      <c r="O164" s="7">
        <v>3</v>
      </c>
      <c r="P164" s="7">
        <v>2</v>
      </c>
      <c r="Q164" s="7">
        <v>2</v>
      </c>
      <c r="R164" s="7">
        <v>2</v>
      </c>
      <c r="S164" s="7">
        <v>4</v>
      </c>
      <c r="T164" s="7">
        <v>4</v>
      </c>
      <c r="U164" s="7">
        <v>0</v>
      </c>
      <c r="V164" s="7">
        <v>1</v>
      </c>
      <c r="W164" s="6">
        <v>1</v>
      </c>
      <c r="X164" s="12">
        <v>15.822398290750467</v>
      </c>
      <c r="Y164" s="7">
        <v>0</v>
      </c>
      <c r="Z164" s="7">
        <v>1</v>
      </c>
      <c r="AA164" s="7">
        <v>14.6</v>
      </c>
      <c r="AB164" s="9" t="s">
        <v>76</v>
      </c>
      <c r="AC164" s="10">
        <f t="shared" si="18"/>
        <v>0</v>
      </c>
      <c r="AD164" s="10">
        <f t="shared" si="19"/>
        <v>0</v>
      </c>
      <c r="AE164" s="10">
        <f t="shared" si="20"/>
        <v>1</v>
      </c>
    </row>
    <row r="165" spans="1:31" ht="12.75" customHeight="1" x14ac:dyDescent="0.2">
      <c r="A165" s="7" t="s">
        <v>46</v>
      </c>
      <c r="B165" s="7" t="s">
        <v>47</v>
      </c>
      <c r="C165" s="8">
        <v>39943</v>
      </c>
      <c r="D165" s="9" t="s">
        <v>48</v>
      </c>
      <c r="E165" s="10" t="s">
        <v>33</v>
      </c>
      <c r="F165" s="10">
        <f t="shared" si="14"/>
        <v>1</v>
      </c>
      <c r="G165" s="10">
        <f t="shared" si="15"/>
        <v>0</v>
      </c>
      <c r="H165" s="10">
        <f t="shared" si="16"/>
        <v>0</v>
      </c>
      <c r="I165" s="10">
        <f t="shared" si="17"/>
        <v>0</v>
      </c>
      <c r="J165" s="10">
        <v>1</v>
      </c>
      <c r="K165" s="7">
        <v>0</v>
      </c>
      <c r="L165" s="13">
        <v>23534</v>
      </c>
      <c r="M165" s="9">
        <v>1430220</v>
      </c>
      <c r="N165" s="7">
        <v>2</v>
      </c>
      <c r="O165" s="7">
        <v>15</v>
      </c>
      <c r="P165" s="7">
        <v>1</v>
      </c>
      <c r="Q165" s="7">
        <v>2</v>
      </c>
      <c r="R165" s="7">
        <v>6</v>
      </c>
      <c r="S165" s="7">
        <v>4</v>
      </c>
      <c r="T165" s="7">
        <v>1</v>
      </c>
      <c r="U165" s="7">
        <v>0</v>
      </c>
      <c r="V165" s="7">
        <v>1</v>
      </c>
      <c r="W165" s="6">
        <v>1</v>
      </c>
      <c r="X165" s="12">
        <v>20.060224608169815</v>
      </c>
      <c r="Y165" s="7">
        <v>1</v>
      </c>
      <c r="Z165" s="7">
        <v>0</v>
      </c>
      <c r="AA165" s="7">
        <v>0</v>
      </c>
      <c r="AB165" s="9" t="s">
        <v>34</v>
      </c>
      <c r="AC165" s="10">
        <f t="shared" si="18"/>
        <v>1</v>
      </c>
      <c r="AD165" s="10">
        <f t="shared" si="19"/>
        <v>0</v>
      </c>
      <c r="AE165" s="10">
        <f t="shared" si="20"/>
        <v>0</v>
      </c>
    </row>
    <row r="166" spans="1:31" ht="12.75" customHeight="1" x14ac:dyDescent="0.2">
      <c r="A166" s="7" t="s">
        <v>56</v>
      </c>
      <c r="B166" s="7" t="s">
        <v>47</v>
      </c>
      <c r="C166" s="8">
        <v>40132</v>
      </c>
      <c r="D166" s="9" t="s">
        <v>48</v>
      </c>
      <c r="E166" s="10" t="s">
        <v>33</v>
      </c>
      <c r="F166" s="10">
        <f t="shared" si="14"/>
        <v>1</v>
      </c>
      <c r="G166" s="10">
        <f t="shared" si="15"/>
        <v>0</v>
      </c>
      <c r="H166" s="10">
        <f t="shared" si="16"/>
        <v>0</v>
      </c>
      <c r="I166" s="10">
        <f t="shared" si="17"/>
        <v>0</v>
      </c>
      <c r="J166" s="10">
        <v>1</v>
      </c>
      <c r="K166" s="7">
        <v>0</v>
      </c>
      <c r="L166" s="13">
        <v>23534</v>
      </c>
      <c r="M166" s="9">
        <v>1430220</v>
      </c>
      <c r="N166" s="7">
        <v>6</v>
      </c>
      <c r="O166" s="7">
        <v>12</v>
      </c>
      <c r="P166" s="7">
        <v>1</v>
      </c>
      <c r="Q166" s="7">
        <v>4</v>
      </c>
      <c r="R166" s="7">
        <v>1</v>
      </c>
      <c r="S166" s="7">
        <v>4</v>
      </c>
      <c r="T166" s="7">
        <v>4</v>
      </c>
      <c r="U166" s="7">
        <v>0</v>
      </c>
      <c r="V166" s="7">
        <v>1</v>
      </c>
      <c r="W166" s="6">
        <v>1</v>
      </c>
      <c r="X166" s="12">
        <v>15.623804209183673</v>
      </c>
      <c r="Y166" s="7">
        <v>1</v>
      </c>
      <c r="Z166" s="7">
        <v>0</v>
      </c>
      <c r="AA166" s="7">
        <v>0</v>
      </c>
      <c r="AB166" s="9" t="s">
        <v>76</v>
      </c>
      <c r="AC166" s="10">
        <f t="shared" si="18"/>
        <v>0</v>
      </c>
      <c r="AD166" s="10">
        <f t="shared" si="19"/>
        <v>0</v>
      </c>
      <c r="AE166" s="10">
        <f t="shared" si="20"/>
        <v>1</v>
      </c>
    </row>
    <row r="167" spans="1:31" ht="12.75" customHeight="1" x14ac:dyDescent="0.2">
      <c r="A167" s="7" t="s">
        <v>56</v>
      </c>
      <c r="B167" s="7" t="s">
        <v>50</v>
      </c>
      <c r="C167" s="8">
        <v>40016</v>
      </c>
      <c r="D167" s="9" t="s">
        <v>48</v>
      </c>
      <c r="E167" s="10" t="s">
        <v>33</v>
      </c>
      <c r="F167" s="10">
        <f t="shared" si="14"/>
        <v>1</v>
      </c>
      <c r="G167" s="10">
        <f t="shared" si="15"/>
        <v>0</v>
      </c>
      <c r="H167" s="10">
        <f t="shared" si="16"/>
        <v>0</v>
      </c>
      <c r="I167" s="10">
        <f t="shared" si="17"/>
        <v>0</v>
      </c>
      <c r="J167" s="10">
        <v>1</v>
      </c>
      <c r="K167" s="7">
        <v>0</v>
      </c>
      <c r="L167" s="13">
        <v>23534</v>
      </c>
      <c r="M167" s="9">
        <v>1430220</v>
      </c>
      <c r="N167" s="7">
        <v>3</v>
      </c>
      <c r="O167" s="7">
        <v>12</v>
      </c>
      <c r="P167" s="7">
        <v>3</v>
      </c>
      <c r="Q167" s="7">
        <v>4</v>
      </c>
      <c r="R167" s="7">
        <v>7</v>
      </c>
      <c r="S167" s="7">
        <v>4</v>
      </c>
      <c r="T167" s="7">
        <v>2</v>
      </c>
      <c r="U167" s="7">
        <v>0</v>
      </c>
      <c r="V167" s="7">
        <v>1</v>
      </c>
      <c r="W167" s="6">
        <v>0</v>
      </c>
      <c r="X167" s="12">
        <v>15.306748466257668</v>
      </c>
      <c r="Y167" s="7">
        <v>0</v>
      </c>
      <c r="Z167" s="7">
        <v>1</v>
      </c>
      <c r="AA167" s="7">
        <v>11</v>
      </c>
      <c r="AB167" s="9" t="s">
        <v>67</v>
      </c>
      <c r="AC167" s="10">
        <f t="shared" si="18"/>
        <v>0</v>
      </c>
      <c r="AD167" s="10">
        <f t="shared" si="19"/>
        <v>1</v>
      </c>
      <c r="AE167" s="10">
        <f t="shared" si="20"/>
        <v>0</v>
      </c>
    </row>
    <row r="168" spans="1:31" ht="12.75" customHeight="1" x14ac:dyDescent="0.2">
      <c r="A168" s="7" t="s">
        <v>46</v>
      </c>
      <c r="B168" s="7" t="s">
        <v>50</v>
      </c>
      <c r="C168" s="8">
        <v>40121</v>
      </c>
      <c r="D168" s="9" t="s">
        <v>48</v>
      </c>
      <c r="E168" s="10" t="s">
        <v>33</v>
      </c>
      <c r="F168" s="10">
        <f t="shared" si="14"/>
        <v>1</v>
      </c>
      <c r="G168" s="10">
        <f t="shared" si="15"/>
        <v>0</v>
      </c>
      <c r="H168" s="10">
        <f t="shared" si="16"/>
        <v>0</v>
      </c>
      <c r="I168" s="10">
        <f t="shared" si="17"/>
        <v>0</v>
      </c>
      <c r="J168" s="10">
        <v>1</v>
      </c>
      <c r="K168" s="7">
        <v>0</v>
      </c>
      <c r="L168" s="13">
        <v>23534</v>
      </c>
      <c r="M168" s="9">
        <v>1430220</v>
      </c>
      <c r="N168" s="7">
        <v>7</v>
      </c>
      <c r="O168" s="7">
        <v>2</v>
      </c>
      <c r="P168" s="7">
        <v>3</v>
      </c>
      <c r="Q168" s="7">
        <v>9</v>
      </c>
      <c r="R168" s="7">
        <v>3</v>
      </c>
      <c r="S168" s="7">
        <v>6</v>
      </c>
      <c r="T168" s="7">
        <v>4</v>
      </c>
      <c r="U168" s="7">
        <v>0</v>
      </c>
      <c r="V168" s="7">
        <v>1</v>
      </c>
      <c r="W168" s="6">
        <v>0</v>
      </c>
      <c r="X168" s="12">
        <v>16.941701769165963</v>
      </c>
      <c r="Y168" s="7">
        <v>0</v>
      </c>
      <c r="Z168" s="7">
        <v>1</v>
      </c>
      <c r="AA168" s="7">
        <v>6.8</v>
      </c>
      <c r="AB168" s="9" t="s">
        <v>76</v>
      </c>
      <c r="AC168" s="10">
        <f t="shared" si="18"/>
        <v>0</v>
      </c>
      <c r="AD168" s="10">
        <f t="shared" si="19"/>
        <v>0</v>
      </c>
      <c r="AE168" s="10">
        <f t="shared" si="20"/>
        <v>1</v>
      </c>
    </row>
    <row r="169" spans="1:31" ht="12.75" customHeight="1" x14ac:dyDescent="0.2">
      <c r="A169" s="7" t="s">
        <v>56</v>
      </c>
      <c r="B169" s="7" t="s">
        <v>35</v>
      </c>
      <c r="C169" s="8">
        <v>40035</v>
      </c>
      <c r="D169" s="9" t="s">
        <v>48</v>
      </c>
      <c r="E169" s="10" t="s">
        <v>33</v>
      </c>
      <c r="F169" s="10">
        <f t="shared" si="14"/>
        <v>1</v>
      </c>
      <c r="G169" s="10">
        <f t="shared" si="15"/>
        <v>0</v>
      </c>
      <c r="H169" s="10">
        <f t="shared" si="16"/>
        <v>0</v>
      </c>
      <c r="I169" s="10">
        <f t="shared" si="17"/>
        <v>0</v>
      </c>
      <c r="J169" s="10">
        <v>1</v>
      </c>
      <c r="K169" s="7">
        <v>0</v>
      </c>
      <c r="L169" s="13">
        <v>23534</v>
      </c>
      <c r="M169" s="9">
        <v>1430220</v>
      </c>
      <c r="N169" s="7">
        <v>3</v>
      </c>
      <c r="O169" s="7">
        <v>20</v>
      </c>
      <c r="P169" s="7">
        <v>4</v>
      </c>
      <c r="Q169" s="7">
        <v>0</v>
      </c>
      <c r="R169" s="7">
        <v>7</v>
      </c>
      <c r="S169" s="7">
        <v>1</v>
      </c>
      <c r="T169" s="7">
        <v>2</v>
      </c>
      <c r="U169" s="7">
        <v>0</v>
      </c>
      <c r="V169" s="7">
        <v>0</v>
      </c>
      <c r="W169" s="6">
        <v>1</v>
      </c>
      <c r="X169" s="12">
        <v>14.41513223970539</v>
      </c>
      <c r="Y169" s="7">
        <v>0</v>
      </c>
      <c r="Z169" s="7">
        <v>0</v>
      </c>
      <c r="AA169" s="7">
        <v>79</v>
      </c>
      <c r="AB169" s="9" t="s">
        <v>67</v>
      </c>
      <c r="AC169" s="10">
        <f t="shared" si="18"/>
        <v>0</v>
      </c>
      <c r="AD169" s="10">
        <f t="shared" si="19"/>
        <v>1</v>
      </c>
      <c r="AE169" s="10">
        <f t="shared" si="20"/>
        <v>0</v>
      </c>
    </row>
    <row r="170" spans="1:31" ht="12.75" customHeight="1" x14ac:dyDescent="0.2">
      <c r="A170" s="7" t="s">
        <v>46</v>
      </c>
      <c r="B170" s="7" t="s">
        <v>35</v>
      </c>
      <c r="C170" s="8">
        <v>40090</v>
      </c>
      <c r="D170" s="9" t="s">
        <v>48</v>
      </c>
      <c r="E170" s="10" t="s">
        <v>33</v>
      </c>
      <c r="F170" s="10">
        <f t="shared" si="14"/>
        <v>1</v>
      </c>
      <c r="G170" s="10">
        <f t="shared" si="15"/>
        <v>0</v>
      </c>
      <c r="H170" s="10">
        <f t="shared" si="16"/>
        <v>0</v>
      </c>
      <c r="I170" s="10">
        <f t="shared" si="17"/>
        <v>0</v>
      </c>
      <c r="J170" s="10">
        <v>1</v>
      </c>
      <c r="K170" s="7">
        <v>0</v>
      </c>
      <c r="L170" s="13">
        <v>23534</v>
      </c>
      <c r="M170" s="9">
        <v>1430220</v>
      </c>
      <c r="N170" s="7">
        <v>6</v>
      </c>
      <c r="O170" s="7">
        <v>19</v>
      </c>
      <c r="P170" s="7">
        <v>6</v>
      </c>
      <c r="Q170" s="7">
        <v>3</v>
      </c>
      <c r="R170" s="7">
        <v>8</v>
      </c>
      <c r="S170" s="7">
        <v>2</v>
      </c>
      <c r="T170" s="7">
        <v>3</v>
      </c>
      <c r="U170" s="7">
        <v>0</v>
      </c>
      <c r="V170" s="7">
        <v>0</v>
      </c>
      <c r="W170" s="6">
        <v>1</v>
      </c>
      <c r="X170" s="12">
        <v>18.395744236987586</v>
      </c>
      <c r="Y170" s="7">
        <v>1</v>
      </c>
      <c r="Z170" s="7">
        <v>0</v>
      </c>
      <c r="AA170" s="7">
        <v>0</v>
      </c>
      <c r="AB170" s="9" t="s">
        <v>76</v>
      </c>
      <c r="AC170" s="10">
        <f t="shared" si="18"/>
        <v>0</v>
      </c>
      <c r="AD170" s="10">
        <f t="shared" si="19"/>
        <v>0</v>
      </c>
      <c r="AE170" s="10">
        <f t="shared" si="20"/>
        <v>1</v>
      </c>
    </row>
    <row r="171" spans="1:31" ht="12.75" customHeight="1" x14ac:dyDescent="0.2">
      <c r="A171" s="7" t="s">
        <v>46</v>
      </c>
      <c r="B171" s="7" t="s">
        <v>44</v>
      </c>
      <c r="C171" s="8">
        <v>40061</v>
      </c>
      <c r="D171" s="9" t="s">
        <v>48</v>
      </c>
      <c r="E171" s="10" t="s">
        <v>33</v>
      </c>
      <c r="F171" s="10">
        <f t="shared" si="14"/>
        <v>1</v>
      </c>
      <c r="G171" s="10">
        <f t="shared" si="15"/>
        <v>0</v>
      </c>
      <c r="H171" s="10">
        <f t="shared" si="16"/>
        <v>0</v>
      </c>
      <c r="I171" s="10">
        <f t="shared" si="17"/>
        <v>0</v>
      </c>
      <c r="J171" s="10">
        <v>1</v>
      </c>
      <c r="K171" s="7">
        <v>0</v>
      </c>
      <c r="L171" s="13">
        <v>23534</v>
      </c>
      <c r="M171" s="9">
        <v>1430220</v>
      </c>
      <c r="N171" s="7">
        <v>9</v>
      </c>
      <c r="O171" s="7">
        <v>12</v>
      </c>
      <c r="P171" s="7">
        <v>4</v>
      </c>
      <c r="Q171" s="7">
        <v>4</v>
      </c>
      <c r="R171" s="7">
        <v>7</v>
      </c>
      <c r="S171" s="7">
        <v>5</v>
      </c>
      <c r="T171" s="7">
        <v>3</v>
      </c>
      <c r="U171" s="7">
        <v>0</v>
      </c>
      <c r="V171" s="7">
        <v>0</v>
      </c>
      <c r="W171" s="6">
        <v>0</v>
      </c>
      <c r="X171" s="12">
        <v>20.429445420041919</v>
      </c>
      <c r="Y171" s="7">
        <v>1</v>
      </c>
      <c r="Z171" s="7">
        <v>0</v>
      </c>
      <c r="AA171" s="7">
        <v>0</v>
      </c>
      <c r="AB171" s="9" t="s">
        <v>67</v>
      </c>
      <c r="AC171" s="10">
        <f t="shared" si="18"/>
        <v>0</v>
      </c>
      <c r="AD171" s="10">
        <f t="shared" si="19"/>
        <v>1</v>
      </c>
      <c r="AE171" s="10">
        <f t="shared" si="20"/>
        <v>0</v>
      </c>
    </row>
    <row r="172" spans="1:31" ht="12.75" customHeight="1" x14ac:dyDescent="0.2">
      <c r="A172" s="7" t="s">
        <v>35</v>
      </c>
      <c r="B172" s="7" t="s">
        <v>31</v>
      </c>
      <c r="C172" s="8">
        <v>39957</v>
      </c>
      <c r="D172" s="9" t="s">
        <v>37</v>
      </c>
      <c r="E172" s="10" t="s">
        <v>38</v>
      </c>
      <c r="F172" s="10">
        <f t="shared" si="14"/>
        <v>0</v>
      </c>
      <c r="G172" s="10">
        <f t="shared" si="15"/>
        <v>1</v>
      </c>
      <c r="H172" s="10">
        <f t="shared" si="16"/>
        <v>0</v>
      </c>
      <c r="I172" s="10">
        <f t="shared" si="17"/>
        <v>0</v>
      </c>
      <c r="J172" s="10">
        <v>1</v>
      </c>
      <c r="K172" s="7">
        <v>0</v>
      </c>
      <c r="L172" s="13">
        <v>13510</v>
      </c>
      <c r="M172" s="9">
        <v>1561659</v>
      </c>
      <c r="N172" s="7">
        <v>16</v>
      </c>
      <c r="O172" s="7">
        <v>5</v>
      </c>
      <c r="P172" s="7">
        <v>4</v>
      </c>
      <c r="Q172" s="7">
        <v>4</v>
      </c>
      <c r="R172" s="7">
        <v>5</v>
      </c>
      <c r="S172" s="7">
        <v>4</v>
      </c>
      <c r="T172" s="7">
        <v>1</v>
      </c>
      <c r="U172" s="7">
        <v>0</v>
      </c>
      <c r="V172" s="7">
        <v>0</v>
      </c>
      <c r="W172" s="6">
        <v>1</v>
      </c>
      <c r="X172" s="12">
        <v>8.5600726777197362</v>
      </c>
      <c r="Y172" s="7">
        <v>1</v>
      </c>
      <c r="Z172" s="7">
        <v>0</v>
      </c>
      <c r="AA172" s="7">
        <v>30.2</v>
      </c>
      <c r="AB172" s="9" t="s">
        <v>34</v>
      </c>
      <c r="AC172" s="10">
        <f t="shared" si="18"/>
        <v>1</v>
      </c>
      <c r="AD172" s="10">
        <f t="shared" si="19"/>
        <v>0</v>
      </c>
      <c r="AE172" s="10">
        <f t="shared" si="20"/>
        <v>0</v>
      </c>
    </row>
    <row r="173" spans="1:31" ht="12.75" customHeight="1" x14ac:dyDescent="0.2">
      <c r="A173" s="7" t="s">
        <v>60</v>
      </c>
      <c r="B173" s="7" t="s">
        <v>31</v>
      </c>
      <c r="C173" s="8">
        <v>40075</v>
      </c>
      <c r="D173" s="9" t="s">
        <v>37</v>
      </c>
      <c r="E173" s="10" t="s">
        <v>38</v>
      </c>
      <c r="F173" s="10">
        <f t="shared" si="14"/>
        <v>0</v>
      </c>
      <c r="G173" s="10">
        <f t="shared" si="15"/>
        <v>1</v>
      </c>
      <c r="H173" s="10">
        <f t="shared" si="16"/>
        <v>0</v>
      </c>
      <c r="I173" s="10">
        <f t="shared" si="17"/>
        <v>0</v>
      </c>
      <c r="J173" s="10">
        <v>1</v>
      </c>
      <c r="K173" s="7">
        <v>0</v>
      </c>
      <c r="L173" s="13">
        <v>13510</v>
      </c>
      <c r="M173" s="9">
        <v>1561659</v>
      </c>
      <c r="N173" s="7">
        <v>16</v>
      </c>
      <c r="O173" s="7">
        <v>4</v>
      </c>
      <c r="P173" s="7">
        <v>4</v>
      </c>
      <c r="Q173" s="7">
        <v>6</v>
      </c>
      <c r="R173" s="7">
        <v>4</v>
      </c>
      <c r="S173" s="7">
        <v>4</v>
      </c>
      <c r="T173" s="7">
        <v>3</v>
      </c>
      <c r="U173" s="7">
        <v>0</v>
      </c>
      <c r="V173" s="7">
        <v>0</v>
      </c>
      <c r="W173" s="6">
        <v>1</v>
      </c>
      <c r="X173" s="12">
        <v>9</v>
      </c>
      <c r="Y173" s="7">
        <v>1</v>
      </c>
      <c r="Z173" s="7">
        <v>0</v>
      </c>
      <c r="AA173" s="7">
        <v>0</v>
      </c>
      <c r="AB173" s="9" t="s">
        <v>67</v>
      </c>
      <c r="AC173" s="10">
        <f t="shared" si="18"/>
        <v>0</v>
      </c>
      <c r="AD173" s="10">
        <f t="shared" si="19"/>
        <v>1</v>
      </c>
      <c r="AE173" s="10">
        <f t="shared" si="20"/>
        <v>0</v>
      </c>
    </row>
    <row r="174" spans="1:31" ht="12.75" customHeight="1" x14ac:dyDescent="0.2">
      <c r="A174" s="7" t="s">
        <v>35</v>
      </c>
      <c r="B174" s="7" t="s">
        <v>52</v>
      </c>
      <c r="C174" s="8">
        <v>40083</v>
      </c>
      <c r="D174" s="9" t="s">
        <v>37</v>
      </c>
      <c r="E174" s="10" t="s">
        <v>38</v>
      </c>
      <c r="F174" s="10">
        <f t="shared" si="14"/>
        <v>0</v>
      </c>
      <c r="G174" s="10">
        <f t="shared" si="15"/>
        <v>1</v>
      </c>
      <c r="H174" s="10">
        <f t="shared" si="16"/>
        <v>0</v>
      </c>
      <c r="I174" s="10">
        <f t="shared" si="17"/>
        <v>0</v>
      </c>
      <c r="J174" s="10">
        <v>1</v>
      </c>
      <c r="K174" s="7">
        <v>0</v>
      </c>
      <c r="L174" s="13">
        <v>13510</v>
      </c>
      <c r="M174" s="9">
        <v>1561659</v>
      </c>
      <c r="N174" s="7">
        <v>19</v>
      </c>
      <c r="O174" s="7">
        <v>17</v>
      </c>
      <c r="P174" s="7">
        <v>3</v>
      </c>
      <c r="Q174" s="7">
        <v>1</v>
      </c>
      <c r="R174" s="7">
        <v>2</v>
      </c>
      <c r="S174" s="7">
        <v>2</v>
      </c>
      <c r="T174" s="7">
        <v>3</v>
      </c>
      <c r="U174" s="7">
        <v>0</v>
      </c>
      <c r="V174" s="7">
        <v>0</v>
      </c>
      <c r="W174" s="6">
        <v>0</v>
      </c>
      <c r="X174" s="12">
        <v>11.112529928172385</v>
      </c>
      <c r="Y174" s="7">
        <v>1</v>
      </c>
      <c r="Z174" s="7">
        <v>0</v>
      </c>
      <c r="AA174" s="7">
        <v>0</v>
      </c>
      <c r="AB174" s="9" t="s">
        <v>76</v>
      </c>
      <c r="AC174" s="10">
        <f t="shared" si="18"/>
        <v>0</v>
      </c>
      <c r="AD174" s="10">
        <f t="shared" si="19"/>
        <v>0</v>
      </c>
      <c r="AE174" s="10">
        <f t="shared" si="20"/>
        <v>1</v>
      </c>
    </row>
    <row r="175" spans="1:31" ht="12.75" customHeight="1" x14ac:dyDescent="0.2">
      <c r="A175" s="7" t="s">
        <v>35</v>
      </c>
      <c r="B175" s="7" t="s">
        <v>43</v>
      </c>
      <c r="C175" s="8">
        <v>39977</v>
      </c>
      <c r="D175" s="9" t="s">
        <v>37</v>
      </c>
      <c r="E175" s="10" t="s">
        <v>38</v>
      </c>
      <c r="F175" s="10">
        <f t="shared" si="14"/>
        <v>0</v>
      </c>
      <c r="G175" s="10">
        <f t="shared" si="15"/>
        <v>1</v>
      </c>
      <c r="H175" s="10">
        <f t="shared" si="16"/>
        <v>0</v>
      </c>
      <c r="I175" s="10">
        <f t="shared" si="17"/>
        <v>0</v>
      </c>
      <c r="J175" s="10">
        <v>1</v>
      </c>
      <c r="K175" s="7">
        <v>0</v>
      </c>
      <c r="L175" s="13">
        <v>13510</v>
      </c>
      <c r="M175" s="9">
        <v>1561659</v>
      </c>
      <c r="N175" s="7">
        <v>15</v>
      </c>
      <c r="O175" s="7">
        <v>20</v>
      </c>
      <c r="P175" s="7">
        <v>4</v>
      </c>
      <c r="Q175" s="7">
        <v>0</v>
      </c>
      <c r="R175" s="7">
        <v>8</v>
      </c>
      <c r="S175" s="7">
        <v>3</v>
      </c>
      <c r="T175" s="7">
        <v>1</v>
      </c>
      <c r="U175" s="7">
        <v>0</v>
      </c>
      <c r="V175" s="7">
        <v>0</v>
      </c>
      <c r="W175" s="6">
        <v>0</v>
      </c>
      <c r="X175" s="12">
        <v>8.955596278545249</v>
      </c>
      <c r="Y175" s="7">
        <v>1</v>
      </c>
      <c r="Z175" s="7">
        <v>0</v>
      </c>
      <c r="AA175" s="7">
        <v>9.5</v>
      </c>
      <c r="AB175" s="9" t="s">
        <v>34</v>
      </c>
      <c r="AC175" s="10">
        <f t="shared" si="18"/>
        <v>1</v>
      </c>
      <c r="AD175" s="10">
        <f t="shared" si="19"/>
        <v>0</v>
      </c>
      <c r="AE175" s="10">
        <f t="shared" si="20"/>
        <v>0</v>
      </c>
    </row>
    <row r="176" spans="1:31" ht="12.75" customHeight="1" x14ac:dyDescent="0.2">
      <c r="A176" s="7" t="s">
        <v>60</v>
      </c>
      <c r="B176" s="7" t="s">
        <v>43</v>
      </c>
      <c r="C176" s="8">
        <v>40054</v>
      </c>
      <c r="D176" s="9" t="s">
        <v>37</v>
      </c>
      <c r="E176" s="10" t="s">
        <v>38</v>
      </c>
      <c r="F176" s="10">
        <f t="shared" si="14"/>
        <v>0</v>
      </c>
      <c r="G176" s="10">
        <f t="shared" si="15"/>
        <v>1</v>
      </c>
      <c r="H176" s="10">
        <f t="shared" si="16"/>
        <v>0</v>
      </c>
      <c r="I176" s="10">
        <f t="shared" si="17"/>
        <v>0</v>
      </c>
      <c r="J176" s="10">
        <v>1</v>
      </c>
      <c r="K176" s="7">
        <v>0</v>
      </c>
      <c r="L176" s="13">
        <v>13510</v>
      </c>
      <c r="M176" s="9">
        <v>1561659</v>
      </c>
      <c r="N176" s="7">
        <v>18</v>
      </c>
      <c r="O176" s="7">
        <v>13</v>
      </c>
      <c r="P176" s="7">
        <v>3</v>
      </c>
      <c r="Q176" s="7">
        <v>6</v>
      </c>
      <c r="R176" s="7">
        <v>5</v>
      </c>
      <c r="S176" s="7">
        <v>5</v>
      </c>
      <c r="T176" s="7">
        <v>3</v>
      </c>
      <c r="U176" s="7">
        <v>0</v>
      </c>
      <c r="V176" s="7">
        <v>0</v>
      </c>
      <c r="W176" s="6">
        <v>0</v>
      </c>
      <c r="X176" s="12">
        <v>13.635032934862162</v>
      </c>
      <c r="Y176" s="7">
        <v>1</v>
      </c>
      <c r="Z176" s="7">
        <v>0</v>
      </c>
      <c r="AA176" s="7">
        <v>1</v>
      </c>
      <c r="AB176" s="9" t="s">
        <v>67</v>
      </c>
      <c r="AC176" s="10">
        <f t="shared" si="18"/>
        <v>0</v>
      </c>
      <c r="AD176" s="10">
        <f t="shared" si="19"/>
        <v>1</v>
      </c>
      <c r="AE176" s="10">
        <f t="shared" si="20"/>
        <v>0</v>
      </c>
    </row>
    <row r="177" spans="1:31" ht="12.75" customHeight="1" x14ac:dyDescent="0.2">
      <c r="A177" s="7" t="s">
        <v>35</v>
      </c>
      <c r="B177" s="7" t="s">
        <v>30</v>
      </c>
      <c r="C177" s="8">
        <v>40013</v>
      </c>
      <c r="D177" s="9" t="s">
        <v>37</v>
      </c>
      <c r="E177" s="10" t="s">
        <v>38</v>
      </c>
      <c r="F177" s="10">
        <f t="shared" si="14"/>
        <v>0</v>
      </c>
      <c r="G177" s="10">
        <f t="shared" si="15"/>
        <v>1</v>
      </c>
      <c r="H177" s="10">
        <f t="shared" si="16"/>
        <v>0</v>
      </c>
      <c r="I177" s="10">
        <f t="shared" si="17"/>
        <v>0</v>
      </c>
      <c r="J177" s="10">
        <v>1</v>
      </c>
      <c r="K177" s="7">
        <v>0</v>
      </c>
      <c r="L177" s="13">
        <v>13510</v>
      </c>
      <c r="M177" s="9">
        <v>1561659</v>
      </c>
      <c r="N177" s="7">
        <v>13</v>
      </c>
      <c r="O177" s="7">
        <v>18</v>
      </c>
      <c r="P177" s="7">
        <v>3</v>
      </c>
      <c r="Q177" s="7">
        <v>3</v>
      </c>
      <c r="R177" s="7">
        <v>4</v>
      </c>
      <c r="S177" s="7">
        <v>3</v>
      </c>
      <c r="T177" s="7">
        <v>2</v>
      </c>
      <c r="U177" s="7">
        <v>0</v>
      </c>
      <c r="V177" s="7">
        <v>0</v>
      </c>
      <c r="W177" s="6">
        <v>0</v>
      </c>
      <c r="X177" s="12">
        <v>9</v>
      </c>
      <c r="Y177" s="7">
        <v>1</v>
      </c>
      <c r="Z177" s="7">
        <v>0</v>
      </c>
      <c r="AA177" s="7">
        <v>30</v>
      </c>
      <c r="AB177" s="9" t="s">
        <v>67</v>
      </c>
      <c r="AC177" s="10">
        <f t="shared" si="18"/>
        <v>0</v>
      </c>
      <c r="AD177" s="10">
        <f t="shared" si="19"/>
        <v>1</v>
      </c>
      <c r="AE177" s="10">
        <f t="shared" si="20"/>
        <v>0</v>
      </c>
    </row>
    <row r="178" spans="1:31" ht="12.75" customHeight="1" x14ac:dyDescent="0.2">
      <c r="A178" s="7" t="s">
        <v>60</v>
      </c>
      <c r="B178" s="7" t="s">
        <v>30</v>
      </c>
      <c r="C178" s="8">
        <v>40152</v>
      </c>
      <c r="D178" s="9" t="s">
        <v>37</v>
      </c>
      <c r="E178" s="10" t="s">
        <v>38</v>
      </c>
      <c r="F178" s="10">
        <f t="shared" si="14"/>
        <v>0</v>
      </c>
      <c r="G178" s="10">
        <f t="shared" si="15"/>
        <v>1</v>
      </c>
      <c r="H178" s="10">
        <f t="shared" si="16"/>
        <v>0</v>
      </c>
      <c r="I178" s="10">
        <f t="shared" si="17"/>
        <v>0</v>
      </c>
      <c r="J178" s="10">
        <v>1</v>
      </c>
      <c r="K178" s="7">
        <v>0</v>
      </c>
      <c r="L178" s="13">
        <v>13510</v>
      </c>
      <c r="M178" s="9">
        <v>1561659</v>
      </c>
      <c r="N178" s="7">
        <v>19</v>
      </c>
      <c r="O178" s="7">
        <v>9</v>
      </c>
      <c r="P178" s="7">
        <v>3</v>
      </c>
      <c r="Q178" s="7">
        <v>4</v>
      </c>
      <c r="R178" s="7">
        <v>6</v>
      </c>
      <c r="S178" s="7">
        <v>7</v>
      </c>
      <c r="T178" s="7">
        <v>4</v>
      </c>
      <c r="U178" s="7">
        <v>0</v>
      </c>
      <c r="V178" s="7">
        <v>0</v>
      </c>
      <c r="W178" s="6">
        <v>0</v>
      </c>
      <c r="X178" s="12">
        <v>8.7137681159420293</v>
      </c>
      <c r="Y178" s="7">
        <v>1</v>
      </c>
      <c r="Z178" s="7">
        <v>0</v>
      </c>
      <c r="AA178" s="7">
        <v>0</v>
      </c>
      <c r="AB178" s="9" t="s">
        <v>76</v>
      </c>
      <c r="AC178" s="10">
        <f t="shared" si="18"/>
        <v>0</v>
      </c>
      <c r="AD178" s="10">
        <f t="shared" si="19"/>
        <v>0</v>
      </c>
      <c r="AE178" s="10">
        <f t="shared" si="20"/>
        <v>1</v>
      </c>
    </row>
    <row r="179" spans="1:31" ht="12.75" customHeight="1" x14ac:dyDescent="0.2">
      <c r="A179" s="7" t="s">
        <v>35</v>
      </c>
      <c r="B179" s="7" t="s">
        <v>36</v>
      </c>
      <c r="C179" s="8">
        <v>39942</v>
      </c>
      <c r="D179" s="9" t="s">
        <v>37</v>
      </c>
      <c r="E179" s="10" t="s">
        <v>38</v>
      </c>
      <c r="F179" s="10">
        <f t="shared" si="14"/>
        <v>0</v>
      </c>
      <c r="G179" s="10">
        <f t="shared" si="15"/>
        <v>1</v>
      </c>
      <c r="H179" s="10">
        <f t="shared" si="16"/>
        <v>0</v>
      </c>
      <c r="I179" s="10">
        <f t="shared" si="17"/>
        <v>0</v>
      </c>
      <c r="J179" s="10">
        <v>1</v>
      </c>
      <c r="K179" s="7">
        <v>0</v>
      </c>
      <c r="L179" s="11">
        <v>13510</v>
      </c>
      <c r="M179" s="9">
        <v>1561659</v>
      </c>
      <c r="N179" s="7">
        <v>11</v>
      </c>
      <c r="O179" s="7">
        <v>4</v>
      </c>
      <c r="P179" s="7">
        <v>7</v>
      </c>
      <c r="Q179" s="7">
        <v>6</v>
      </c>
      <c r="R179" s="7">
        <v>9</v>
      </c>
      <c r="S179" s="7">
        <v>7</v>
      </c>
      <c r="T179" s="7">
        <v>1</v>
      </c>
      <c r="U179" s="7">
        <v>0</v>
      </c>
      <c r="V179" s="7">
        <v>0</v>
      </c>
      <c r="W179" s="6">
        <v>0</v>
      </c>
      <c r="X179" s="12">
        <v>8.9913141665942842</v>
      </c>
      <c r="Y179" s="7">
        <v>1</v>
      </c>
      <c r="Z179" s="7">
        <v>0</v>
      </c>
      <c r="AA179" s="7">
        <v>4</v>
      </c>
      <c r="AB179" s="9" t="s">
        <v>34</v>
      </c>
      <c r="AC179" s="10">
        <f t="shared" si="18"/>
        <v>1</v>
      </c>
      <c r="AD179" s="10">
        <f t="shared" si="19"/>
        <v>0</v>
      </c>
      <c r="AE179" s="10">
        <f t="shared" si="20"/>
        <v>0</v>
      </c>
    </row>
    <row r="180" spans="1:31" ht="12.75" customHeight="1" x14ac:dyDescent="0.2">
      <c r="A180" s="7" t="s">
        <v>60</v>
      </c>
      <c r="B180" s="7" t="s">
        <v>36</v>
      </c>
      <c r="C180" s="8">
        <v>40110</v>
      </c>
      <c r="D180" s="9" t="s">
        <v>37</v>
      </c>
      <c r="E180" s="10" t="s">
        <v>38</v>
      </c>
      <c r="F180" s="10">
        <f t="shared" si="14"/>
        <v>0</v>
      </c>
      <c r="G180" s="10">
        <f t="shared" si="15"/>
        <v>1</v>
      </c>
      <c r="H180" s="10">
        <f t="shared" si="16"/>
        <v>0</v>
      </c>
      <c r="I180" s="10">
        <f t="shared" si="17"/>
        <v>0</v>
      </c>
      <c r="J180" s="10">
        <v>1</v>
      </c>
      <c r="K180" s="7">
        <v>0</v>
      </c>
      <c r="L180" s="13">
        <v>13510</v>
      </c>
      <c r="M180" s="9">
        <v>1561659</v>
      </c>
      <c r="N180" s="7">
        <v>18</v>
      </c>
      <c r="O180" s="7">
        <v>12</v>
      </c>
      <c r="P180" s="7">
        <v>1</v>
      </c>
      <c r="Q180" s="7">
        <v>5</v>
      </c>
      <c r="R180" s="7">
        <v>3</v>
      </c>
      <c r="S180" s="7">
        <v>2</v>
      </c>
      <c r="T180" s="7">
        <v>4</v>
      </c>
      <c r="U180" s="7">
        <v>0</v>
      </c>
      <c r="V180" s="7">
        <v>0</v>
      </c>
      <c r="W180" s="6">
        <v>0</v>
      </c>
      <c r="X180" s="12">
        <v>10.415512465373961</v>
      </c>
      <c r="Y180" s="7">
        <v>1</v>
      </c>
      <c r="Z180" s="7">
        <v>0</v>
      </c>
      <c r="AA180" s="7">
        <v>0</v>
      </c>
      <c r="AB180" s="9" t="s">
        <v>76</v>
      </c>
      <c r="AC180" s="10">
        <f t="shared" si="18"/>
        <v>0</v>
      </c>
      <c r="AD180" s="10">
        <f t="shared" si="19"/>
        <v>0</v>
      </c>
      <c r="AE180" s="10">
        <f t="shared" si="20"/>
        <v>1</v>
      </c>
    </row>
    <row r="181" spans="1:31" ht="12.75" customHeight="1" x14ac:dyDescent="0.2">
      <c r="A181" s="7" t="s">
        <v>60</v>
      </c>
      <c r="B181" s="7" t="s">
        <v>53</v>
      </c>
      <c r="C181" s="8">
        <v>40016</v>
      </c>
      <c r="D181" s="9" t="s">
        <v>37</v>
      </c>
      <c r="E181" s="10" t="s">
        <v>38</v>
      </c>
      <c r="F181" s="10">
        <f t="shared" si="14"/>
        <v>0</v>
      </c>
      <c r="G181" s="10">
        <f t="shared" si="15"/>
        <v>1</v>
      </c>
      <c r="H181" s="10">
        <f t="shared" si="16"/>
        <v>0</v>
      </c>
      <c r="I181" s="10">
        <f t="shared" si="17"/>
        <v>0</v>
      </c>
      <c r="J181" s="10">
        <v>1</v>
      </c>
      <c r="K181" s="7">
        <v>0</v>
      </c>
      <c r="L181" s="13">
        <v>13510</v>
      </c>
      <c r="M181" s="9">
        <v>1561659</v>
      </c>
      <c r="N181" s="7">
        <v>20</v>
      </c>
      <c r="O181" s="7">
        <v>16</v>
      </c>
      <c r="P181" s="7">
        <v>1</v>
      </c>
      <c r="Q181" s="7">
        <v>5</v>
      </c>
      <c r="R181" s="7">
        <v>2</v>
      </c>
      <c r="S181" s="7">
        <v>5</v>
      </c>
      <c r="T181" s="7">
        <v>2</v>
      </c>
      <c r="U181" s="7">
        <v>0</v>
      </c>
      <c r="V181" s="7">
        <v>1</v>
      </c>
      <c r="W181" s="6">
        <v>0</v>
      </c>
      <c r="X181" s="12">
        <v>12.357956633590591</v>
      </c>
      <c r="Y181" s="7">
        <v>0</v>
      </c>
      <c r="Z181" s="7">
        <v>1</v>
      </c>
      <c r="AA181" s="7">
        <v>38</v>
      </c>
      <c r="AB181" s="9" t="s">
        <v>67</v>
      </c>
      <c r="AC181" s="10">
        <f t="shared" si="18"/>
        <v>0</v>
      </c>
      <c r="AD181" s="10">
        <f t="shared" si="19"/>
        <v>1</v>
      </c>
      <c r="AE181" s="10">
        <f t="shared" si="20"/>
        <v>0</v>
      </c>
    </row>
    <row r="182" spans="1:31" ht="12.75" customHeight="1" x14ac:dyDescent="0.2">
      <c r="A182" s="7" t="s">
        <v>35</v>
      </c>
      <c r="B182" s="7" t="s">
        <v>53</v>
      </c>
      <c r="C182" s="8">
        <v>40061</v>
      </c>
      <c r="D182" s="9" t="s">
        <v>37</v>
      </c>
      <c r="E182" s="10" t="s">
        <v>38</v>
      </c>
      <c r="F182" s="10">
        <f t="shared" si="14"/>
        <v>0</v>
      </c>
      <c r="G182" s="10">
        <f t="shared" si="15"/>
        <v>1</v>
      </c>
      <c r="H182" s="10">
        <f t="shared" si="16"/>
        <v>0</v>
      </c>
      <c r="I182" s="10">
        <f t="shared" si="17"/>
        <v>0</v>
      </c>
      <c r="J182" s="10">
        <v>1</v>
      </c>
      <c r="K182" s="7">
        <v>0</v>
      </c>
      <c r="L182" s="13">
        <v>13510</v>
      </c>
      <c r="M182" s="9">
        <v>1561659</v>
      </c>
      <c r="N182" s="7">
        <v>19</v>
      </c>
      <c r="O182" s="7">
        <v>18</v>
      </c>
      <c r="P182" s="7">
        <v>4</v>
      </c>
      <c r="Q182" s="7">
        <v>3</v>
      </c>
      <c r="R182" s="7">
        <v>4</v>
      </c>
      <c r="S182" s="7">
        <v>7</v>
      </c>
      <c r="T182" s="7">
        <v>3</v>
      </c>
      <c r="U182" s="7">
        <v>0</v>
      </c>
      <c r="V182" s="7">
        <v>1</v>
      </c>
      <c r="W182" s="6">
        <v>0</v>
      </c>
      <c r="X182" s="12">
        <v>12.205975842339479</v>
      </c>
      <c r="Y182" s="7">
        <v>1</v>
      </c>
      <c r="Z182" s="7">
        <v>0</v>
      </c>
      <c r="AA182" s="7">
        <v>0</v>
      </c>
      <c r="AB182" s="9" t="s">
        <v>67</v>
      </c>
      <c r="AC182" s="10">
        <f t="shared" si="18"/>
        <v>0</v>
      </c>
      <c r="AD182" s="10">
        <f t="shared" si="19"/>
        <v>1</v>
      </c>
      <c r="AE182" s="10">
        <f t="shared" si="20"/>
        <v>0</v>
      </c>
    </row>
    <row r="183" spans="1:31" ht="12.75" customHeight="1" x14ac:dyDescent="0.2">
      <c r="A183" s="7" t="s">
        <v>60</v>
      </c>
      <c r="B183" s="7" t="s">
        <v>55</v>
      </c>
      <c r="C183" s="8">
        <v>40030</v>
      </c>
      <c r="D183" s="9" t="s">
        <v>37</v>
      </c>
      <c r="E183" s="10" t="s">
        <v>38</v>
      </c>
      <c r="F183" s="10">
        <f t="shared" si="14"/>
        <v>0</v>
      </c>
      <c r="G183" s="10">
        <f t="shared" si="15"/>
        <v>1</v>
      </c>
      <c r="H183" s="10">
        <f t="shared" si="16"/>
        <v>0</v>
      </c>
      <c r="I183" s="10">
        <f t="shared" si="17"/>
        <v>0</v>
      </c>
      <c r="J183" s="10">
        <v>1</v>
      </c>
      <c r="K183" s="7">
        <v>0</v>
      </c>
      <c r="L183" s="13">
        <v>13510</v>
      </c>
      <c r="M183" s="9">
        <v>1561659</v>
      </c>
      <c r="N183" s="7">
        <v>19</v>
      </c>
      <c r="O183" s="7">
        <v>5</v>
      </c>
      <c r="P183" s="7">
        <v>2</v>
      </c>
      <c r="Q183" s="7">
        <v>2</v>
      </c>
      <c r="R183" s="7">
        <v>5</v>
      </c>
      <c r="S183" s="7">
        <v>1</v>
      </c>
      <c r="T183" s="7">
        <v>2</v>
      </c>
      <c r="U183" s="7">
        <v>0</v>
      </c>
      <c r="V183" s="7">
        <v>1</v>
      </c>
      <c r="W183" s="6">
        <v>1</v>
      </c>
      <c r="X183" s="12">
        <v>9</v>
      </c>
      <c r="Y183" s="7">
        <v>0</v>
      </c>
      <c r="Z183" s="7">
        <v>1</v>
      </c>
      <c r="AA183" s="7">
        <v>4</v>
      </c>
      <c r="AB183" s="9" t="s">
        <v>67</v>
      </c>
      <c r="AC183" s="10">
        <f t="shared" si="18"/>
        <v>0</v>
      </c>
      <c r="AD183" s="10">
        <f t="shared" si="19"/>
        <v>1</v>
      </c>
      <c r="AE183" s="10">
        <f t="shared" si="20"/>
        <v>0</v>
      </c>
    </row>
    <row r="184" spans="1:31" ht="12.75" customHeight="1" x14ac:dyDescent="0.2">
      <c r="A184" s="7" t="s">
        <v>35</v>
      </c>
      <c r="B184" s="7" t="s">
        <v>55</v>
      </c>
      <c r="C184" s="8">
        <v>40104</v>
      </c>
      <c r="D184" s="9" t="s">
        <v>37</v>
      </c>
      <c r="E184" s="10" t="s">
        <v>38</v>
      </c>
      <c r="F184" s="10">
        <f t="shared" si="14"/>
        <v>0</v>
      </c>
      <c r="G184" s="10">
        <f t="shared" si="15"/>
        <v>1</v>
      </c>
      <c r="H184" s="10">
        <f t="shared" si="16"/>
        <v>0</v>
      </c>
      <c r="I184" s="10">
        <f t="shared" si="17"/>
        <v>0</v>
      </c>
      <c r="J184" s="10">
        <v>1</v>
      </c>
      <c r="K184" s="7">
        <v>0</v>
      </c>
      <c r="L184" s="13">
        <v>13510</v>
      </c>
      <c r="M184" s="9">
        <v>1561659</v>
      </c>
      <c r="N184" s="7">
        <v>19</v>
      </c>
      <c r="O184" s="7">
        <v>8</v>
      </c>
      <c r="P184" s="7">
        <v>1</v>
      </c>
      <c r="Q184" s="7">
        <v>4</v>
      </c>
      <c r="R184" s="7">
        <v>3</v>
      </c>
      <c r="S184" s="7">
        <v>4</v>
      </c>
      <c r="T184" s="7">
        <v>4</v>
      </c>
      <c r="U184" s="7">
        <v>0</v>
      </c>
      <c r="V184" s="7">
        <v>1</v>
      </c>
      <c r="W184" s="6">
        <v>1</v>
      </c>
      <c r="X184" s="12">
        <v>9</v>
      </c>
      <c r="Y184" s="7">
        <v>1</v>
      </c>
      <c r="Z184" s="7">
        <v>0</v>
      </c>
      <c r="AA184" s="7">
        <v>0.1</v>
      </c>
      <c r="AB184" s="9" t="s">
        <v>76</v>
      </c>
      <c r="AC184" s="10">
        <f t="shared" si="18"/>
        <v>0</v>
      </c>
      <c r="AD184" s="10">
        <f t="shared" si="19"/>
        <v>0</v>
      </c>
      <c r="AE184" s="10">
        <f t="shared" si="20"/>
        <v>1</v>
      </c>
    </row>
    <row r="185" spans="1:31" ht="12.75" customHeight="1" x14ac:dyDescent="0.2">
      <c r="A185" s="7" t="s">
        <v>60</v>
      </c>
      <c r="B185" s="7" t="s">
        <v>40</v>
      </c>
      <c r="C185" s="8">
        <v>39984</v>
      </c>
      <c r="D185" s="9" t="s">
        <v>37</v>
      </c>
      <c r="E185" s="10" t="s">
        <v>38</v>
      </c>
      <c r="F185" s="10">
        <f t="shared" si="14"/>
        <v>0</v>
      </c>
      <c r="G185" s="10">
        <f t="shared" si="15"/>
        <v>1</v>
      </c>
      <c r="H185" s="10">
        <f t="shared" si="16"/>
        <v>0</v>
      </c>
      <c r="I185" s="10">
        <f t="shared" si="17"/>
        <v>0</v>
      </c>
      <c r="J185" s="10">
        <v>1</v>
      </c>
      <c r="K185" s="7">
        <v>0</v>
      </c>
      <c r="L185" s="13">
        <v>13510</v>
      </c>
      <c r="M185" s="9">
        <v>1561659</v>
      </c>
      <c r="N185" s="7">
        <v>9</v>
      </c>
      <c r="O185" s="7">
        <v>18</v>
      </c>
      <c r="P185" s="7">
        <v>1</v>
      </c>
      <c r="Q185" s="7">
        <v>3</v>
      </c>
      <c r="R185" s="7">
        <v>1</v>
      </c>
      <c r="S185" s="7">
        <v>6</v>
      </c>
      <c r="T185" s="7">
        <v>1</v>
      </c>
      <c r="U185" s="7">
        <v>0</v>
      </c>
      <c r="V185" s="7">
        <v>0</v>
      </c>
      <c r="W185" s="6">
        <v>0</v>
      </c>
      <c r="X185" s="12">
        <v>9</v>
      </c>
      <c r="Y185" s="7">
        <v>1</v>
      </c>
      <c r="Z185" s="7">
        <v>0</v>
      </c>
      <c r="AA185" s="7">
        <v>50</v>
      </c>
      <c r="AB185" s="9" t="s">
        <v>34</v>
      </c>
      <c r="AC185" s="10">
        <f t="shared" si="18"/>
        <v>1</v>
      </c>
      <c r="AD185" s="10">
        <f t="shared" si="19"/>
        <v>0</v>
      </c>
      <c r="AE185" s="10">
        <f t="shared" si="20"/>
        <v>0</v>
      </c>
    </row>
    <row r="186" spans="1:31" ht="12.75" customHeight="1" x14ac:dyDescent="0.2">
      <c r="A186" s="7" t="s">
        <v>35</v>
      </c>
      <c r="B186" s="7" t="s">
        <v>40</v>
      </c>
      <c r="C186" s="8">
        <v>40115</v>
      </c>
      <c r="D186" s="9" t="s">
        <v>37</v>
      </c>
      <c r="E186" s="10" t="s">
        <v>38</v>
      </c>
      <c r="F186" s="10">
        <f t="shared" si="14"/>
        <v>0</v>
      </c>
      <c r="G186" s="10">
        <f t="shared" si="15"/>
        <v>1</v>
      </c>
      <c r="H186" s="10">
        <f t="shared" si="16"/>
        <v>0</v>
      </c>
      <c r="I186" s="10">
        <f t="shared" si="17"/>
        <v>0</v>
      </c>
      <c r="J186" s="10">
        <v>1</v>
      </c>
      <c r="K186" s="7">
        <v>0</v>
      </c>
      <c r="L186" s="13">
        <v>13510</v>
      </c>
      <c r="M186" s="9">
        <v>1561659</v>
      </c>
      <c r="N186" s="7">
        <v>19</v>
      </c>
      <c r="O186" s="7">
        <v>15</v>
      </c>
      <c r="P186" s="7">
        <v>4</v>
      </c>
      <c r="Q186" s="7">
        <v>3</v>
      </c>
      <c r="R186" s="7">
        <v>4</v>
      </c>
      <c r="S186" s="7">
        <v>4</v>
      </c>
      <c r="T186" s="7">
        <v>4</v>
      </c>
      <c r="U186" s="7">
        <v>0</v>
      </c>
      <c r="V186" s="7">
        <v>0</v>
      </c>
      <c r="W186" s="6">
        <v>0</v>
      </c>
      <c r="X186" s="12">
        <v>11.270957274202271</v>
      </c>
      <c r="Y186" s="7">
        <v>0</v>
      </c>
      <c r="Z186" s="7">
        <v>0</v>
      </c>
      <c r="AA186" s="7">
        <v>0</v>
      </c>
      <c r="AB186" s="9" t="s">
        <v>76</v>
      </c>
      <c r="AC186" s="10">
        <f t="shared" si="18"/>
        <v>0</v>
      </c>
      <c r="AD186" s="10">
        <f t="shared" si="19"/>
        <v>0</v>
      </c>
      <c r="AE186" s="10">
        <f t="shared" si="20"/>
        <v>1</v>
      </c>
    </row>
    <row r="187" spans="1:31" ht="12.75" customHeight="1" x14ac:dyDescent="0.2">
      <c r="A187" s="7" t="s">
        <v>60</v>
      </c>
      <c r="B187" s="7" t="s">
        <v>61</v>
      </c>
      <c r="C187" s="8">
        <v>39950</v>
      </c>
      <c r="D187" s="9" t="s">
        <v>37</v>
      </c>
      <c r="E187" s="10" t="s">
        <v>38</v>
      </c>
      <c r="F187" s="10">
        <f t="shared" si="14"/>
        <v>0</v>
      </c>
      <c r="G187" s="10">
        <f t="shared" si="15"/>
        <v>1</v>
      </c>
      <c r="H187" s="10">
        <f t="shared" si="16"/>
        <v>0</v>
      </c>
      <c r="I187" s="10">
        <f t="shared" si="17"/>
        <v>0</v>
      </c>
      <c r="J187" s="10">
        <v>1</v>
      </c>
      <c r="K187" s="7">
        <v>0</v>
      </c>
      <c r="L187" s="13">
        <v>13510</v>
      </c>
      <c r="M187" s="9">
        <v>1561659</v>
      </c>
      <c r="N187" s="7">
        <v>6</v>
      </c>
      <c r="O187" s="7">
        <v>1</v>
      </c>
      <c r="P187" s="7">
        <v>9</v>
      </c>
      <c r="Q187" s="7">
        <v>6</v>
      </c>
      <c r="R187" s="7">
        <v>5</v>
      </c>
      <c r="S187" s="7">
        <v>4</v>
      </c>
      <c r="T187" s="7">
        <v>1</v>
      </c>
      <c r="U187" s="7">
        <v>0</v>
      </c>
      <c r="V187" s="7">
        <v>0</v>
      </c>
      <c r="W187" s="6">
        <v>1</v>
      </c>
      <c r="X187" s="12">
        <v>9</v>
      </c>
      <c r="Y187" s="7">
        <v>1</v>
      </c>
      <c r="Z187" s="7">
        <v>0</v>
      </c>
      <c r="AA187" s="7">
        <v>19</v>
      </c>
      <c r="AB187" s="9" t="s">
        <v>34</v>
      </c>
      <c r="AC187" s="10">
        <f t="shared" si="18"/>
        <v>1</v>
      </c>
      <c r="AD187" s="10">
        <f t="shared" si="19"/>
        <v>0</v>
      </c>
      <c r="AE187" s="10">
        <f t="shared" si="20"/>
        <v>0</v>
      </c>
    </row>
    <row r="188" spans="1:31" ht="12.75" customHeight="1" x14ac:dyDescent="0.2">
      <c r="A188" s="7" t="s">
        <v>35</v>
      </c>
      <c r="B188" s="7" t="s">
        <v>61</v>
      </c>
      <c r="C188" s="8">
        <v>40124</v>
      </c>
      <c r="D188" s="9" t="s">
        <v>37</v>
      </c>
      <c r="E188" s="10" t="s">
        <v>38</v>
      </c>
      <c r="F188" s="10">
        <f t="shared" si="14"/>
        <v>0</v>
      </c>
      <c r="G188" s="10">
        <f t="shared" si="15"/>
        <v>1</v>
      </c>
      <c r="H188" s="10">
        <f t="shared" si="16"/>
        <v>0</v>
      </c>
      <c r="I188" s="10">
        <f t="shared" si="17"/>
        <v>0</v>
      </c>
      <c r="J188" s="10">
        <v>1</v>
      </c>
      <c r="K188" s="7">
        <v>0</v>
      </c>
      <c r="L188" s="13">
        <v>13510</v>
      </c>
      <c r="M188" s="9">
        <v>1561659</v>
      </c>
      <c r="N188" s="7">
        <v>20</v>
      </c>
      <c r="O188" s="7">
        <v>6</v>
      </c>
      <c r="P188" s="7">
        <v>2</v>
      </c>
      <c r="Q188" s="7">
        <v>6</v>
      </c>
      <c r="R188" s="7">
        <v>5</v>
      </c>
      <c r="S188" s="7">
        <v>6</v>
      </c>
      <c r="T188" s="7">
        <v>4</v>
      </c>
      <c r="U188" s="7">
        <v>0</v>
      </c>
      <c r="V188" s="7">
        <v>0</v>
      </c>
      <c r="W188" s="6">
        <v>1</v>
      </c>
      <c r="X188" s="12">
        <v>9</v>
      </c>
      <c r="Y188" s="7">
        <v>1</v>
      </c>
      <c r="Z188" s="7">
        <v>0</v>
      </c>
      <c r="AA188" s="7">
        <v>0</v>
      </c>
      <c r="AB188" s="9" t="s">
        <v>76</v>
      </c>
      <c r="AC188" s="10">
        <f t="shared" si="18"/>
        <v>0</v>
      </c>
      <c r="AD188" s="10">
        <f t="shared" si="19"/>
        <v>0</v>
      </c>
      <c r="AE188" s="10">
        <f t="shared" si="20"/>
        <v>1</v>
      </c>
    </row>
    <row r="189" spans="1:31" ht="12.75" customHeight="1" x14ac:dyDescent="0.2">
      <c r="A189" s="7" t="s">
        <v>35</v>
      </c>
      <c r="B189" s="7" t="s">
        <v>58</v>
      </c>
      <c r="C189" s="8">
        <v>39971</v>
      </c>
      <c r="D189" s="9" t="s">
        <v>37</v>
      </c>
      <c r="E189" s="10" t="s">
        <v>38</v>
      </c>
      <c r="F189" s="10">
        <f t="shared" si="14"/>
        <v>0</v>
      </c>
      <c r="G189" s="10">
        <f t="shared" si="15"/>
        <v>1</v>
      </c>
      <c r="H189" s="10">
        <f t="shared" si="16"/>
        <v>0</v>
      </c>
      <c r="I189" s="10">
        <f t="shared" si="17"/>
        <v>0</v>
      </c>
      <c r="J189" s="10">
        <v>1</v>
      </c>
      <c r="K189" s="7">
        <v>0</v>
      </c>
      <c r="L189" s="13">
        <v>13510</v>
      </c>
      <c r="M189" s="9">
        <v>1561659</v>
      </c>
      <c r="N189" s="7">
        <v>18</v>
      </c>
      <c r="O189" s="7">
        <v>6</v>
      </c>
      <c r="P189" s="7">
        <v>1</v>
      </c>
      <c r="Q189" s="7">
        <v>7</v>
      </c>
      <c r="R189" s="7">
        <v>4</v>
      </c>
      <c r="S189" s="7">
        <v>4</v>
      </c>
      <c r="T189" s="7">
        <v>1</v>
      </c>
      <c r="U189" s="7">
        <v>0</v>
      </c>
      <c r="V189" s="7">
        <v>1</v>
      </c>
      <c r="W189" s="6">
        <v>1</v>
      </c>
      <c r="X189" s="12">
        <v>24.331647398843931</v>
      </c>
      <c r="Y189" s="7">
        <v>1</v>
      </c>
      <c r="Z189" s="7">
        <v>0</v>
      </c>
      <c r="AA189" s="7">
        <v>0</v>
      </c>
      <c r="AB189" s="9" t="s">
        <v>34</v>
      </c>
      <c r="AC189" s="10">
        <f t="shared" si="18"/>
        <v>1</v>
      </c>
      <c r="AD189" s="10">
        <f t="shared" si="19"/>
        <v>0</v>
      </c>
      <c r="AE189" s="10">
        <f t="shared" si="20"/>
        <v>0</v>
      </c>
    </row>
    <row r="190" spans="1:31" ht="12.75" customHeight="1" x14ac:dyDescent="0.2">
      <c r="A190" s="7" t="s">
        <v>60</v>
      </c>
      <c r="B190" s="7" t="s">
        <v>58</v>
      </c>
      <c r="C190" s="8">
        <v>40132</v>
      </c>
      <c r="D190" s="9" t="s">
        <v>37</v>
      </c>
      <c r="E190" s="10" t="s">
        <v>38</v>
      </c>
      <c r="F190" s="10">
        <f t="shared" si="14"/>
        <v>0</v>
      </c>
      <c r="G190" s="10">
        <f t="shared" si="15"/>
        <v>1</v>
      </c>
      <c r="H190" s="10">
        <f t="shared" si="16"/>
        <v>0</v>
      </c>
      <c r="I190" s="10">
        <f t="shared" si="17"/>
        <v>0</v>
      </c>
      <c r="J190" s="10">
        <v>1</v>
      </c>
      <c r="K190" s="7">
        <v>0</v>
      </c>
      <c r="L190" s="13">
        <v>13510</v>
      </c>
      <c r="M190" s="9">
        <v>1561659</v>
      </c>
      <c r="N190" s="7">
        <v>19</v>
      </c>
      <c r="O190" s="7">
        <v>3</v>
      </c>
      <c r="P190" s="7">
        <v>3</v>
      </c>
      <c r="Q190" s="7">
        <v>6</v>
      </c>
      <c r="R190" s="7">
        <v>4</v>
      </c>
      <c r="S190" s="7">
        <v>4</v>
      </c>
      <c r="T190" s="7">
        <v>4</v>
      </c>
      <c r="U190" s="7">
        <v>0</v>
      </c>
      <c r="V190" s="7">
        <v>1</v>
      </c>
      <c r="W190" s="6">
        <v>1</v>
      </c>
      <c r="X190" s="12">
        <v>25.230149010002041</v>
      </c>
      <c r="Y190" s="7">
        <v>1</v>
      </c>
      <c r="Z190" s="7">
        <v>0</v>
      </c>
      <c r="AA190" s="7">
        <v>0</v>
      </c>
      <c r="AB190" s="9" t="s">
        <v>76</v>
      </c>
      <c r="AC190" s="10">
        <f t="shared" si="18"/>
        <v>0</v>
      </c>
      <c r="AD190" s="10">
        <f t="shared" si="19"/>
        <v>0</v>
      </c>
      <c r="AE190" s="10">
        <f t="shared" si="20"/>
        <v>1</v>
      </c>
    </row>
    <row r="191" spans="1:31" ht="12.75" customHeight="1" x14ac:dyDescent="0.2">
      <c r="A191" s="7" t="s">
        <v>60</v>
      </c>
      <c r="B191" s="7" t="s">
        <v>49</v>
      </c>
      <c r="C191" s="8">
        <v>39964</v>
      </c>
      <c r="D191" s="9" t="s">
        <v>37</v>
      </c>
      <c r="E191" s="10" t="s">
        <v>38</v>
      </c>
      <c r="F191" s="10">
        <f t="shared" si="14"/>
        <v>0</v>
      </c>
      <c r="G191" s="10">
        <f t="shared" si="15"/>
        <v>1</v>
      </c>
      <c r="H191" s="10">
        <f t="shared" si="16"/>
        <v>0</v>
      </c>
      <c r="I191" s="10">
        <f t="shared" si="17"/>
        <v>0</v>
      </c>
      <c r="J191" s="10">
        <v>1</v>
      </c>
      <c r="K191" s="7">
        <v>0</v>
      </c>
      <c r="L191" s="13">
        <v>13510</v>
      </c>
      <c r="M191" s="9">
        <v>1561659</v>
      </c>
      <c r="N191" s="7">
        <v>2</v>
      </c>
      <c r="O191" s="7">
        <v>12</v>
      </c>
      <c r="P191" s="7">
        <v>7</v>
      </c>
      <c r="Q191" s="7">
        <v>4</v>
      </c>
      <c r="R191" s="7">
        <v>8</v>
      </c>
      <c r="S191" s="7">
        <v>2</v>
      </c>
      <c r="T191" s="7">
        <v>1</v>
      </c>
      <c r="U191" s="7">
        <v>0</v>
      </c>
      <c r="V191" s="7">
        <v>1</v>
      </c>
      <c r="W191" s="6">
        <v>0</v>
      </c>
      <c r="X191" s="12">
        <v>14.275418776782237</v>
      </c>
      <c r="Y191" s="7">
        <v>1</v>
      </c>
      <c r="Z191" s="7">
        <v>0</v>
      </c>
      <c r="AA191" s="7">
        <v>6</v>
      </c>
      <c r="AB191" s="9" t="s">
        <v>34</v>
      </c>
      <c r="AC191" s="10">
        <f t="shared" si="18"/>
        <v>1</v>
      </c>
      <c r="AD191" s="10">
        <f t="shared" si="19"/>
        <v>0</v>
      </c>
      <c r="AE191" s="10">
        <f t="shared" si="20"/>
        <v>0</v>
      </c>
    </row>
    <row r="192" spans="1:31" ht="12.75" customHeight="1" x14ac:dyDescent="0.2">
      <c r="A192" s="7" t="s">
        <v>35</v>
      </c>
      <c r="B192" s="7" t="s">
        <v>49</v>
      </c>
      <c r="C192" s="8">
        <v>40139</v>
      </c>
      <c r="D192" s="9" t="s">
        <v>37</v>
      </c>
      <c r="E192" s="10" t="s">
        <v>38</v>
      </c>
      <c r="F192" s="10">
        <f t="shared" si="14"/>
        <v>0</v>
      </c>
      <c r="G192" s="10">
        <f t="shared" si="15"/>
        <v>1</v>
      </c>
      <c r="H192" s="10">
        <f t="shared" si="16"/>
        <v>0</v>
      </c>
      <c r="I192" s="10">
        <f t="shared" si="17"/>
        <v>0</v>
      </c>
      <c r="J192" s="10">
        <v>1</v>
      </c>
      <c r="K192" s="7">
        <v>0</v>
      </c>
      <c r="L192" s="13">
        <v>13510</v>
      </c>
      <c r="M192" s="9">
        <v>1561659</v>
      </c>
      <c r="N192" s="7">
        <v>20</v>
      </c>
      <c r="O192" s="7">
        <v>17</v>
      </c>
      <c r="P192" s="7">
        <v>1</v>
      </c>
      <c r="Q192" s="7">
        <v>9</v>
      </c>
      <c r="R192" s="7">
        <v>6</v>
      </c>
      <c r="S192" s="7">
        <v>8</v>
      </c>
      <c r="T192" s="7">
        <v>4</v>
      </c>
      <c r="U192" s="7">
        <v>0</v>
      </c>
      <c r="V192" s="7">
        <v>1</v>
      </c>
      <c r="W192" s="6">
        <v>0</v>
      </c>
      <c r="X192" s="12">
        <v>9</v>
      </c>
      <c r="Y192" s="7">
        <v>1</v>
      </c>
      <c r="Z192" s="7">
        <v>0</v>
      </c>
      <c r="AA192" s="7">
        <v>1</v>
      </c>
      <c r="AB192" s="9" t="s">
        <v>76</v>
      </c>
      <c r="AC192" s="10">
        <f t="shared" si="18"/>
        <v>0</v>
      </c>
      <c r="AD192" s="10">
        <f t="shared" si="19"/>
        <v>0</v>
      </c>
      <c r="AE192" s="10">
        <f t="shared" si="20"/>
        <v>1</v>
      </c>
    </row>
    <row r="193" spans="1:31" ht="12.75" customHeight="1" x14ac:dyDescent="0.2">
      <c r="A193" s="7" t="s">
        <v>35</v>
      </c>
      <c r="B193" s="7" t="s">
        <v>63</v>
      </c>
      <c r="C193" s="8">
        <v>40006</v>
      </c>
      <c r="D193" s="9" t="s">
        <v>37</v>
      </c>
      <c r="E193" s="10" t="s">
        <v>38</v>
      </c>
      <c r="F193" s="10">
        <f t="shared" si="14"/>
        <v>0</v>
      </c>
      <c r="G193" s="10">
        <f t="shared" si="15"/>
        <v>1</v>
      </c>
      <c r="H193" s="10">
        <f t="shared" si="16"/>
        <v>0</v>
      </c>
      <c r="I193" s="10">
        <f t="shared" si="17"/>
        <v>0</v>
      </c>
      <c r="J193" s="10">
        <v>1</v>
      </c>
      <c r="K193" s="7">
        <v>0</v>
      </c>
      <c r="L193" s="13">
        <v>13510</v>
      </c>
      <c r="M193" s="9">
        <v>1561659</v>
      </c>
      <c r="N193" s="7">
        <v>16</v>
      </c>
      <c r="O193" s="7">
        <v>7</v>
      </c>
      <c r="P193" s="7">
        <v>3</v>
      </c>
      <c r="Q193" s="7">
        <v>7</v>
      </c>
      <c r="R193" s="7">
        <v>4</v>
      </c>
      <c r="S193" s="7">
        <v>7</v>
      </c>
      <c r="T193" s="7">
        <v>2</v>
      </c>
      <c r="U193" s="7">
        <v>0</v>
      </c>
      <c r="V193" s="7">
        <v>0</v>
      </c>
      <c r="W193" s="6">
        <v>0</v>
      </c>
      <c r="X193" s="12">
        <v>18.743336623889437</v>
      </c>
      <c r="Y193" s="7">
        <v>1</v>
      </c>
      <c r="Z193" s="7">
        <v>0</v>
      </c>
      <c r="AA193" s="7">
        <v>2</v>
      </c>
      <c r="AB193" s="9" t="s">
        <v>67</v>
      </c>
      <c r="AC193" s="10">
        <f t="shared" si="18"/>
        <v>0</v>
      </c>
      <c r="AD193" s="10">
        <f t="shared" si="19"/>
        <v>1</v>
      </c>
      <c r="AE193" s="10">
        <f t="shared" si="20"/>
        <v>0</v>
      </c>
    </row>
    <row r="194" spans="1:31" ht="12.75" customHeight="1" x14ac:dyDescent="0.2">
      <c r="A194" s="7" t="s">
        <v>60</v>
      </c>
      <c r="B194" s="7" t="s">
        <v>63</v>
      </c>
      <c r="C194" s="8">
        <v>40045</v>
      </c>
      <c r="D194" s="9" t="s">
        <v>37</v>
      </c>
      <c r="E194" s="10" t="s">
        <v>38</v>
      </c>
      <c r="F194" s="10">
        <f t="shared" ref="F194:F257" si="21">IF(E194="Sul",1,0)</f>
        <v>0</v>
      </c>
      <c r="G194" s="10">
        <f t="shared" ref="G194:G257" si="22">IF(E194="Nordeste",1,0)</f>
        <v>1</v>
      </c>
      <c r="H194" s="10">
        <f t="shared" ref="H194:H257" si="23">IF(E194="Sudeste",1,0)</f>
        <v>0</v>
      </c>
      <c r="I194" s="10">
        <f t="shared" ref="I194:I257" si="24">IF(E194="Centro-Oeste",1,0)</f>
        <v>0</v>
      </c>
      <c r="J194" s="10">
        <v>1</v>
      </c>
      <c r="K194" s="7">
        <v>0</v>
      </c>
      <c r="L194" s="13">
        <v>13510</v>
      </c>
      <c r="M194" s="9">
        <v>1561659</v>
      </c>
      <c r="N194" s="7">
        <v>18</v>
      </c>
      <c r="O194" s="7">
        <v>3</v>
      </c>
      <c r="P194" s="7">
        <v>6</v>
      </c>
      <c r="Q194" s="7">
        <v>6</v>
      </c>
      <c r="R194" s="7">
        <v>4</v>
      </c>
      <c r="S194" s="7">
        <v>7</v>
      </c>
      <c r="T194" s="7">
        <v>3</v>
      </c>
      <c r="U194" s="7">
        <v>0</v>
      </c>
      <c r="V194" s="7">
        <v>0</v>
      </c>
      <c r="W194" s="6">
        <v>0</v>
      </c>
      <c r="X194" s="12">
        <v>12.074861367837338</v>
      </c>
      <c r="Y194" s="7">
        <v>0</v>
      </c>
      <c r="Z194" s="7">
        <v>0</v>
      </c>
      <c r="AA194" s="7">
        <v>10</v>
      </c>
      <c r="AB194" s="9" t="s">
        <v>67</v>
      </c>
      <c r="AC194" s="10">
        <f t="shared" ref="AC194:AC257" si="25">IF(AB194="Outono",1,0)</f>
        <v>0</v>
      </c>
      <c r="AD194" s="10">
        <f t="shared" ref="AD194:AD257" si="26">IF(AB194="Inverno",1,0)</f>
        <v>1</v>
      </c>
      <c r="AE194" s="10">
        <f t="shared" ref="AE194:AE257" si="27">IF(AB194="Primavera",1,0)</f>
        <v>0</v>
      </c>
    </row>
    <row r="195" spans="1:31" ht="12.75" customHeight="1" x14ac:dyDescent="0.2">
      <c r="A195" s="7" t="s">
        <v>35</v>
      </c>
      <c r="B195" s="7" t="s">
        <v>46</v>
      </c>
      <c r="C195" s="8">
        <v>39992</v>
      </c>
      <c r="D195" s="9" t="s">
        <v>37</v>
      </c>
      <c r="E195" s="10" t="s">
        <v>38</v>
      </c>
      <c r="F195" s="10">
        <f t="shared" si="21"/>
        <v>0</v>
      </c>
      <c r="G195" s="10">
        <f t="shared" si="22"/>
        <v>1</v>
      </c>
      <c r="H195" s="10">
        <f t="shared" si="23"/>
        <v>0</v>
      </c>
      <c r="I195" s="10">
        <f t="shared" si="24"/>
        <v>0</v>
      </c>
      <c r="J195" s="10">
        <v>1</v>
      </c>
      <c r="K195" s="7">
        <v>0</v>
      </c>
      <c r="L195" s="13">
        <v>13510</v>
      </c>
      <c r="M195" s="9">
        <v>1561659</v>
      </c>
      <c r="N195" s="7">
        <v>19</v>
      </c>
      <c r="O195" s="7">
        <v>9</v>
      </c>
      <c r="P195" s="7">
        <v>3</v>
      </c>
      <c r="Q195" s="7">
        <v>5</v>
      </c>
      <c r="R195" s="7">
        <v>5</v>
      </c>
      <c r="S195" s="7">
        <v>5</v>
      </c>
      <c r="T195" s="7">
        <v>1</v>
      </c>
      <c r="U195" s="7">
        <v>0</v>
      </c>
      <c r="V195" s="7">
        <v>0</v>
      </c>
      <c r="W195" s="6">
        <v>1</v>
      </c>
      <c r="X195" s="12">
        <v>18.118131868131869</v>
      </c>
      <c r="Y195" s="7">
        <v>1</v>
      </c>
      <c r="Z195" s="7">
        <v>0</v>
      </c>
      <c r="AA195" s="7">
        <v>3.5</v>
      </c>
      <c r="AB195" s="9" t="s">
        <v>67</v>
      </c>
      <c r="AC195" s="10">
        <f t="shared" si="25"/>
        <v>0</v>
      </c>
      <c r="AD195" s="10">
        <f t="shared" si="26"/>
        <v>1</v>
      </c>
      <c r="AE195" s="10">
        <f t="shared" si="27"/>
        <v>0</v>
      </c>
    </row>
    <row r="196" spans="1:31" ht="12.75" customHeight="1" x14ac:dyDescent="0.2">
      <c r="A196" s="7" t="s">
        <v>60</v>
      </c>
      <c r="B196" s="7" t="s">
        <v>46</v>
      </c>
      <c r="C196" s="8">
        <v>40069</v>
      </c>
      <c r="D196" s="9" t="s">
        <v>37</v>
      </c>
      <c r="E196" s="10" t="s">
        <v>38</v>
      </c>
      <c r="F196" s="10">
        <f t="shared" si="21"/>
        <v>0</v>
      </c>
      <c r="G196" s="10">
        <f t="shared" si="22"/>
        <v>1</v>
      </c>
      <c r="H196" s="10">
        <f t="shared" si="23"/>
        <v>0</v>
      </c>
      <c r="I196" s="10">
        <f t="shared" si="24"/>
        <v>0</v>
      </c>
      <c r="J196" s="10">
        <v>1</v>
      </c>
      <c r="K196" s="7">
        <v>0</v>
      </c>
      <c r="L196" s="13">
        <v>13510</v>
      </c>
      <c r="M196" s="9">
        <v>1561659</v>
      </c>
      <c r="N196" s="7">
        <v>16</v>
      </c>
      <c r="O196" s="7">
        <v>8</v>
      </c>
      <c r="P196" s="7">
        <v>4</v>
      </c>
      <c r="Q196" s="7">
        <v>5</v>
      </c>
      <c r="R196" s="7">
        <v>6</v>
      </c>
      <c r="S196" s="7">
        <v>8</v>
      </c>
      <c r="T196" s="7">
        <v>3</v>
      </c>
      <c r="U196" s="7">
        <v>0</v>
      </c>
      <c r="V196" s="7">
        <v>0</v>
      </c>
      <c r="W196" s="6">
        <v>1</v>
      </c>
      <c r="X196" s="12">
        <v>13.095936968947937</v>
      </c>
      <c r="Y196" s="7">
        <v>1</v>
      </c>
      <c r="Z196" s="7">
        <v>0</v>
      </c>
      <c r="AA196" s="7">
        <v>3.5</v>
      </c>
      <c r="AB196" s="9" t="s">
        <v>67</v>
      </c>
      <c r="AC196" s="10">
        <f t="shared" si="25"/>
        <v>0</v>
      </c>
      <c r="AD196" s="10">
        <f t="shared" si="26"/>
        <v>1</v>
      </c>
      <c r="AE196" s="10">
        <f t="shared" si="27"/>
        <v>0</v>
      </c>
    </row>
    <row r="197" spans="1:31" ht="12.75" customHeight="1" x14ac:dyDescent="0.2">
      <c r="A197" s="7" t="s">
        <v>60</v>
      </c>
      <c r="B197" s="7" t="s">
        <v>56</v>
      </c>
      <c r="C197" s="8">
        <v>39999</v>
      </c>
      <c r="D197" s="9" t="s">
        <v>37</v>
      </c>
      <c r="E197" s="10" t="s">
        <v>38</v>
      </c>
      <c r="F197" s="10">
        <f t="shared" si="21"/>
        <v>0</v>
      </c>
      <c r="G197" s="10">
        <f t="shared" si="22"/>
        <v>1</v>
      </c>
      <c r="H197" s="10">
        <f t="shared" si="23"/>
        <v>0</v>
      </c>
      <c r="I197" s="10">
        <f t="shared" si="24"/>
        <v>0</v>
      </c>
      <c r="J197" s="10">
        <v>1</v>
      </c>
      <c r="K197" s="7">
        <v>0</v>
      </c>
      <c r="L197" s="13">
        <v>13510</v>
      </c>
      <c r="M197" s="9">
        <v>1561659</v>
      </c>
      <c r="N197" s="7">
        <v>16</v>
      </c>
      <c r="O197" s="7">
        <v>2</v>
      </c>
      <c r="P197" s="7">
        <v>0</v>
      </c>
      <c r="Q197" s="7">
        <v>4</v>
      </c>
      <c r="R197" s="7">
        <v>0</v>
      </c>
      <c r="S197" s="7">
        <v>3</v>
      </c>
      <c r="T197" s="7">
        <v>1</v>
      </c>
      <c r="U197" s="7">
        <v>0</v>
      </c>
      <c r="V197" s="7">
        <v>0</v>
      </c>
      <c r="W197" s="6">
        <v>1</v>
      </c>
      <c r="X197" s="12">
        <v>9</v>
      </c>
      <c r="Y197" s="7">
        <v>1</v>
      </c>
      <c r="Z197" s="7">
        <v>0</v>
      </c>
      <c r="AA197" s="7">
        <v>0.5</v>
      </c>
      <c r="AB197" s="9" t="s">
        <v>67</v>
      </c>
      <c r="AC197" s="10">
        <f t="shared" si="25"/>
        <v>0</v>
      </c>
      <c r="AD197" s="10">
        <f t="shared" si="26"/>
        <v>1</v>
      </c>
      <c r="AE197" s="10">
        <f t="shared" si="27"/>
        <v>0</v>
      </c>
    </row>
    <row r="198" spans="1:31" ht="12.75" customHeight="1" x14ac:dyDescent="0.2">
      <c r="A198" s="7" t="s">
        <v>35</v>
      </c>
      <c r="B198" s="7" t="s">
        <v>56</v>
      </c>
      <c r="C198" s="8">
        <v>40146</v>
      </c>
      <c r="D198" s="9" t="s">
        <v>37</v>
      </c>
      <c r="E198" s="10" t="s">
        <v>38</v>
      </c>
      <c r="F198" s="10">
        <f t="shared" si="21"/>
        <v>0</v>
      </c>
      <c r="G198" s="10">
        <f t="shared" si="22"/>
        <v>1</v>
      </c>
      <c r="H198" s="10">
        <f t="shared" si="23"/>
        <v>0</v>
      </c>
      <c r="I198" s="10">
        <f t="shared" si="24"/>
        <v>0</v>
      </c>
      <c r="J198" s="10">
        <v>1</v>
      </c>
      <c r="K198" s="7">
        <v>0</v>
      </c>
      <c r="L198" s="13">
        <v>13510</v>
      </c>
      <c r="M198" s="9">
        <v>1561659</v>
      </c>
      <c r="N198" s="7">
        <v>20</v>
      </c>
      <c r="O198" s="7">
        <v>3</v>
      </c>
      <c r="P198" s="7">
        <v>1</v>
      </c>
      <c r="Q198" s="7">
        <v>7</v>
      </c>
      <c r="R198" s="7">
        <v>4</v>
      </c>
      <c r="S198" s="7">
        <v>5</v>
      </c>
      <c r="T198" s="7">
        <v>4</v>
      </c>
      <c r="U198" s="7">
        <v>0</v>
      </c>
      <c r="V198" s="7">
        <v>0</v>
      </c>
      <c r="W198" s="6">
        <v>1</v>
      </c>
      <c r="X198" s="12">
        <v>9.0220102714600152</v>
      </c>
      <c r="Y198" s="7">
        <v>1</v>
      </c>
      <c r="Z198" s="7">
        <v>0</v>
      </c>
      <c r="AA198" s="7">
        <v>4.8</v>
      </c>
      <c r="AB198" s="9" t="s">
        <v>76</v>
      </c>
      <c r="AC198" s="10">
        <f t="shared" si="25"/>
        <v>0</v>
      </c>
      <c r="AD198" s="10">
        <f t="shared" si="26"/>
        <v>0</v>
      </c>
      <c r="AE198" s="10">
        <f t="shared" si="27"/>
        <v>1</v>
      </c>
    </row>
    <row r="199" spans="1:31" ht="12.75" customHeight="1" x14ac:dyDescent="0.2">
      <c r="A199" s="7" t="s">
        <v>35</v>
      </c>
      <c r="B199" s="7" t="s">
        <v>60</v>
      </c>
      <c r="C199" s="8">
        <v>40020</v>
      </c>
      <c r="D199" s="9" t="s">
        <v>37</v>
      </c>
      <c r="E199" s="10" t="s">
        <v>38</v>
      </c>
      <c r="F199" s="10">
        <f t="shared" si="21"/>
        <v>0</v>
      </c>
      <c r="G199" s="10">
        <f t="shared" si="22"/>
        <v>1</v>
      </c>
      <c r="H199" s="10">
        <f t="shared" si="23"/>
        <v>0</v>
      </c>
      <c r="I199" s="10">
        <f t="shared" si="24"/>
        <v>0</v>
      </c>
      <c r="J199" s="10">
        <v>1</v>
      </c>
      <c r="K199" s="7">
        <v>0</v>
      </c>
      <c r="L199" s="13">
        <v>13510</v>
      </c>
      <c r="M199" s="9">
        <v>1561659</v>
      </c>
      <c r="N199" s="7">
        <v>17</v>
      </c>
      <c r="O199" s="7">
        <v>20</v>
      </c>
      <c r="P199" s="7">
        <v>1</v>
      </c>
      <c r="Q199" s="7">
        <v>2</v>
      </c>
      <c r="R199" s="7">
        <v>5</v>
      </c>
      <c r="S199" s="7">
        <v>3</v>
      </c>
      <c r="T199" s="7">
        <v>2</v>
      </c>
      <c r="U199" s="7">
        <v>1</v>
      </c>
      <c r="V199" s="7">
        <v>0</v>
      </c>
      <c r="W199" s="6">
        <v>0</v>
      </c>
      <c r="X199" s="12">
        <v>22.734903872190632</v>
      </c>
      <c r="Y199" s="7">
        <v>1</v>
      </c>
      <c r="Z199" s="7">
        <v>0</v>
      </c>
      <c r="AA199" s="7">
        <v>10</v>
      </c>
      <c r="AB199" s="9" t="s">
        <v>67</v>
      </c>
      <c r="AC199" s="10">
        <f t="shared" si="25"/>
        <v>0</v>
      </c>
      <c r="AD199" s="10">
        <f t="shared" si="26"/>
        <v>1</v>
      </c>
      <c r="AE199" s="10">
        <f t="shared" si="27"/>
        <v>0</v>
      </c>
    </row>
    <row r="200" spans="1:31" ht="12.75" customHeight="1" x14ac:dyDescent="0.2">
      <c r="A200" s="7" t="s">
        <v>35</v>
      </c>
      <c r="B200" s="7" t="s">
        <v>39</v>
      </c>
      <c r="C200" s="8">
        <v>40026</v>
      </c>
      <c r="D200" s="9" t="s">
        <v>37</v>
      </c>
      <c r="E200" s="10" t="s">
        <v>38</v>
      </c>
      <c r="F200" s="10">
        <f t="shared" si="21"/>
        <v>0</v>
      </c>
      <c r="G200" s="10">
        <f t="shared" si="22"/>
        <v>1</v>
      </c>
      <c r="H200" s="10">
        <f t="shared" si="23"/>
        <v>0</v>
      </c>
      <c r="I200" s="10">
        <f t="shared" si="24"/>
        <v>0</v>
      </c>
      <c r="J200" s="10">
        <v>1</v>
      </c>
      <c r="K200" s="7">
        <v>0</v>
      </c>
      <c r="L200" s="13">
        <v>13510</v>
      </c>
      <c r="M200" s="9">
        <v>1561659</v>
      </c>
      <c r="N200" s="7">
        <v>17</v>
      </c>
      <c r="O200" s="7">
        <v>1</v>
      </c>
      <c r="P200" s="7">
        <v>2</v>
      </c>
      <c r="Q200" s="7">
        <v>6</v>
      </c>
      <c r="R200" s="7">
        <v>4</v>
      </c>
      <c r="S200" s="7">
        <v>5</v>
      </c>
      <c r="T200" s="7">
        <v>2</v>
      </c>
      <c r="U200" s="7">
        <v>0</v>
      </c>
      <c r="V200" s="7">
        <v>1</v>
      </c>
      <c r="W200" s="6">
        <v>1</v>
      </c>
      <c r="X200" s="12">
        <v>23.360470375395749</v>
      </c>
      <c r="Y200" s="7">
        <v>1</v>
      </c>
      <c r="Z200" s="7">
        <v>0</v>
      </c>
      <c r="AA200" s="7">
        <v>46</v>
      </c>
      <c r="AB200" s="9" t="s">
        <v>67</v>
      </c>
      <c r="AC200" s="10">
        <f t="shared" si="25"/>
        <v>0</v>
      </c>
      <c r="AD200" s="10">
        <f t="shared" si="26"/>
        <v>1</v>
      </c>
      <c r="AE200" s="10">
        <f t="shared" si="27"/>
        <v>0</v>
      </c>
    </row>
    <row r="201" spans="1:31" ht="12.75" customHeight="1" x14ac:dyDescent="0.2">
      <c r="A201" s="7" t="s">
        <v>60</v>
      </c>
      <c r="B201" s="7" t="s">
        <v>47</v>
      </c>
      <c r="C201" s="8">
        <v>40023</v>
      </c>
      <c r="D201" s="9" t="s">
        <v>37</v>
      </c>
      <c r="E201" s="10" t="s">
        <v>38</v>
      </c>
      <c r="F201" s="10">
        <f t="shared" si="21"/>
        <v>0</v>
      </c>
      <c r="G201" s="10">
        <f t="shared" si="22"/>
        <v>1</v>
      </c>
      <c r="H201" s="10">
        <f t="shared" si="23"/>
        <v>0</v>
      </c>
      <c r="I201" s="10">
        <f t="shared" si="24"/>
        <v>0</v>
      </c>
      <c r="J201" s="10">
        <v>1</v>
      </c>
      <c r="K201" s="7">
        <v>0</v>
      </c>
      <c r="L201" s="13">
        <v>13510</v>
      </c>
      <c r="M201" s="9">
        <v>1561659</v>
      </c>
      <c r="N201" s="7">
        <v>20</v>
      </c>
      <c r="O201" s="7">
        <v>12</v>
      </c>
      <c r="P201" s="7">
        <v>2</v>
      </c>
      <c r="Q201" s="7">
        <v>3</v>
      </c>
      <c r="R201" s="7">
        <v>5</v>
      </c>
      <c r="S201" s="7">
        <v>3</v>
      </c>
      <c r="T201" s="7">
        <v>2</v>
      </c>
      <c r="U201" s="7">
        <v>0</v>
      </c>
      <c r="V201" s="7">
        <v>1</v>
      </c>
      <c r="W201" s="6">
        <v>1</v>
      </c>
      <c r="X201" s="12">
        <v>9</v>
      </c>
      <c r="Y201" s="7">
        <v>0</v>
      </c>
      <c r="Z201" s="7">
        <v>0</v>
      </c>
      <c r="AA201" s="7">
        <v>5</v>
      </c>
      <c r="AB201" s="9" t="s">
        <v>67</v>
      </c>
      <c r="AC201" s="10">
        <f t="shared" si="25"/>
        <v>0</v>
      </c>
      <c r="AD201" s="10">
        <f t="shared" si="26"/>
        <v>1</v>
      </c>
      <c r="AE201" s="10">
        <f t="shared" si="27"/>
        <v>0</v>
      </c>
    </row>
    <row r="202" spans="1:31" ht="12.75" customHeight="1" x14ac:dyDescent="0.2">
      <c r="A202" s="7" t="s">
        <v>35</v>
      </c>
      <c r="B202" s="7" t="s">
        <v>47</v>
      </c>
      <c r="C202" s="8">
        <v>40093</v>
      </c>
      <c r="D202" s="9" t="s">
        <v>37</v>
      </c>
      <c r="E202" s="10" t="s">
        <v>38</v>
      </c>
      <c r="F202" s="10">
        <f t="shared" si="21"/>
        <v>0</v>
      </c>
      <c r="G202" s="10">
        <f t="shared" si="22"/>
        <v>1</v>
      </c>
      <c r="H202" s="10">
        <f t="shared" si="23"/>
        <v>0</v>
      </c>
      <c r="I202" s="10">
        <f t="shared" si="24"/>
        <v>0</v>
      </c>
      <c r="J202" s="10">
        <v>1</v>
      </c>
      <c r="K202" s="7">
        <v>0</v>
      </c>
      <c r="L202" s="13">
        <v>13510</v>
      </c>
      <c r="M202" s="9">
        <v>1561659</v>
      </c>
      <c r="N202" s="7">
        <v>19</v>
      </c>
      <c r="O202" s="7">
        <v>13</v>
      </c>
      <c r="P202" s="7">
        <v>4</v>
      </c>
      <c r="Q202" s="7">
        <v>1</v>
      </c>
      <c r="R202" s="7">
        <v>5</v>
      </c>
      <c r="S202" s="7">
        <v>2</v>
      </c>
      <c r="T202" s="7">
        <v>3</v>
      </c>
      <c r="U202" s="7">
        <v>0</v>
      </c>
      <c r="V202" s="7">
        <v>1</v>
      </c>
      <c r="W202" s="6">
        <v>1</v>
      </c>
      <c r="X202" s="12">
        <v>12.195779940263995</v>
      </c>
      <c r="Y202" s="7">
        <v>0</v>
      </c>
      <c r="Z202" s="7">
        <v>0</v>
      </c>
      <c r="AA202" s="7">
        <v>0</v>
      </c>
      <c r="AB202" s="9" t="s">
        <v>76</v>
      </c>
      <c r="AC202" s="10">
        <f t="shared" si="25"/>
        <v>0</v>
      </c>
      <c r="AD202" s="10">
        <f t="shared" si="26"/>
        <v>0</v>
      </c>
      <c r="AE202" s="10">
        <f t="shared" si="27"/>
        <v>1</v>
      </c>
    </row>
    <row r="203" spans="1:31" ht="12.75" customHeight="1" x14ac:dyDescent="0.2">
      <c r="A203" s="7" t="s">
        <v>35</v>
      </c>
      <c r="B203" s="7" t="s">
        <v>50</v>
      </c>
      <c r="C203" s="8">
        <v>40041</v>
      </c>
      <c r="D203" s="9" t="s">
        <v>37</v>
      </c>
      <c r="E203" s="10" t="s">
        <v>38</v>
      </c>
      <c r="F203" s="10">
        <f t="shared" si="21"/>
        <v>0</v>
      </c>
      <c r="G203" s="10">
        <f t="shared" si="22"/>
        <v>1</v>
      </c>
      <c r="H203" s="10">
        <f t="shared" si="23"/>
        <v>0</v>
      </c>
      <c r="I203" s="10">
        <f t="shared" si="24"/>
        <v>0</v>
      </c>
      <c r="J203" s="10">
        <v>1</v>
      </c>
      <c r="K203" s="7">
        <v>0</v>
      </c>
      <c r="L203" s="13">
        <v>13510</v>
      </c>
      <c r="M203" s="9">
        <v>1561659</v>
      </c>
      <c r="N203" s="7">
        <v>20</v>
      </c>
      <c r="O203" s="7">
        <v>5</v>
      </c>
      <c r="P203" s="7">
        <v>0</v>
      </c>
      <c r="Q203" s="7">
        <v>9</v>
      </c>
      <c r="R203" s="7">
        <v>1</v>
      </c>
      <c r="S203" s="7">
        <v>7</v>
      </c>
      <c r="T203" s="7">
        <v>2</v>
      </c>
      <c r="U203" s="7">
        <v>0</v>
      </c>
      <c r="V203" s="7">
        <v>1</v>
      </c>
      <c r="W203" s="6">
        <v>0</v>
      </c>
      <c r="X203" s="12">
        <v>21.388221731194157</v>
      </c>
      <c r="Y203" s="7">
        <v>1</v>
      </c>
      <c r="Z203" s="7">
        <v>0</v>
      </c>
      <c r="AA203" s="7">
        <v>7</v>
      </c>
      <c r="AB203" s="9" t="s">
        <v>67</v>
      </c>
      <c r="AC203" s="10">
        <f t="shared" si="25"/>
        <v>0</v>
      </c>
      <c r="AD203" s="10">
        <f t="shared" si="26"/>
        <v>1</v>
      </c>
      <c r="AE203" s="10">
        <f t="shared" si="27"/>
        <v>0</v>
      </c>
    </row>
    <row r="204" spans="1:31" ht="12.75" customHeight="1" x14ac:dyDescent="0.2">
      <c r="A204" s="7" t="s">
        <v>60</v>
      </c>
      <c r="B204" s="7" t="s">
        <v>50</v>
      </c>
      <c r="C204" s="8">
        <v>40086</v>
      </c>
      <c r="D204" s="9" t="s">
        <v>37</v>
      </c>
      <c r="E204" s="10" t="s">
        <v>38</v>
      </c>
      <c r="F204" s="10">
        <f t="shared" si="21"/>
        <v>0</v>
      </c>
      <c r="G204" s="10">
        <f t="shared" si="22"/>
        <v>1</v>
      </c>
      <c r="H204" s="10">
        <f t="shared" si="23"/>
        <v>0</v>
      </c>
      <c r="I204" s="10">
        <f t="shared" si="24"/>
        <v>0</v>
      </c>
      <c r="J204" s="10">
        <v>1</v>
      </c>
      <c r="K204" s="7">
        <v>0</v>
      </c>
      <c r="L204" s="13">
        <v>13510</v>
      </c>
      <c r="M204" s="9">
        <v>1561659</v>
      </c>
      <c r="N204" s="7">
        <v>16</v>
      </c>
      <c r="O204" s="7">
        <v>3</v>
      </c>
      <c r="P204" s="7">
        <v>1</v>
      </c>
      <c r="Q204" s="7">
        <v>5</v>
      </c>
      <c r="R204" s="7">
        <v>0</v>
      </c>
      <c r="S204" s="7">
        <v>4</v>
      </c>
      <c r="T204" s="7">
        <v>3</v>
      </c>
      <c r="U204" s="7">
        <v>0</v>
      </c>
      <c r="V204" s="7">
        <v>1</v>
      </c>
      <c r="W204" s="6">
        <v>0</v>
      </c>
      <c r="X204" s="12">
        <v>13.745644599303136</v>
      </c>
      <c r="Y204" s="7">
        <v>0</v>
      </c>
      <c r="Z204" s="7">
        <v>1</v>
      </c>
      <c r="AA204" s="7">
        <v>0</v>
      </c>
      <c r="AB204" s="9" t="s">
        <v>76</v>
      </c>
      <c r="AC204" s="10">
        <f t="shared" si="25"/>
        <v>0</v>
      </c>
      <c r="AD204" s="10">
        <f t="shared" si="26"/>
        <v>0</v>
      </c>
      <c r="AE204" s="10">
        <f t="shared" si="27"/>
        <v>1</v>
      </c>
    </row>
    <row r="205" spans="1:31" ht="12.75" customHeight="1" x14ac:dyDescent="0.2">
      <c r="A205" s="7" t="s">
        <v>63</v>
      </c>
      <c r="B205" s="7" t="s">
        <v>35</v>
      </c>
      <c r="C205" s="8">
        <v>40098</v>
      </c>
      <c r="D205" s="9" t="s">
        <v>37</v>
      </c>
      <c r="E205" s="10" t="s">
        <v>38</v>
      </c>
      <c r="F205" s="10">
        <f t="shared" si="21"/>
        <v>0</v>
      </c>
      <c r="G205" s="10">
        <f t="shared" si="22"/>
        <v>1</v>
      </c>
      <c r="H205" s="10">
        <f t="shared" si="23"/>
        <v>0</v>
      </c>
      <c r="I205" s="10">
        <f t="shared" si="24"/>
        <v>0</v>
      </c>
      <c r="J205" s="10">
        <v>1</v>
      </c>
      <c r="K205" s="7">
        <v>0</v>
      </c>
      <c r="L205" s="13">
        <v>13510</v>
      </c>
      <c r="M205" s="9">
        <v>1561659</v>
      </c>
      <c r="N205" s="7">
        <v>5</v>
      </c>
      <c r="O205" s="7">
        <v>19</v>
      </c>
      <c r="P205" s="7">
        <v>3</v>
      </c>
      <c r="Q205" s="7">
        <v>4</v>
      </c>
      <c r="R205" s="7">
        <v>3</v>
      </c>
      <c r="S205" s="7">
        <v>5</v>
      </c>
      <c r="T205" s="7">
        <v>3</v>
      </c>
      <c r="U205" s="7">
        <v>0</v>
      </c>
      <c r="V205" s="7">
        <v>0</v>
      </c>
      <c r="W205" s="6">
        <v>1</v>
      </c>
      <c r="X205" s="12">
        <v>8.2688992828188344</v>
      </c>
      <c r="Y205" s="7">
        <v>0</v>
      </c>
      <c r="Z205" s="7">
        <v>0</v>
      </c>
      <c r="AA205" s="7">
        <v>0.2</v>
      </c>
      <c r="AB205" s="9" t="s">
        <v>76</v>
      </c>
      <c r="AC205" s="10">
        <f t="shared" si="25"/>
        <v>0</v>
      </c>
      <c r="AD205" s="10">
        <f t="shared" si="26"/>
        <v>0</v>
      </c>
      <c r="AE205" s="10">
        <f t="shared" si="27"/>
        <v>1</v>
      </c>
    </row>
    <row r="206" spans="1:31" ht="12.75" customHeight="1" x14ac:dyDescent="0.2">
      <c r="A206" s="7" t="s">
        <v>60</v>
      </c>
      <c r="B206" s="7" t="s">
        <v>35</v>
      </c>
      <c r="C206" s="8">
        <v>40118</v>
      </c>
      <c r="D206" s="9" t="s">
        <v>37</v>
      </c>
      <c r="E206" s="10" t="s">
        <v>38</v>
      </c>
      <c r="F206" s="10">
        <f t="shared" si="21"/>
        <v>0</v>
      </c>
      <c r="G206" s="10">
        <f t="shared" si="22"/>
        <v>1</v>
      </c>
      <c r="H206" s="10">
        <f t="shared" si="23"/>
        <v>0</v>
      </c>
      <c r="I206" s="10">
        <f t="shared" si="24"/>
        <v>0</v>
      </c>
      <c r="J206" s="10">
        <v>1</v>
      </c>
      <c r="K206" s="7">
        <v>0</v>
      </c>
      <c r="L206" s="13">
        <v>13510</v>
      </c>
      <c r="M206" s="9">
        <v>1561659</v>
      </c>
      <c r="N206" s="7">
        <v>18</v>
      </c>
      <c r="O206" s="7">
        <v>19</v>
      </c>
      <c r="P206" s="7">
        <v>3</v>
      </c>
      <c r="Q206" s="7">
        <v>5</v>
      </c>
      <c r="R206" s="7">
        <v>3</v>
      </c>
      <c r="S206" s="7">
        <v>5</v>
      </c>
      <c r="T206" s="7">
        <v>4</v>
      </c>
      <c r="U206" s="7">
        <v>1</v>
      </c>
      <c r="V206" s="7">
        <v>0</v>
      </c>
      <c r="W206" s="6">
        <v>1</v>
      </c>
      <c r="X206" s="12">
        <v>20.676366496264254</v>
      </c>
      <c r="Y206" s="7">
        <v>1</v>
      </c>
      <c r="Z206" s="7">
        <v>0</v>
      </c>
      <c r="AA206" s="7">
        <v>0</v>
      </c>
      <c r="AB206" s="9" t="s">
        <v>76</v>
      </c>
      <c r="AC206" s="10">
        <f t="shared" si="25"/>
        <v>0</v>
      </c>
      <c r="AD206" s="10">
        <f t="shared" si="26"/>
        <v>0</v>
      </c>
      <c r="AE206" s="10">
        <f t="shared" si="27"/>
        <v>1</v>
      </c>
    </row>
    <row r="207" spans="1:31" ht="12.75" customHeight="1" x14ac:dyDescent="0.2">
      <c r="A207" s="7" t="s">
        <v>60</v>
      </c>
      <c r="B207" s="7" t="s">
        <v>44</v>
      </c>
      <c r="C207" s="8">
        <v>40010</v>
      </c>
      <c r="D207" s="9" t="s">
        <v>37</v>
      </c>
      <c r="E207" s="10" t="s">
        <v>38</v>
      </c>
      <c r="F207" s="10">
        <f t="shared" si="21"/>
        <v>0</v>
      </c>
      <c r="G207" s="10">
        <f t="shared" si="22"/>
        <v>1</v>
      </c>
      <c r="H207" s="10">
        <f t="shared" si="23"/>
        <v>0</v>
      </c>
      <c r="I207" s="10">
        <f t="shared" si="24"/>
        <v>0</v>
      </c>
      <c r="J207" s="10">
        <v>1</v>
      </c>
      <c r="K207" s="7">
        <v>0</v>
      </c>
      <c r="L207" s="13">
        <v>13510</v>
      </c>
      <c r="M207" s="9">
        <v>1561659</v>
      </c>
      <c r="N207" s="7">
        <v>19</v>
      </c>
      <c r="O207" s="7">
        <v>3</v>
      </c>
      <c r="P207" s="7">
        <v>0</v>
      </c>
      <c r="Q207" s="7">
        <v>6</v>
      </c>
      <c r="R207" s="7">
        <v>1</v>
      </c>
      <c r="S207" s="7">
        <v>11</v>
      </c>
      <c r="T207" s="7">
        <v>2</v>
      </c>
      <c r="U207" s="7">
        <v>0</v>
      </c>
      <c r="V207" s="7">
        <v>0</v>
      </c>
      <c r="W207" s="6">
        <v>0</v>
      </c>
      <c r="X207" s="12">
        <v>9</v>
      </c>
      <c r="Y207" s="7">
        <v>0</v>
      </c>
      <c r="Z207" s="7">
        <v>0</v>
      </c>
      <c r="AA207" s="7">
        <v>10</v>
      </c>
      <c r="AB207" s="9" t="s">
        <v>67</v>
      </c>
      <c r="AC207" s="10">
        <f t="shared" si="25"/>
        <v>0</v>
      </c>
      <c r="AD207" s="10">
        <f t="shared" si="26"/>
        <v>1</v>
      </c>
      <c r="AE207" s="10">
        <f t="shared" si="27"/>
        <v>0</v>
      </c>
    </row>
    <row r="208" spans="1:31" ht="12.75" customHeight="1" x14ac:dyDescent="0.2">
      <c r="A208" s="7" t="s">
        <v>35</v>
      </c>
      <c r="B208" s="7" t="s">
        <v>44</v>
      </c>
      <c r="C208" s="8">
        <v>40047</v>
      </c>
      <c r="D208" s="9" t="s">
        <v>37</v>
      </c>
      <c r="E208" s="10" t="s">
        <v>38</v>
      </c>
      <c r="F208" s="10">
        <f t="shared" si="21"/>
        <v>0</v>
      </c>
      <c r="G208" s="10">
        <f t="shared" si="22"/>
        <v>1</v>
      </c>
      <c r="H208" s="10">
        <f t="shared" si="23"/>
        <v>0</v>
      </c>
      <c r="I208" s="10">
        <f t="shared" si="24"/>
        <v>0</v>
      </c>
      <c r="J208" s="10">
        <v>1</v>
      </c>
      <c r="K208" s="7">
        <v>0</v>
      </c>
      <c r="L208" s="13">
        <v>13510</v>
      </c>
      <c r="M208" s="9">
        <v>1561659</v>
      </c>
      <c r="N208" s="7">
        <v>20</v>
      </c>
      <c r="O208" s="7">
        <v>11</v>
      </c>
      <c r="P208" s="7">
        <v>0</v>
      </c>
      <c r="Q208" s="7">
        <v>4</v>
      </c>
      <c r="R208" s="7">
        <v>2</v>
      </c>
      <c r="S208" s="7">
        <v>6</v>
      </c>
      <c r="T208" s="7">
        <v>3</v>
      </c>
      <c r="U208" s="7">
        <v>0</v>
      </c>
      <c r="V208" s="7">
        <v>0</v>
      </c>
      <c r="W208" s="6">
        <v>0</v>
      </c>
      <c r="X208" s="12">
        <v>8.9655271473714446</v>
      </c>
      <c r="Y208" s="7">
        <v>1</v>
      </c>
      <c r="Z208" s="7">
        <v>0</v>
      </c>
      <c r="AA208" s="7">
        <v>0</v>
      </c>
      <c r="AB208" s="9" t="s">
        <v>67</v>
      </c>
      <c r="AC208" s="10">
        <f t="shared" si="25"/>
        <v>0</v>
      </c>
      <c r="AD208" s="10">
        <f t="shared" si="26"/>
        <v>1</v>
      </c>
      <c r="AE208" s="10">
        <f t="shared" si="27"/>
        <v>0</v>
      </c>
    </row>
    <row r="209" spans="1:31" ht="12.75" customHeight="1" x14ac:dyDescent="0.2">
      <c r="A209" s="7" t="s">
        <v>52</v>
      </c>
      <c r="B209" s="7" t="s">
        <v>50</v>
      </c>
      <c r="C209" s="8">
        <v>40076</v>
      </c>
      <c r="D209" s="9" t="s">
        <v>75</v>
      </c>
      <c r="E209" s="10" t="s">
        <v>42</v>
      </c>
      <c r="F209" s="10">
        <f t="shared" si="21"/>
        <v>0</v>
      </c>
      <c r="G209" s="10">
        <f t="shared" si="22"/>
        <v>0</v>
      </c>
      <c r="H209" s="10">
        <f t="shared" si="23"/>
        <v>1</v>
      </c>
      <c r="I209" s="10">
        <f t="shared" si="24"/>
        <v>0</v>
      </c>
      <c r="J209" s="10">
        <v>0</v>
      </c>
      <c r="K209" s="7">
        <v>0</v>
      </c>
      <c r="L209" s="11">
        <v>23692</v>
      </c>
      <c r="M209" s="9">
        <v>563107</v>
      </c>
      <c r="N209" s="7">
        <v>17</v>
      </c>
      <c r="O209" s="7">
        <v>3</v>
      </c>
      <c r="P209" s="7">
        <v>0</v>
      </c>
      <c r="Q209" s="7">
        <v>7</v>
      </c>
      <c r="R209" s="7">
        <v>1</v>
      </c>
      <c r="S209" s="7">
        <v>4</v>
      </c>
      <c r="T209" s="7">
        <v>3</v>
      </c>
      <c r="U209" s="7">
        <v>0</v>
      </c>
      <c r="V209" s="7">
        <v>1</v>
      </c>
      <c r="W209" s="6">
        <v>0</v>
      </c>
      <c r="X209" s="12">
        <v>36.675540411031839</v>
      </c>
      <c r="Y209" s="7">
        <v>1</v>
      </c>
      <c r="Z209" s="7">
        <v>0</v>
      </c>
      <c r="AA209" s="7">
        <v>0</v>
      </c>
      <c r="AB209" s="9" t="s">
        <v>67</v>
      </c>
      <c r="AC209" s="10">
        <f t="shared" si="25"/>
        <v>0</v>
      </c>
      <c r="AD209" s="10">
        <f t="shared" si="26"/>
        <v>1</v>
      </c>
      <c r="AE209" s="10">
        <f t="shared" si="27"/>
        <v>0</v>
      </c>
    </row>
    <row r="210" spans="1:31" ht="12.75" customHeight="1" x14ac:dyDescent="0.2">
      <c r="A210" s="7" t="s">
        <v>58</v>
      </c>
      <c r="B210" s="7" t="s">
        <v>31</v>
      </c>
      <c r="C210" s="8">
        <v>40024</v>
      </c>
      <c r="D210" s="9" t="s">
        <v>51</v>
      </c>
      <c r="E210" s="10" t="s">
        <v>42</v>
      </c>
      <c r="F210" s="10">
        <f t="shared" si="21"/>
        <v>0</v>
      </c>
      <c r="G210" s="10">
        <f t="shared" si="22"/>
        <v>0</v>
      </c>
      <c r="H210" s="10">
        <f t="shared" si="23"/>
        <v>1</v>
      </c>
      <c r="I210" s="10">
        <f t="shared" si="24"/>
        <v>0</v>
      </c>
      <c r="J210" s="10">
        <v>0</v>
      </c>
      <c r="K210" s="7">
        <v>0</v>
      </c>
      <c r="L210" s="13">
        <v>22903</v>
      </c>
      <c r="M210" s="9">
        <v>6186710</v>
      </c>
      <c r="N210" s="7">
        <v>9</v>
      </c>
      <c r="O210" s="7">
        <v>1</v>
      </c>
      <c r="P210" s="7">
        <v>5</v>
      </c>
      <c r="Q210" s="7">
        <v>4</v>
      </c>
      <c r="R210" s="7">
        <v>5</v>
      </c>
      <c r="S210" s="7">
        <v>2</v>
      </c>
      <c r="T210" s="7">
        <v>2</v>
      </c>
      <c r="U210" s="7">
        <v>0</v>
      </c>
      <c r="V210" s="7">
        <v>0</v>
      </c>
      <c r="W210" s="6">
        <v>1</v>
      </c>
      <c r="X210" s="12">
        <v>18.536798033341015</v>
      </c>
      <c r="Y210" s="7">
        <v>0</v>
      </c>
      <c r="Z210" s="7">
        <v>0</v>
      </c>
      <c r="AA210" s="7">
        <v>0</v>
      </c>
      <c r="AB210" s="9" t="s">
        <v>67</v>
      </c>
      <c r="AC210" s="10">
        <f t="shared" si="25"/>
        <v>0</v>
      </c>
      <c r="AD210" s="10">
        <f t="shared" si="26"/>
        <v>1</v>
      </c>
      <c r="AE210" s="10">
        <f t="shared" si="27"/>
        <v>0</v>
      </c>
    </row>
    <row r="211" spans="1:31" ht="12.75" customHeight="1" x14ac:dyDescent="0.2">
      <c r="A211" s="7" t="s">
        <v>53</v>
      </c>
      <c r="B211" s="7" t="s">
        <v>31</v>
      </c>
      <c r="C211" s="8">
        <v>40094</v>
      </c>
      <c r="D211" s="9" t="s">
        <v>51</v>
      </c>
      <c r="E211" s="10" t="s">
        <v>42</v>
      </c>
      <c r="F211" s="10">
        <f t="shared" si="21"/>
        <v>0</v>
      </c>
      <c r="G211" s="10">
        <f t="shared" si="22"/>
        <v>0</v>
      </c>
      <c r="H211" s="10">
        <f t="shared" si="23"/>
        <v>1</v>
      </c>
      <c r="I211" s="10">
        <f t="shared" si="24"/>
        <v>0</v>
      </c>
      <c r="J211" s="10">
        <v>0</v>
      </c>
      <c r="K211" s="7">
        <v>0</v>
      </c>
      <c r="L211" s="13">
        <v>22903</v>
      </c>
      <c r="M211" s="9">
        <v>6186710</v>
      </c>
      <c r="N211" s="7">
        <v>17</v>
      </c>
      <c r="O211" s="7">
        <v>3</v>
      </c>
      <c r="P211" s="7">
        <v>4</v>
      </c>
      <c r="Q211" s="7">
        <v>7</v>
      </c>
      <c r="R211" s="7">
        <v>4</v>
      </c>
      <c r="S211" s="7">
        <v>5</v>
      </c>
      <c r="T211" s="7">
        <v>3</v>
      </c>
      <c r="U211" s="7">
        <v>0</v>
      </c>
      <c r="V211" s="7">
        <v>0</v>
      </c>
      <c r="W211" s="6">
        <v>1</v>
      </c>
      <c r="X211" s="12">
        <v>12.454010606562811</v>
      </c>
      <c r="Y211" s="7">
        <v>0</v>
      </c>
      <c r="Z211" s="7">
        <v>0</v>
      </c>
      <c r="AA211" s="7">
        <v>9.5</v>
      </c>
      <c r="AB211" s="9" t="s">
        <v>76</v>
      </c>
      <c r="AC211" s="10">
        <f t="shared" si="25"/>
        <v>0</v>
      </c>
      <c r="AD211" s="10">
        <f t="shared" si="26"/>
        <v>0</v>
      </c>
      <c r="AE211" s="10">
        <f t="shared" si="27"/>
        <v>1</v>
      </c>
    </row>
    <row r="212" spans="1:31" ht="12.75" customHeight="1" x14ac:dyDescent="0.2">
      <c r="A212" s="7" t="s">
        <v>49</v>
      </c>
      <c r="B212" s="7" t="s">
        <v>31</v>
      </c>
      <c r="C212" s="8">
        <v>40115</v>
      </c>
      <c r="D212" s="9" t="s">
        <v>51</v>
      </c>
      <c r="E212" s="10" t="s">
        <v>42</v>
      </c>
      <c r="F212" s="10">
        <f t="shared" si="21"/>
        <v>0</v>
      </c>
      <c r="G212" s="10">
        <f t="shared" si="22"/>
        <v>0</v>
      </c>
      <c r="H212" s="10">
        <f t="shared" si="23"/>
        <v>1</v>
      </c>
      <c r="I212" s="10">
        <f t="shared" si="24"/>
        <v>0</v>
      </c>
      <c r="J212" s="10">
        <v>0</v>
      </c>
      <c r="K212" s="7">
        <v>0</v>
      </c>
      <c r="L212" s="13">
        <v>22903</v>
      </c>
      <c r="M212" s="9">
        <v>6186710</v>
      </c>
      <c r="N212" s="7">
        <v>20</v>
      </c>
      <c r="O212" s="7">
        <v>2</v>
      </c>
      <c r="P212" s="7">
        <v>5</v>
      </c>
      <c r="Q212" s="7">
        <v>6</v>
      </c>
      <c r="R212" s="7">
        <v>6</v>
      </c>
      <c r="S212" s="7">
        <v>2</v>
      </c>
      <c r="T212" s="7">
        <v>4</v>
      </c>
      <c r="U212" s="7">
        <v>0</v>
      </c>
      <c r="V212" s="7">
        <v>0</v>
      </c>
      <c r="W212" s="6">
        <v>1</v>
      </c>
      <c r="X212" s="12">
        <v>9.5763063886350412</v>
      </c>
      <c r="Y212" s="7">
        <v>0</v>
      </c>
      <c r="Z212" s="7">
        <v>0</v>
      </c>
      <c r="AA212" s="7">
        <v>3.2</v>
      </c>
      <c r="AB212" s="9" t="s">
        <v>76</v>
      </c>
      <c r="AC212" s="10">
        <f t="shared" si="25"/>
        <v>0</v>
      </c>
      <c r="AD212" s="10">
        <f t="shared" si="26"/>
        <v>0</v>
      </c>
      <c r="AE212" s="10">
        <f t="shared" si="27"/>
        <v>1</v>
      </c>
    </row>
    <row r="213" spans="1:31" ht="12.75" customHeight="1" x14ac:dyDescent="0.2">
      <c r="A213" s="7" t="s">
        <v>49</v>
      </c>
      <c r="B213" s="7" t="s">
        <v>52</v>
      </c>
      <c r="C213" s="8">
        <v>40006</v>
      </c>
      <c r="D213" s="9" t="s">
        <v>51</v>
      </c>
      <c r="E213" s="10" t="s">
        <v>42</v>
      </c>
      <c r="F213" s="10">
        <f t="shared" si="21"/>
        <v>0</v>
      </c>
      <c r="G213" s="10">
        <f t="shared" si="22"/>
        <v>0</v>
      </c>
      <c r="H213" s="10">
        <f t="shared" si="23"/>
        <v>1</v>
      </c>
      <c r="I213" s="10">
        <f t="shared" si="24"/>
        <v>0</v>
      </c>
      <c r="J213" s="10">
        <v>0</v>
      </c>
      <c r="K213" s="7">
        <v>0</v>
      </c>
      <c r="L213" s="13">
        <v>22903</v>
      </c>
      <c r="M213" s="9">
        <v>6186710</v>
      </c>
      <c r="N213" s="7">
        <v>15</v>
      </c>
      <c r="O213" s="7">
        <v>11</v>
      </c>
      <c r="P213" s="7">
        <v>1</v>
      </c>
      <c r="Q213" s="7">
        <v>4</v>
      </c>
      <c r="R213" s="7">
        <v>4</v>
      </c>
      <c r="S213" s="7">
        <v>4</v>
      </c>
      <c r="T213" s="7">
        <v>2</v>
      </c>
      <c r="U213" s="7">
        <v>0</v>
      </c>
      <c r="V213" s="7">
        <v>0</v>
      </c>
      <c r="W213" s="6">
        <v>0</v>
      </c>
      <c r="X213" s="12">
        <v>15.018783727687838</v>
      </c>
      <c r="Y213" s="7">
        <v>1</v>
      </c>
      <c r="Z213" s="7">
        <v>0</v>
      </c>
      <c r="AA213" s="7">
        <v>0</v>
      </c>
      <c r="AB213" s="9" t="s">
        <v>67</v>
      </c>
      <c r="AC213" s="10">
        <f t="shared" si="25"/>
        <v>0</v>
      </c>
      <c r="AD213" s="10">
        <f t="shared" si="26"/>
        <v>1</v>
      </c>
      <c r="AE213" s="10">
        <f t="shared" si="27"/>
        <v>0</v>
      </c>
    </row>
    <row r="214" spans="1:31" ht="12.75" customHeight="1" x14ac:dyDescent="0.2">
      <c r="A214" s="7" t="s">
        <v>53</v>
      </c>
      <c r="B214" s="7" t="s">
        <v>52</v>
      </c>
      <c r="C214" s="8">
        <v>40044</v>
      </c>
      <c r="D214" s="9" t="s">
        <v>51</v>
      </c>
      <c r="E214" s="10" t="s">
        <v>42</v>
      </c>
      <c r="F214" s="10">
        <f t="shared" si="21"/>
        <v>0</v>
      </c>
      <c r="G214" s="10">
        <f t="shared" si="22"/>
        <v>0</v>
      </c>
      <c r="H214" s="10">
        <f t="shared" si="23"/>
        <v>1</v>
      </c>
      <c r="I214" s="10">
        <f t="shared" si="24"/>
        <v>0</v>
      </c>
      <c r="J214" s="10">
        <v>0</v>
      </c>
      <c r="K214" s="7">
        <v>0</v>
      </c>
      <c r="L214" s="13">
        <v>22903</v>
      </c>
      <c r="M214" s="9">
        <v>6186710</v>
      </c>
      <c r="N214" s="7">
        <v>15</v>
      </c>
      <c r="O214" s="7">
        <v>17</v>
      </c>
      <c r="P214" s="7">
        <v>1</v>
      </c>
      <c r="Q214" s="7">
        <v>0</v>
      </c>
      <c r="R214" s="7">
        <v>2</v>
      </c>
      <c r="S214" s="7">
        <v>1</v>
      </c>
      <c r="T214" s="7">
        <v>3</v>
      </c>
      <c r="U214" s="7">
        <v>0</v>
      </c>
      <c r="V214" s="7">
        <v>0</v>
      </c>
      <c r="W214" s="6">
        <v>0</v>
      </c>
      <c r="X214" s="12">
        <v>11.156467405307911</v>
      </c>
      <c r="Y214" s="7">
        <v>0</v>
      </c>
      <c r="Z214" s="7">
        <v>0</v>
      </c>
      <c r="AA214" s="7">
        <v>0</v>
      </c>
      <c r="AB214" s="9" t="s">
        <v>67</v>
      </c>
      <c r="AC214" s="10">
        <f t="shared" si="25"/>
        <v>0</v>
      </c>
      <c r="AD214" s="10">
        <f t="shared" si="26"/>
        <v>1</v>
      </c>
      <c r="AE214" s="10">
        <f t="shared" si="27"/>
        <v>0</v>
      </c>
    </row>
    <row r="215" spans="1:31" ht="12.75" customHeight="1" x14ac:dyDescent="0.2">
      <c r="A215" s="7" t="s">
        <v>58</v>
      </c>
      <c r="B215" s="7" t="s">
        <v>52</v>
      </c>
      <c r="C215" s="8">
        <v>40054</v>
      </c>
      <c r="D215" s="9" t="s">
        <v>51</v>
      </c>
      <c r="E215" s="10" t="s">
        <v>42</v>
      </c>
      <c r="F215" s="10">
        <f t="shared" si="21"/>
        <v>0</v>
      </c>
      <c r="G215" s="10">
        <f t="shared" si="22"/>
        <v>0</v>
      </c>
      <c r="H215" s="10">
        <f t="shared" si="23"/>
        <v>1</v>
      </c>
      <c r="I215" s="10">
        <f t="shared" si="24"/>
        <v>0</v>
      </c>
      <c r="J215" s="10">
        <v>0</v>
      </c>
      <c r="K215" s="7">
        <v>0</v>
      </c>
      <c r="L215" s="13">
        <v>22903</v>
      </c>
      <c r="M215" s="9">
        <v>6186710</v>
      </c>
      <c r="N215" s="7">
        <v>14</v>
      </c>
      <c r="O215" s="7">
        <v>15</v>
      </c>
      <c r="P215" s="7">
        <v>0</v>
      </c>
      <c r="Q215" s="7">
        <v>6</v>
      </c>
      <c r="R215" s="7">
        <v>2</v>
      </c>
      <c r="S215" s="7">
        <v>3</v>
      </c>
      <c r="T215" s="7">
        <v>3</v>
      </c>
      <c r="U215" s="7">
        <v>0</v>
      </c>
      <c r="V215" s="7">
        <v>0</v>
      </c>
      <c r="W215" s="6">
        <v>0</v>
      </c>
      <c r="X215" s="12">
        <v>13.3089202571872</v>
      </c>
      <c r="Y215" s="7">
        <v>1</v>
      </c>
      <c r="Z215" s="7">
        <v>0</v>
      </c>
      <c r="AA215" s="7">
        <v>0</v>
      </c>
      <c r="AB215" s="9" t="s">
        <v>67</v>
      </c>
      <c r="AC215" s="10">
        <f t="shared" si="25"/>
        <v>0</v>
      </c>
      <c r="AD215" s="10">
        <f t="shared" si="26"/>
        <v>1</v>
      </c>
      <c r="AE215" s="10">
        <f t="shared" si="27"/>
        <v>0</v>
      </c>
    </row>
    <row r="216" spans="1:31" ht="12.75" customHeight="1" x14ac:dyDescent="0.2">
      <c r="A216" s="7" t="s">
        <v>58</v>
      </c>
      <c r="B216" s="7" t="s">
        <v>43</v>
      </c>
      <c r="C216" s="8">
        <v>39964</v>
      </c>
      <c r="D216" s="9" t="s">
        <v>51</v>
      </c>
      <c r="E216" s="10" t="s">
        <v>42</v>
      </c>
      <c r="F216" s="10">
        <f t="shared" si="21"/>
        <v>0</v>
      </c>
      <c r="G216" s="10">
        <f t="shared" si="22"/>
        <v>0</v>
      </c>
      <c r="H216" s="10">
        <f t="shared" si="23"/>
        <v>1</v>
      </c>
      <c r="I216" s="10">
        <f t="shared" si="24"/>
        <v>0</v>
      </c>
      <c r="J216" s="10">
        <v>0</v>
      </c>
      <c r="K216" s="7">
        <v>1</v>
      </c>
      <c r="L216" s="13">
        <v>22903</v>
      </c>
      <c r="M216" s="9">
        <v>6186710</v>
      </c>
      <c r="N216" s="7">
        <v>11</v>
      </c>
      <c r="O216" s="7">
        <v>20</v>
      </c>
      <c r="P216" s="7">
        <v>4</v>
      </c>
      <c r="Q216" s="7">
        <v>1</v>
      </c>
      <c r="R216" s="7">
        <v>2</v>
      </c>
      <c r="S216" s="7">
        <v>4</v>
      </c>
      <c r="T216" s="7">
        <v>1</v>
      </c>
      <c r="U216" s="7">
        <v>0</v>
      </c>
      <c r="V216" s="7">
        <v>0</v>
      </c>
      <c r="W216" s="6">
        <v>0</v>
      </c>
      <c r="X216" s="12">
        <v>18.967984519987688</v>
      </c>
      <c r="Y216" s="7">
        <v>1</v>
      </c>
      <c r="Z216" s="7">
        <v>0</v>
      </c>
      <c r="AA216" s="7">
        <v>0</v>
      </c>
      <c r="AB216" s="9" t="s">
        <v>34</v>
      </c>
      <c r="AC216" s="10">
        <f t="shared" si="25"/>
        <v>1</v>
      </c>
      <c r="AD216" s="10">
        <f t="shared" si="26"/>
        <v>0</v>
      </c>
      <c r="AE216" s="10">
        <f t="shared" si="27"/>
        <v>0</v>
      </c>
    </row>
    <row r="217" spans="1:31" ht="12.75" customHeight="1" x14ac:dyDescent="0.2">
      <c r="A217" s="7" t="s">
        <v>53</v>
      </c>
      <c r="B217" s="7" t="s">
        <v>43</v>
      </c>
      <c r="C217" s="8">
        <v>40033</v>
      </c>
      <c r="D217" s="9" t="s">
        <v>51</v>
      </c>
      <c r="E217" s="10" t="s">
        <v>42</v>
      </c>
      <c r="F217" s="10">
        <f t="shared" si="21"/>
        <v>0</v>
      </c>
      <c r="G217" s="10">
        <f t="shared" si="22"/>
        <v>0</v>
      </c>
      <c r="H217" s="10">
        <f t="shared" si="23"/>
        <v>1</v>
      </c>
      <c r="I217" s="10">
        <f t="shared" si="24"/>
        <v>0</v>
      </c>
      <c r="J217" s="10">
        <v>0</v>
      </c>
      <c r="K217" s="7">
        <v>0</v>
      </c>
      <c r="L217" s="13">
        <v>22903</v>
      </c>
      <c r="M217" s="9">
        <v>6186710</v>
      </c>
      <c r="N217" s="7">
        <v>13</v>
      </c>
      <c r="O217" s="7">
        <v>15</v>
      </c>
      <c r="P217" s="7">
        <v>4</v>
      </c>
      <c r="Q217" s="7">
        <v>6</v>
      </c>
      <c r="R217" s="7">
        <v>5</v>
      </c>
      <c r="S217" s="7">
        <v>3</v>
      </c>
      <c r="T217" s="7">
        <v>2</v>
      </c>
      <c r="U217" s="7">
        <v>0</v>
      </c>
      <c r="V217" s="7">
        <v>0</v>
      </c>
      <c r="W217" s="6">
        <v>0</v>
      </c>
      <c r="X217" s="12">
        <v>11.689497118910424</v>
      </c>
      <c r="Y217" s="7">
        <v>1</v>
      </c>
      <c r="Z217" s="7">
        <v>0</v>
      </c>
      <c r="AA217" s="7">
        <v>0</v>
      </c>
      <c r="AB217" s="9" t="s">
        <v>67</v>
      </c>
      <c r="AC217" s="10">
        <f t="shared" si="25"/>
        <v>0</v>
      </c>
      <c r="AD217" s="10">
        <f t="shared" si="26"/>
        <v>1</v>
      </c>
      <c r="AE217" s="10">
        <f t="shared" si="27"/>
        <v>0</v>
      </c>
    </row>
    <row r="218" spans="1:31" ht="12.75" customHeight="1" x14ac:dyDescent="0.2">
      <c r="A218" s="7" t="s">
        <v>49</v>
      </c>
      <c r="B218" s="7" t="s">
        <v>43</v>
      </c>
      <c r="C218" s="8">
        <v>40132</v>
      </c>
      <c r="D218" s="9" t="s">
        <v>51</v>
      </c>
      <c r="E218" s="10" t="s">
        <v>42</v>
      </c>
      <c r="F218" s="10">
        <f t="shared" si="21"/>
        <v>0</v>
      </c>
      <c r="G218" s="10">
        <f t="shared" si="22"/>
        <v>0</v>
      </c>
      <c r="H218" s="10">
        <f t="shared" si="23"/>
        <v>1</v>
      </c>
      <c r="I218" s="10">
        <f t="shared" si="24"/>
        <v>0</v>
      </c>
      <c r="J218" s="10">
        <v>0</v>
      </c>
      <c r="K218" s="7">
        <v>0</v>
      </c>
      <c r="L218" s="13">
        <v>22903</v>
      </c>
      <c r="M218" s="9">
        <v>6186710</v>
      </c>
      <c r="N218" s="7">
        <v>17</v>
      </c>
      <c r="O218" s="7">
        <v>14</v>
      </c>
      <c r="P218" s="7">
        <v>9</v>
      </c>
      <c r="Q218" s="7">
        <v>4</v>
      </c>
      <c r="R218" s="7">
        <v>8</v>
      </c>
      <c r="S218" s="7">
        <v>3</v>
      </c>
      <c r="T218" s="7">
        <v>4</v>
      </c>
      <c r="U218" s="7">
        <v>0</v>
      </c>
      <c r="V218" s="7">
        <v>0</v>
      </c>
      <c r="W218" s="6">
        <v>0</v>
      </c>
      <c r="X218" s="12">
        <v>10.186751347336749</v>
      </c>
      <c r="Y218" s="7">
        <v>1</v>
      </c>
      <c r="Z218" s="7">
        <v>0</v>
      </c>
      <c r="AA218" s="7">
        <v>0</v>
      </c>
      <c r="AB218" s="9" t="s">
        <v>76</v>
      </c>
      <c r="AC218" s="10">
        <f t="shared" si="25"/>
        <v>0</v>
      </c>
      <c r="AD218" s="10">
        <f t="shared" si="26"/>
        <v>0</v>
      </c>
      <c r="AE218" s="10">
        <f t="shared" si="27"/>
        <v>1</v>
      </c>
    </row>
    <row r="219" spans="1:31" ht="12.75" customHeight="1" x14ac:dyDescent="0.2">
      <c r="A219" s="7" t="s">
        <v>58</v>
      </c>
      <c r="B219" s="7" t="s">
        <v>30</v>
      </c>
      <c r="C219" s="8">
        <v>39949</v>
      </c>
      <c r="D219" s="9" t="s">
        <v>51</v>
      </c>
      <c r="E219" s="10" t="s">
        <v>42</v>
      </c>
      <c r="F219" s="10">
        <f t="shared" si="21"/>
        <v>0</v>
      </c>
      <c r="G219" s="10">
        <f t="shared" si="22"/>
        <v>0</v>
      </c>
      <c r="H219" s="10">
        <f t="shared" si="23"/>
        <v>1</v>
      </c>
      <c r="I219" s="10">
        <f t="shared" si="24"/>
        <v>0</v>
      </c>
      <c r="J219" s="10">
        <v>0</v>
      </c>
      <c r="K219" s="7">
        <v>0</v>
      </c>
      <c r="L219" s="13">
        <v>22903</v>
      </c>
      <c r="M219" s="9">
        <v>6186710</v>
      </c>
      <c r="N219" s="7">
        <v>20</v>
      </c>
      <c r="O219" s="7">
        <v>8</v>
      </c>
      <c r="P219" s="7">
        <v>6</v>
      </c>
      <c r="Q219" s="7">
        <v>2</v>
      </c>
      <c r="R219" s="7">
        <v>10</v>
      </c>
      <c r="S219" s="7">
        <v>1</v>
      </c>
      <c r="T219" s="7">
        <v>1</v>
      </c>
      <c r="U219" s="7">
        <v>0</v>
      </c>
      <c r="V219" s="7">
        <v>0</v>
      </c>
      <c r="W219" s="6">
        <v>0</v>
      </c>
      <c r="X219" s="12">
        <v>14.860661544330009</v>
      </c>
      <c r="Y219" s="7">
        <v>1</v>
      </c>
      <c r="Z219" s="7">
        <v>0</v>
      </c>
      <c r="AA219" s="7">
        <v>5.8</v>
      </c>
      <c r="AB219" s="9" t="s">
        <v>34</v>
      </c>
      <c r="AC219" s="10">
        <f t="shared" si="25"/>
        <v>1</v>
      </c>
      <c r="AD219" s="10">
        <f t="shared" si="26"/>
        <v>0</v>
      </c>
      <c r="AE219" s="10">
        <f t="shared" si="27"/>
        <v>0</v>
      </c>
    </row>
    <row r="220" spans="1:31" ht="12.75" customHeight="1" x14ac:dyDescent="0.2">
      <c r="A220" s="7" t="s">
        <v>49</v>
      </c>
      <c r="B220" s="7" t="s">
        <v>30</v>
      </c>
      <c r="C220" s="8">
        <v>40083</v>
      </c>
      <c r="D220" s="9" t="s">
        <v>51</v>
      </c>
      <c r="E220" s="10" t="s">
        <v>42</v>
      </c>
      <c r="F220" s="10">
        <f t="shared" si="21"/>
        <v>0</v>
      </c>
      <c r="G220" s="10">
        <f t="shared" si="22"/>
        <v>0</v>
      </c>
      <c r="H220" s="10">
        <f t="shared" si="23"/>
        <v>1</v>
      </c>
      <c r="I220" s="10">
        <f t="shared" si="24"/>
        <v>0</v>
      </c>
      <c r="J220" s="10">
        <v>0</v>
      </c>
      <c r="K220" s="7">
        <v>0</v>
      </c>
      <c r="L220" s="13">
        <v>22903</v>
      </c>
      <c r="M220" s="9">
        <v>6186710</v>
      </c>
      <c r="N220" s="7">
        <v>20</v>
      </c>
      <c r="O220" s="7">
        <v>7</v>
      </c>
      <c r="P220" s="7">
        <v>2</v>
      </c>
      <c r="Q220" s="7">
        <v>3</v>
      </c>
      <c r="R220" s="7">
        <v>2</v>
      </c>
      <c r="S220" s="7">
        <v>4</v>
      </c>
      <c r="T220" s="7">
        <v>3</v>
      </c>
      <c r="U220" s="7">
        <v>0</v>
      </c>
      <c r="V220" s="7">
        <v>0</v>
      </c>
      <c r="W220" s="6">
        <v>0</v>
      </c>
      <c r="X220" s="12">
        <v>5.9597601843124934</v>
      </c>
      <c r="Y220" s="7">
        <v>1</v>
      </c>
      <c r="Z220" s="7">
        <v>0</v>
      </c>
      <c r="AA220" s="7">
        <v>0</v>
      </c>
      <c r="AB220" s="9" t="s">
        <v>76</v>
      </c>
      <c r="AC220" s="10">
        <f t="shared" si="25"/>
        <v>0</v>
      </c>
      <c r="AD220" s="10">
        <f t="shared" si="26"/>
        <v>0</v>
      </c>
      <c r="AE220" s="10">
        <f t="shared" si="27"/>
        <v>1</v>
      </c>
    </row>
    <row r="221" spans="1:31" ht="12.75" customHeight="1" x14ac:dyDescent="0.2">
      <c r="A221" s="7" t="s">
        <v>53</v>
      </c>
      <c r="B221" s="7" t="s">
        <v>30</v>
      </c>
      <c r="C221" s="8">
        <v>40098</v>
      </c>
      <c r="D221" s="9" t="s">
        <v>51</v>
      </c>
      <c r="E221" s="10" t="s">
        <v>42</v>
      </c>
      <c r="F221" s="10">
        <f t="shared" si="21"/>
        <v>0</v>
      </c>
      <c r="G221" s="10">
        <f t="shared" si="22"/>
        <v>0</v>
      </c>
      <c r="H221" s="10">
        <f t="shared" si="23"/>
        <v>1</v>
      </c>
      <c r="I221" s="10">
        <f t="shared" si="24"/>
        <v>0</v>
      </c>
      <c r="J221" s="10">
        <v>0</v>
      </c>
      <c r="K221" s="7">
        <v>1</v>
      </c>
      <c r="L221" s="13">
        <v>22903</v>
      </c>
      <c r="M221" s="9">
        <v>6186710</v>
      </c>
      <c r="N221" s="7">
        <v>16</v>
      </c>
      <c r="O221" s="7">
        <v>10</v>
      </c>
      <c r="P221" s="7">
        <v>6</v>
      </c>
      <c r="Q221" s="7">
        <v>2</v>
      </c>
      <c r="R221" s="7">
        <v>7</v>
      </c>
      <c r="S221" s="7">
        <v>6</v>
      </c>
      <c r="T221" s="7">
        <v>3</v>
      </c>
      <c r="U221" s="7">
        <v>0</v>
      </c>
      <c r="V221" s="7">
        <v>0</v>
      </c>
      <c r="W221" s="6">
        <v>0</v>
      </c>
      <c r="X221" s="12">
        <v>4.923712434232038</v>
      </c>
      <c r="Y221" s="7">
        <v>0</v>
      </c>
      <c r="Z221" s="7">
        <v>0</v>
      </c>
      <c r="AA221" s="7">
        <v>0</v>
      </c>
      <c r="AB221" s="9" t="s">
        <v>76</v>
      </c>
      <c r="AC221" s="10">
        <f t="shared" si="25"/>
        <v>0</v>
      </c>
      <c r="AD221" s="10">
        <f t="shared" si="26"/>
        <v>0</v>
      </c>
      <c r="AE221" s="10">
        <f t="shared" si="27"/>
        <v>1</v>
      </c>
    </row>
    <row r="222" spans="1:31" ht="12.75" customHeight="1" x14ac:dyDescent="0.2">
      <c r="A222" s="7" t="s">
        <v>58</v>
      </c>
      <c r="B222" s="7" t="s">
        <v>36</v>
      </c>
      <c r="C222" s="8">
        <v>40016</v>
      </c>
      <c r="D222" s="9" t="s">
        <v>51</v>
      </c>
      <c r="E222" s="10" t="s">
        <v>42</v>
      </c>
      <c r="F222" s="10">
        <f t="shared" si="21"/>
        <v>0</v>
      </c>
      <c r="G222" s="10">
        <f t="shared" si="22"/>
        <v>0</v>
      </c>
      <c r="H222" s="10">
        <f t="shared" si="23"/>
        <v>1</v>
      </c>
      <c r="I222" s="10">
        <f t="shared" si="24"/>
        <v>0</v>
      </c>
      <c r="J222" s="10">
        <v>0</v>
      </c>
      <c r="K222" s="7">
        <v>0</v>
      </c>
      <c r="L222" s="13">
        <v>22903</v>
      </c>
      <c r="M222" s="9">
        <v>6186710</v>
      </c>
      <c r="N222" s="7">
        <v>10</v>
      </c>
      <c r="O222" s="7">
        <v>5</v>
      </c>
      <c r="P222" s="7">
        <v>2</v>
      </c>
      <c r="Q222" s="7">
        <v>7</v>
      </c>
      <c r="R222" s="7">
        <v>5</v>
      </c>
      <c r="S222" s="7">
        <v>10</v>
      </c>
      <c r="T222" s="7">
        <v>2</v>
      </c>
      <c r="U222" s="7">
        <v>0</v>
      </c>
      <c r="V222" s="7">
        <v>0</v>
      </c>
      <c r="W222" s="6">
        <v>0</v>
      </c>
      <c r="X222" s="12">
        <v>21.043073840870061</v>
      </c>
      <c r="Y222" s="7">
        <v>0</v>
      </c>
      <c r="Z222" s="7">
        <v>0</v>
      </c>
      <c r="AA222" s="7">
        <v>0</v>
      </c>
      <c r="AB222" s="9" t="s">
        <v>67</v>
      </c>
      <c r="AC222" s="10">
        <f t="shared" si="25"/>
        <v>0</v>
      </c>
      <c r="AD222" s="10">
        <f t="shared" si="26"/>
        <v>1</v>
      </c>
      <c r="AE222" s="10">
        <f t="shared" si="27"/>
        <v>0</v>
      </c>
    </row>
    <row r="223" spans="1:31" ht="12.75" customHeight="1" x14ac:dyDescent="0.2">
      <c r="A223" s="7" t="s">
        <v>53</v>
      </c>
      <c r="B223" s="7" t="s">
        <v>36</v>
      </c>
      <c r="C223" s="8">
        <v>40026</v>
      </c>
      <c r="D223" s="9" t="s">
        <v>51</v>
      </c>
      <c r="E223" s="10" t="s">
        <v>42</v>
      </c>
      <c r="F223" s="10">
        <f t="shared" si="21"/>
        <v>0</v>
      </c>
      <c r="G223" s="10">
        <f t="shared" si="22"/>
        <v>0</v>
      </c>
      <c r="H223" s="10">
        <f t="shared" si="23"/>
        <v>1</v>
      </c>
      <c r="I223" s="10">
        <f t="shared" si="24"/>
        <v>0</v>
      </c>
      <c r="J223" s="10">
        <v>0</v>
      </c>
      <c r="K223" s="7">
        <v>0</v>
      </c>
      <c r="L223" s="13">
        <v>22903</v>
      </c>
      <c r="M223" s="9">
        <v>6186710</v>
      </c>
      <c r="N223" s="7">
        <v>15</v>
      </c>
      <c r="O223" s="7">
        <v>9</v>
      </c>
      <c r="P223" s="7">
        <v>5</v>
      </c>
      <c r="Q223" s="7">
        <v>1</v>
      </c>
      <c r="R223" s="7">
        <v>7</v>
      </c>
      <c r="S223" s="7">
        <v>4</v>
      </c>
      <c r="T223" s="7">
        <v>2</v>
      </c>
      <c r="U223" s="7">
        <v>0</v>
      </c>
      <c r="V223" s="7">
        <v>0</v>
      </c>
      <c r="W223" s="6">
        <v>0</v>
      </c>
      <c r="X223" s="12">
        <v>11.840596330275229</v>
      </c>
      <c r="Y223" s="7">
        <v>1</v>
      </c>
      <c r="Z223" s="7">
        <v>0</v>
      </c>
      <c r="AA223" s="7">
        <v>0</v>
      </c>
      <c r="AB223" s="9" t="s">
        <v>67</v>
      </c>
      <c r="AC223" s="10">
        <f t="shared" si="25"/>
        <v>0</v>
      </c>
      <c r="AD223" s="10">
        <f t="shared" si="26"/>
        <v>1</v>
      </c>
      <c r="AE223" s="10">
        <f t="shared" si="27"/>
        <v>0</v>
      </c>
    </row>
    <row r="224" spans="1:31" ht="12.75" customHeight="1" x14ac:dyDescent="0.2">
      <c r="A224" s="7" t="s">
        <v>49</v>
      </c>
      <c r="B224" s="7" t="s">
        <v>36</v>
      </c>
      <c r="C224" s="8">
        <v>40048</v>
      </c>
      <c r="D224" s="9" t="s">
        <v>51</v>
      </c>
      <c r="E224" s="10" t="s">
        <v>42</v>
      </c>
      <c r="F224" s="10">
        <f t="shared" si="21"/>
        <v>0</v>
      </c>
      <c r="G224" s="10">
        <f t="shared" si="22"/>
        <v>0</v>
      </c>
      <c r="H224" s="10">
        <f t="shared" si="23"/>
        <v>1</v>
      </c>
      <c r="I224" s="10">
        <f t="shared" si="24"/>
        <v>0</v>
      </c>
      <c r="J224" s="10">
        <v>0</v>
      </c>
      <c r="K224" s="7">
        <v>0</v>
      </c>
      <c r="L224" s="13">
        <v>22903</v>
      </c>
      <c r="M224" s="9">
        <v>6186710</v>
      </c>
      <c r="N224" s="7">
        <v>19</v>
      </c>
      <c r="O224" s="7">
        <v>7</v>
      </c>
      <c r="P224" s="7">
        <v>1</v>
      </c>
      <c r="Q224" s="7">
        <v>6</v>
      </c>
      <c r="R224" s="7">
        <v>3</v>
      </c>
      <c r="S224" s="7">
        <v>3</v>
      </c>
      <c r="T224" s="7">
        <v>3</v>
      </c>
      <c r="U224" s="7">
        <v>0</v>
      </c>
      <c r="V224" s="7">
        <v>0</v>
      </c>
      <c r="W224" s="6">
        <v>0</v>
      </c>
      <c r="X224" s="12">
        <v>12.12258833730761</v>
      </c>
      <c r="Y224" s="7">
        <v>1</v>
      </c>
      <c r="Z224" s="7">
        <v>0</v>
      </c>
      <c r="AA224" s="7">
        <v>0.9</v>
      </c>
      <c r="AB224" s="9" t="s">
        <v>67</v>
      </c>
      <c r="AC224" s="10">
        <f t="shared" si="25"/>
        <v>0</v>
      </c>
      <c r="AD224" s="10">
        <f t="shared" si="26"/>
        <v>1</v>
      </c>
      <c r="AE224" s="10">
        <f t="shared" si="27"/>
        <v>0</v>
      </c>
    </row>
    <row r="225" spans="1:31" ht="12.75" customHeight="1" x14ac:dyDescent="0.2">
      <c r="A225" s="7" t="s">
        <v>49</v>
      </c>
      <c r="B225" s="7" t="s">
        <v>53</v>
      </c>
      <c r="C225" s="8">
        <v>39971</v>
      </c>
      <c r="D225" s="9" t="s">
        <v>51</v>
      </c>
      <c r="E225" s="10" t="s">
        <v>42</v>
      </c>
      <c r="F225" s="10">
        <f t="shared" si="21"/>
        <v>0</v>
      </c>
      <c r="G225" s="10">
        <f t="shared" si="22"/>
        <v>0</v>
      </c>
      <c r="H225" s="10">
        <f t="shared" si="23"/>
        <v>1</v>
      </c>
      <c r="I225" s="10">
        <f t="shared" si="24"/>
        <v>0</v>
      </c>
      <c r="J225" s="10">
        <v>0</v>
      </c>
      <c r="K225" s="7">
        <v>0</v>
      </c>
      <c r="L225" s="13">
        <v>22903</v>
      </c>
      <c r="M225" s="9">
        <v>6186710</v>
      </c>
      <c r="N225" s="7">
        <v>12</v>
      </c>
      <c r="O225" s="7">
        <v>17</v>
      </c>
      <c r="P225" s="7">
        <v>2</v>
      </c>
      <c r="Q225" s="7">
        <v>2</v>
      </c>
      <c r="R225" s="7">
        <v>2</v>
      </c>
      <c r="S225" s="7">
        <v>2</v>
      </c>
      <c r="T225" s="7">
        <v>1</v>
      </c>
      <c r="U225" s="7">
        <v>1</v>
      </c>
      <c r="V225" s="7">
        <v>1</v>
      </c>
      <c r="W225" s="6">
        <v>0</v>
      </c>
      <c r="X225" s="12">
        <v>13.960185050269562</v>
      </c>
      <c r="Y225" s="7">
        <v>1</v>
      </c>
      <c r="Z225" s="7">
        <v>0</v>
      </c>
      <c r="AA225" s="7">
        <v>0</v>
      </c>
      <c r="AB225" s="9" t="s">
        <v>34</v>
      </c>
      <c r="AC225" s="10">
        <f t="shared" si="25"/>
        <v>1</v>
      </c>
      <c r="AD225" s="10">
        <f t="shared" si="26"/>
        <v>0</v>
      </c>
      <c r="AE225" s="10">
        <f t="shared" si="27"/>
        <v>0</v>
      </c>
    </row>
    <row r="226" spans="1:31" ht="12.75" customHeight="1" x14ac:dyDescent="0.2">
      <c r="A226" s="7" t="s">
        <v>53</v>
      </c>
      <c r="B226" s="7" t="s">
        <v>55</v>
      </c>
      <c r="C226" s="8">
        <v>39950</v>
      </c>
      <c r="D226" s="9" t="s">
        <v>51</v>
      </c>
      <c r="E226" s="10" t="s">
        <v>42</v>
      </c>
      <c r="F226" s="10">
        <f t="shared" si="21"/>
        <v>0</v>
      </c>
      <c r="G226" s="10">
        <f t="shared" si="22"/>
        <v>0</v>
      </c>
      <c r="H226" s="10">
        <f t="shared" si="23"/>
        <v>1</v>
      </c>
      <c r="I226" s="10">
        <f t="shared" si="24"/>
        <v>0</v>
      </c>
      <c r="J226" s="10">
        <v>0</v>
      </c>
      <c r="K226" s="7">
        <v>0</v>
      </c>
      <c r="L226" s="13">
        <v>22903</v>
      </c>
      <c r="M226" s="9">
        <v>6186710</v>
      </c>
      <c r="N226" s="7">
        <v>12</v>
      </c>
      <c r="O226" s="7">
        <v>17</v>
      </c>
      <c r="P226" s="7">
        <v>6</v>
      </c>
      <c r="Q226" s="7">
        <v>6</v>
      </c>
      <c r="R226" s="7">
        <v>3</v>
      </c>
      <c r="S226" s="7">
        <v>4</v>
      </c>
      <c r="T226" s="7">
        <v>1</v>
      </c>
      <c r="U226" s="7">
        <v>0</v>
      </c>
      <c r="V226" s="7">
        <v>1</v>
      </c>
      <c r="W226" s="6">
        <v>1</v>
      </c>
      <c r="X226" s="12">
        <v>12.88284691629956</v>
      </c>
      <c r="Y226" s="7">
        <v>1</v>
      </c>
      <c r="Z226" s="7">
        <v>0</v>
      </c>
      <c r="AA226" s="7">
        <v>0</v>
      </c>
      <c r="AB226" s="9" t="s">
        <v>34</v>
      </c>
      <c r="AC226" s="10">
        <f t="shared" si="25"/>
        <v>1</v>
      </c>
      <c r="AD226" s="10">
        <f t="shared" si="26"/>
        <v>0</v>
      </c>
      <c r="AE226" s="10">
        <f t="shared" si="27"/>
        <v>0</v>
      </c>
    </row>
    <row r="227" spans="1:31" ht="12.75" customHeight="1" x14ac:dyDescent="0.2">
      <c r="A227" s="7" t="s">
        <v>58</v>
      </c>
      <c r="B227" s="7" t="s">
        <v>55</v>
      </c>
      <c r="C227" s="8">
        <v>40034</v>
      </c>
      <c r="D227" s="9" t="s">
        <v>51</v>
      </c>
      <c r="E227" s="10" t="s">
        <v>42</v>
      </c>
      <c r="F227" s="10">
        <f t="shared" si="21"/>
        <v>0</v>
      </c>
      <c r="G227" s="10">
        <f t="shared" si="22"/>
        <v>0</v>
      </c>
      <c r="H227" s="10">
        <f t="shared" si="23"/>
        <v>1</v>
      </c>
      <c r="I227" s="10">
        <f t="shared" si="24"/>
        <v>0</v>
      </c>
      <c r="J227" s="10">
        <v>0</v>
      </c>
      <c r="K227" s="7">
        <v>0</v>
      </c>
      <c r="L227" s="13">
        <v>22903</v>
      </c>
      <c r="M227" s="9">
        <v>6186710</v>
      </c>
      <c r="N227" s="7">
        <v>12</v>
      </c>
      <c r="O227" s="7">
        <v>8</v>
      </c>
      <c r="P227" s="7">
        <v>4</v>
      </c>
      <c r="Q227" s="7">
        <v>2</v>
      </c>
      <c r="R227" s="7">
        <v>6</v>
      </c>
      <c r="S227" s="7">
        <v>1</v>
      </c>
      <c r="T227" s="7">
        <v>2</v>
      </c>
      <c r="U227" s="7">
        <v>0</v>
      </c>
      <c r="V227" s="7">
        <v>1</v>
      </c>
      <c r="W227" s="6">
        <v>1</v>
      </c>
      <c r="X227" s="12">
        <v>18.404648593524264</v>
      </c>
      <c r="Y227" s="7">
        <v>1</v>
      </c>
      <c r="Z227" s="7">
        <v>0</v>
      </c>
      <c r="AA227" s="7">
        <v>0</v>
      </c>
      <c r="AB227" s="9" t="s">
        <v>67</v>
      </c>
      <c r="AC227" s="10">
        <f t="shared" si="25"/>
        <v>0</v>
      </c>
      <c r="AD227" s="10">
        <f t="shared" si="26"/>
        <v>1</v>
      </c>
      <c r="AE227" s="10">
        <f t="shared" si="27"/>
        <v>0</v>
      </c>
    </row>
    <row r="228" spans="1:31" ht="12.75" customHeight="1" x14ac:dyDescent="0.2">
      <c r="A228" s="7" t="s">
        <v>49</v>
      </c>
      <c r="B228" s="7" t="s">
        <v>55</v>
      </c>
      <c r="C228" s="8">
        <v>40093</v>
      </c>
      <c r="D228" s="9" t="s">
        <v>51</v>
      </c>
      <c r="E228" s="10" t="s">
        <v>42</v>
      </c>
      <c r="F228" s="10">
        <f t="shared" si="21"/>
        <v>0</v>
      </c>
      <c r="G228" s="10">
        <f t="shared" si="22"/>
        <v>0</v>
      </c>
      <c r="H228" s="10">
        <f t="shared" si="23"/>
        <v>1</v>
      </c>
      <c r="I228" s="10">
        <f t="shared" si="24"/>
        <v>0</v>
      </c>
      <c r="J228" s="10">
        <v>0</v>
      </c>
      <c r="K228" s="7">
        <v>0</v>
      </c>
      <c r="L228" s="13">
        <v>22903</v>
      </c>
      <c r="M228" s="9">
        <v>6186710</v>
      </c>
      <c r="N228" s="7">
        <v>20</v>
      </c>
      <c r="O228" s="7">
        <v>10</v>
      </c>
      <c r="P228" s="7">
        <v>3</v>
      </c>
      <c r="Q228" s="7">
        <v>1</v>
      </c>
      <c r="R228" s="7">
        <v>4</v>
      </c>
      <c r="S228" s="7">
        <v>3</v>
      </c>
      <c r="T228" s="7">
        <v>3</v>
      </c>
      <c r="U228" s="7">
        <v>0</v>
      </c>
      <c r="V228" s="7">
        <v>1</v>
      </c>
      <c r="W228" s="6">
        <v>1</v>
      </c>
      <c r="X228" s="12">
        <v>9.7536182336182335</v>
      </c>
      <c r="Y228" s="7">
        <v>0</v>
      </c>
      <c r="Z228" s="7">
        <v>1</v>
      </c>
      <c r="AA228" s="7">
        <v>0</v>
      </c>
      <c r="AB228" s="9" t="s">
        <v>76</v>
      </c>
      <c r="AC228" s="10">
        <f t="shared" si="25"/>
        <v>0</v>
      </c>
      <c r="AD228" s="10">
        <f t="shared" si="26"/>
        <v>0</v>
      </c>
      <c r="AE228" s="10">
        <f t="shared" si="27"/>
        <v>1</v>
      </c>
    </row>
    <row r="229" spans="1:31" ht="12.75" customHeight="1" x14ac:dyDescent="0.2">
      <c r="A229" s="7" t="s">
        <v>49</v>
      </c>
      <c r="B229" s="7" t="s">
        <v>40</v>
      </c>
      <c r="C229" s="8">
        <v>40041</v>
      </c>
      <c r="D229" s="9" t="s">
        <v>51</v>
      </c>
      <c r="E229" s="10" t="s">
        <v>42</v>
      </c>
      <c r="F229" s="10">
        <f t="shared" si="21"/>
        <v>0</v>
      </c>
      <c r="G229" s="10">
        <f t="shared" si="22"/>
        <v>0</v>
      </c>
      <c r="H229" s="10">
        <f t="shared" si="23"/>
        <v>1</v>
      </c>
      <c r="I229" s="10">
        <f t="shared" si="24"/>
        <v>0</v>
      </c>
      <c r="J229" s="10">
        <v>0</v>
      </c>
      <c r="K229" s="7">
        <v>0</v>
      </c>
      <c r="L229" s="13">
        <v>22903</v>
      </c>
      <c r="M229" s="9">
        <v>6186710</v>
      </c>
      <c r="N229" s="7">
        <v>19</v>
      </c>
      <c r="O229" s="7">
        <v>18</v>
      </c>
      <c r="P229" s="7">
        <v>4</v>
      </c>
      <c r="Q229" s="7">
        <v>0</v>
      </c>
      <c r="R229" s="7">
        <v>7</v>
      </c>
      <c r="S229" s="7">
        <v>3</v>
      </c>
      <c r="T229" s="7">
        <v>2</v>
      </c>
      <c r="U229" s="7">
        <v>0</v>
      </c>
      <c r="V229" s="7">
        <v>0</v>
      </c>
      <c r="W229" s="6">
        <v>0</v>
      </c>
      <c r="X229" s="12">
        <v>14.920783945546297</v>
      </c>
      <c r="Y229" s="7">
        <v>1</v>
      </c>
      <c r="Z229" s="7">
        <v>0</v>
      </c>
      <c r="AA229" s="7">
        <v>0</v>
      </c>
      <c r="AB229" s="9" t="s">
        <v>67</v>
      </c>
      <c r="AC229" s="10">
        <f t="shared" si="25"/>
        <v>0</v>
      </c>
      <c r="AD229" s="10">
        <f t="shared" si="26"/>
        <v>1</v>
      </c>
      <c r="AE229" s="10">
        <f t="shared" si="27"/>
        <v>0</v>
      </c>
    </row>
    <row r="230" spans="1:31" ht="12.75" customHeight="1" x14ac:dyDescent="0.2">
      <c r="A230" s="7" t="s">
        <v>58</v>
      </c>
      <c r="B230" s="7" t="s">
        <v>40</v>
      </c>
      <c r="C230" s="8">
        <v>40076</v>
      </c>
      <c r="D230" s="9" t="s">
        <v>51</v>
      </c>
      <c r="E230" s="10" t="s">
        <v>42</v>
      </c>
      <c r="F230" s="10">
        <f t="shared" si="21"/>
        <v>0</v>
      </c>
      <c r="G230" s="10">
        <f t="shared" si="22"/>
        <v>0</v>
      </c>
      <c r="H230" s="10">
        <f t="shared" si="23"/>
        <v>1</v>
      </c>
      <c r="I230" s="10">
        <f t="shared" si="24"/>
        <v>0</v>
      </c>
      <c r="J230" s="10">
        <v>0</v>
      </c>
      <c r="K230" s="7">
        <v>0</v>
      </c>
      <c r="L230" s="13">
        <v>22903</v>
      </c>
      <c r="M230" s="9">
        <v>6186710</v>
      </c>
      <c r="N230" s="7">
        <v>11</v>
      </c>
      <c r="O230" s="7">
        <v>15</v>
      </c>
      <c r="P230" s="7">
        <v>7</v>
      </c>
      <c r="Q230" s="7">
        <v>5</v>
      </c>
      <c r="R230" s="7">
        <v>6</v>
      </c>
      <c r="S230" s="7">
        <v>5</v>
      </c>
      <c r="T230" s="7">
        <v>3</v>
      </c>
      <c r="U230" s="7">
        <v>0</v>
      </c>
      <c r="V230" s="7">
        <v>0</v>
      </c>
      <c r="W230" s="6">
        <v>0</v>
      </c>
      <c r="X230" s="12">
        <v>16.64751361615993</v>
      </c>
      <c r="Y230" s="7">
        <v>1</v>
      </c>
      <c r="Z230" s="7">
        <v>0</v>
      </c>
      <c r="AA230" s="7">
        <v>0</v>
      </c>
      <c r="AB230" s="9" t="s">
        <v>67</v>
      </c>
      <c r="AC230" s="10">
        <f t="shared" si="25"/>
        <v>0</v>
      </c>
      <c r="AD230" s="10">
        <f t="shared" si="26"/>
        <v>1</v>
      </c>
      <c r="AE230" s="10">
        <f t="shared" si="27"/>
        <v>0</v>
      </c>
    </row>
    <row r="231" spans="1:31" ht="12.75" customHeight="1" x14ac:dyDescent="0.2">
      <c r="A231" s="7" t="s">
        <v>53</v>
      </c>
      <c r="B231" s="7" t="s">
        <v>40</v>
      </c>
      <c r="C231" s="8">
        <v>40125</v>
      </c>
      <c r="D231" s="9" t="s">
        <v>51</v>
      </c>
      <c r="E231" s="10" t="s">
        <v>42</v>
      </c>
      <c r="F231" s="10">
        <f t="shared" si="21"/>
        <v>0</v>
      </c>
      <c r="G231" s="10">
        <f t="shared" si="22"/>
        <v>0</v>
      </c>
      <c r="H231" s="10">
        <f t="shared" si="23"/>
        <v>1</v>
      </c>
      <c r="I231" s="10">
        <f t="shared" si="24"/>
        <v>0</v>
      </c>
      <c r="J231" s="10">
        <v>0</v>
      </c>
      <c r="K231" s="7">
        <v>0</v>
      </c>
      <c r="L231" s="13">
        <v>22903</v>
      </c>
      <c r="M231" s="9">
        <v>6186710</v>
      </c>
      <c r="N231" s="7">
        <v>16</v>
      </c>
      <c r="O231" s="7">
        <v>14</v>
      </c>
      <c r="P231" s="7">
        <v>6</v>
      </c>
      <c r="Q231" s="7">
        <v>7</v>
      </c>
      <c r="R231" s="7">
        <v>2</v>
      </c>
      <c r="S231" s="7">
        <v>5</v>
      </c>
      <c r="T231" s="7">
        <v>4</v>
      </c>
      <c r="U231" s="7">
        <v>0</v>
      </c>
      <c r="V231" s="7">
        <v>0</v>
      </c>
      <c r="W231" s="6">
        <v>0</v>
      </c>
      <c r="X231" s="12">
        <v>13.505391920167391</v>
      </c>
      <c r="Y231" s="7">
        <v>1</v>
      </c>
      <c r="Z231" s="7">
        <v>0</v>
      </c>
      <c r="AA231" s="7">
        <v>0</v>
      </c>
      <c r="AB231" s="9" t="s">
        <v>76</v>
      </c>
      <c r="AC231" s="10">
        <f t="shared" si="25"/>
        <v>0</v>
      </c>
      <c r="AD231" s="10">
        <f t="shared" si="26"/>
        <v>0</v>
      </c>
      <c r="AE231" s="10">
        <f t="shared" si="27"/>
        <v>1</v>
      </c>
    </row>
    <row r="232" spans="1:31" ht="12.75" customHeight="1" x14ac:dyDescent="0.2">
      <c r="A232" s="7" t="s">
        <v>49</v>
      </c>
      <c r="B232" s="7" t="s">
        <v>61</v>
      </c>
      <c r="C232" s="8">
        <v>40020</v>
      </c>
      <c r="D232" s="9" t="s">
        <v>51</v>
      </c>
      <c r="E232" s="10" t="s">
        <v>42</v>
      </c>
      <c r="F232" s="10">
        <f t="shared" si="21"/>
        <v>0</v>
      </c>
      <c r="G232" s="10">
        <f t="shared" si="22"/>
        <v>0</v>
      </c>
      <c r="H232" s="10">
        <f t="shared" si="23"/>
        <v>1</v>
      </c>
      <c r="I232" s="10">
        <f t="shared" si="24"/>
        <v>0</v>
      </c>
      <c r="J232" s="10">
        <v>0</v>
      </c>
      <c r="K232" s="7">
        <v>0</v>
      </c>
      <c r="L232" s="13">
        <v>22903</v>
      </c>
      <c r="M232" s="9">
        <v>6186710</v>
      </c>
      <c r="N232" s="7">
        <v>19</v>
      </c>
      <c r="O232" s="7">
        <v>15</v>
      </c>
      <c r="P232" s="7">
        <v>0</v>
      </c>
      <c r="Q232" s="7">
        <v>3</v>
      </c>
      <c r="R232" s="7">
        <v>4</v>
      </c>
      <c r="S232" s="7">
        <v>3</v>
      </c>
      <c r="T232" s="7">
        <v>2</v>
      </c>
      <c r="U232" s="7">
        <v>0</v>
      </c>
      <c r="V232" s="7">
        <v>0</v>
      </c>
      <c r="W232" s="6">
        <v>1</v>
      </c>
      <c r="X232" s="12">
        <v>14.640316642120766</v>
      </c>
      <c r="Y232" s="7">
        <v>1</v>
      </c>
      <c r="Z232" s="7">
        <v>0</v>
      </c>
      <c r="AA232" s="7">
        <v>0</v>
      </c>
      <c r="AB232" s="9" t="s">
        <v>67</v>
      </c>
      <c r="AC232" s="10">
        <f t="shared" si="25"/>
        <v>0</v>
      </c>
      <c r="AD232" s="10">
        <f t="shared" si="26"/>
        <v>1</v>
      </c>
      <c r="AE232" s="10">
        <f t="shared" si="27"/>
        <v>0</v>
      </c>
    </row>
    <row r="233" spans="1:31" ht="12.75" customHeight="1" x14ac:dyDescent="0.2">
      <c r="A233" s="7" t="s">
        <v>58</v>
      </c>
      <c r="B233" s="7" t="s">
        <v>61</v>
      </c>
      <c r="C233" s="8">
        <v>40045</v>
      </c>
      <c r="D233" s="9" t="s">
        <v>51</v>
      </c>
      <c r="E233" s="10" t="s">
        <v>42</v>
      </c>
      <c r="F233" s="10">
        <f t="shared" si="21"/>
        <v>0</v>
      </c>
      <c r="G233" s="10">
        <f t="shared" si="22"/>
        <v>0</v>
      </c>
      <c r="H233" s="10">
        <f t="shared" si="23"/>
        <v>1</v>
      </c>
      <c r="I233" s="10">
        <f t="shared" si="24"/>
        <v>0</v>
      </c>
      <c r="J233" s="10">
        <v>0</v>
      </c>
      <c r="K233" s="7">
        <v>0</v>
      </c>
      <c r="L233" s="13">
        <v>22903</v>
      </c>
      <c r="M233" s="9">
        <v>6186710</v>
      </c>
      <c r="N233" s="7">
        <v>10</v>
      </c>
      <c r="O233" s="7">
        <v>14</v>
      </c>
      <c r="P233" s="7">
        <v>3</v>
      </c>
      <c r="Q233" s="7">
        <v>4</v>
      </c>
      <c r="R233" s="7">
        <v>4</v>
      </c>
      <c r="S233" s="7">
        <v>3</v>
      </c>
      <c r="T233" s="7">
        <v>3</v>
      </c>
      <c r="U233" s="7">
        <v>0</v>
      </c>
      <c r="V233" s="7">
        <v>0</v>
      </c>
      <c r="W233" s="6">
        <v>1</v>
      </c>
      <c r="X233" s="12">
        <v>15.138515440397621</v>
      </c>
      <c r="Y233" s="7">
        <v>0</v>
      </c>
      <c r="Z233" s="7">
        <v>0</v>
      </c>
      <c r="AA233" s="7">
        <v>2.8</v>
      </c>
      <c r="AB233" s="9" t="s">
        <v>67</v>
      </c>
      <c r="AC233" s="10">
        <f t="shared" si="25"/>
        <v>0</v>
      </c>
      <c r="AD233" s="10">
        <f t="shared" si="26"/>
        <v>1</v>
      </c>
      <c r="AE233" s="10">
        <f t="shared" si="27"/>
        <v>0</v>
      </c>
    </row>
    <row r="234" spans="1:31" ht="12.75" customHeight="1" x14ac:dyDescent="0.2">
      <c r="A234" s="7" t="s">
        <v>53</v>
      </c>
      <c r="B234" s="7" t="s">
        <v>61</v>
      </c>
      <c r="C234" s="8">
        <v>40052</v>
      </c>
      <c r="D234" s="9" t="s">
        <v>51</v>
      </c>
      <c r="E234" s="10" t="s">
        <v>42</v>
      </c>
      <c r="F234" s="10">
        <f t="shared" si="21"/>
        <v>0</v>
      </c>
      <c r="G234" s="10">
        <f t="shared" si="22"/>
        <v>0</v>
      </c>
      <c r="H234" s="10">
        <f t="shared" si="23"/>
        <v>1</v>
      </c>
      <c r="I234" s="10">
        <f t="shared" si="24"/>
        <v>0</v>
      </c>
      <c r="J234" s="10">
        <v>0</v>
      </c>
      <c r="K234" s="7">
        <v>0</v>
      </c>
      <c r="L234" s="13">
        <v>22903</v>
      </c>
      <c r="M234" s="9">
        <v>6186710</v>
      </c>
      <c r="N234" s="7">
        <v>17</v>
      </c>
      <c r="O234" s="7">
        <v>12</v>
      </c>
      <c r="P234" s="7">
        <v>2</v>
      </c>
      <c r="Q234" s="7">
        <v>7</v>
      </c>
      <c r="R234" s="7">
        <v>5</v>
      </c>
      <c r="S234" s="7">
        <v>6</v>
      </c>
      <c r="T234" s="7">
        <v>3</v>
      </c>
      <c r="U234" s="7">
        <v>0</v>
      </c>
      <c r="V234" s="7">
        <v>0</v>
      </c>
      <c r="W234" s="6">
        <v>1</v>
      </c>
      <c r="X234" s="12">
        <v>12.066131025957972</v>
      </c>
      <c r="Y234" s="7">
        <v>0</v>
      </c>
      <c r="Z234" s="7">
        <v>0</v>
      </c>
      <c r="AA234" s="7">
        <v>0.3</v>
      </c>
      <c r="AB234" s="9" t="s">
        <v>67</v>
      </c>
      <c r="AC234" s="10">
        <f t="shared" si="25"/>
        <v>0</v>
      </c>
      <c r="AD234" s="10">
        <f t="shared" si="26"/>
        <v>1</v>
      </c>
      <c r="AE234" s="10">
        <f t="shared" si="27"/>
        <v>0</v>
      </c>
    </row>
    <row r="235" spans="1:31" ht="12.75" customHeight="1" x14ac:dyDescent="0.2">
      <c r="A235" s="7" t="s">
        <v>49</v>
      </c>
      <c r="B235" s="7" t="s">
        <v>58</v>
      </c>
      <c r="C235" s="8">
        <v>39992</v>
      </c>
      <c r="D235" s="9" t="s">
        <v>51</v>
      </c>
      <c r="E235" s="10" t="s">
        <v>42</v>
      </c>
      <c r="F235" s="10">
        <f t="shared" si="21"/>
        <v>0</v>
      </c>
      <c r="G235" s="10">
        <f t="shared" si="22"/>
        <v>0</v>
      </c>
      <c r="H235" s="10">
        <f t="shared" si="23"/>
        <v>1</v>
      </c>
      <c r="I235" s="10">
        <f t="shared" si="24"/>
        <v>0</v>
      </c>
      <c r="J235" s="10">
        <v>0</v>
      </c>
      <c r="K235" s="7">
        <v>0</v>
      </c>
      <c r="L235" s="13">
        <v>22903</v>
      </c>
      <c r="M235" s="9">
        <v>6186710</v>
      </c>
      <c r="N235" s="7">
        <v>11</v>
      </c>
      <c r="O235" s="7">
        <v>6</v>
      </c>
      <c r="P235" s="7">
        <v>4</v>
      </c>
      <c r="Q235" s="7">
        <v>3</v>
      </c>
      <c r="R235" s="7">
        <v>3</v>
      </c>
      <c r="S235" s="7">
        <v>6</v>
      </c>
      <c r="T235" s="7">
        <v>1</v>
      </c>
      <c r="U235" s="7">
        <v>1</v>
      </c>
      <c r="V235" s="7">
        <v>1</v>
      </c>
      <c r="W235" s="6">
        <v>1</v>
      </c>
      <c r="X235" s="12">
        <v>17.246210828987767</v>
      </c>
      <c r="Y235" s="7">
        <v>1</v>
      </c>
      <c r="Z235" s="7">
        <v>0</v>
      </c>
      <c r="AA235" s="7">
        <v>21.7</v>
      </c>
      <c r="AB235" s="9" t="s">
        <v>67</v>
      </c>
      <c r="AC235" s="10">
        <f t="shared" si="25"/>
        <v>0</v>
      </c>
      <c r="AD235" s="10">
        <f t="shared" si="26"/>
        <v>1</v>
      </c>
      <c r="AE235" s="10">
        <f t="shared" si="27"/>
        <v>0</v>
      </c>
    </row>
    <row r="236" spans="1:31" ht="12.75" customHeight="1" x14ac:dyDescent="0.2">
      <c r="A236" s="7" t="s">
        <v>53</v>
      </c>
      <c r="B236" s="7" t="s">
        <v>58</v>
      </c>
      <c r="C236" s="8">
        <v>40013</v>
      </c>
      <c r="D236" s="9" t="s">
        <v>51</v>
      </c>
      <c r="E236" s="10" t="s">
        <v>42</v>
      </c>
      <c r="F236" s="10">
        <f t="shared" si="21"/>
        <v>0</v>
      </c>
      <c r="G236" s="10">
        <f t="shared" si="22"/>
        <v>0</v>
      </c>
      <c r="H236" s="10">
        <f t="shared" si="23"/>
        <v>1</v>
      </c>
      <c r="I236" s="10">
        <f t="shared" si="24"/>
        <v>0</v>
      </c>
      <c r="J236" s="10">
        <v>0</v>
      </c>
      <c r="K236" s="7">
        <v>0</v>
      </c>
      <c r="L236" s="13">
        <v>22903</v>
      </c>
      <c r="M236" s="9">
        <v>6186710</v>
      </c>
      <c r="N236" s="7">
        <v>17</v>
      </c>
      <c r="O236" s="7">
        <v>9</v>
      </c>
      <c r="P236" s="7">
        <v>4</v>
      </c>
      <c r="Q236" s="7">
        <v>4</v>
      </c>
      <c r="R236" s="7">
        <v>4</v>
      </c>
      <c r="S236" s="7">
        <v>5</v>
      </c>
      <c r="T236" s="7">
        <v>2</v>
      </c>
      <c r="U236" s="7">
        <v>1</v>
      </c>
      <c r="V236" s="7">
        <v>1</v>
      </c>
      <c r="W236" s="6">
        <v>1</v>
      </c>
      <c r="X236" s="12">
        <v>16.924325606615156</v>
      </c>
      <c r="Y236" s="7">
        <v>1</v>
      </c>
      <c r="Z236" s="7">
        <v>0</v>
      </c>
      <c r="AA236" s="7">
        <v>0</v>
      </c>
      <c r="AB236" s="9" t="s">
        <v>67</v>
      </c>
      <c r="AC236" s="10">
        <f t="shared" si="25"/>
        <v>0</v>
      </c>
      <c r="AD236" s="10">
        <f t="shared" si="26"/>
        <v>1</v>
      </c>
      <c r="AE236" s="10">
        <f t="shared" si="27"/>
        <v>0</v>
      </c>
    </row>
    <row r="237" spans="1:31" ht="12.75" customHeight="1" x14ac:dyDescent="0.2">
      <c r="A237" s="7" t="s">
        <v>53</v>
      </c>
      <c r="B237" s="7" t="s">
        <v>58</v>
      </c>
      <c r="C237" s="8">
        <v>40111</v>
      </c>
      <c r="D237" s="9" t="s">
        <v>51</v>
      </c>
      <c r="E237" s="10" t="s">
        <v>42</v>
      </c>
      <c r="F237" s="10">
        <f t="shared" si="21"/>
        <v>0</v>
      </c>
      <c r="G237" s="10">
        <f t="shared" si="22"/>
        <v>0</v>
      </c>
      <c r="H237" s="10">
        <f t="shared" si="23"/>
        <v>1</v>
      </c>
      <c r="I237" s="10">
        <f t="shared" si="24"/>
        <v>0</v>
      </c>
      <c r="J237" s="10">
        <v>0</v>
      </c>
      <c r="K237" s="7">
        <v>0</v>
      </c>
      <c r="L237" s="13">
        <v>22903</v>
      </c>
      <c r="M237" s="9">
        <v>6186710</v>
      </c>
      <c r="N237" s="7">
        <v>16</v>
      </c>
      <c r="O237" s="7">
        <v>5</v>
      </c>
      <c r="P237" s="7">
        <v>4</v>
      </c>
      <c r="Q237" s="7">
        <v>7</v>
      </c>
      <c r="R237" s="7">
        <v>5</v>
      </c>
      <c r="S237" s="7">
        <v>7</v>
      </c>
      <c r="T237" s="7">
        <v>4</v>
      </c>
      <c r="U237" s="7">
        <v>1</v>
      </c>
      <c r="V237" s="7">
        <v>1</v>
      </c>
      <c r="W237" s="6">
        <v>1</v>
      </c>
      <c r="X237" s="12">
        <v>26.129009209272784</v>
      </c>
      <c r="Y237" s="7">
        <v>1</v>
      </c>
      <c r="Z237" s="7">
        <v>0</v>
      </c>
      <c r="AA237" s="7">
        <v>0</v>
      </c>
      <c r="AB237" s="9" t="s">
        <v>76</v>
      </c>
      <c r="AC237" s="10">
        <f t="shared" si="25"/>
        <v>0</v>
      </c>
      <c r="AD237" s="10">
        <f t="shared" si="26"/>
        <v>0</v>
      </c>
      <c r="AE237" s="10">
        <f t="shared" si="27"/>
        <v>1</v>
      </c>
    </row>
    <row r="238" spans="1:31" ht="12.75" customHeight="1" x14ac:dyDescent="0.2">
      <c r="A238" s="7" t="s">
        <v>53</v>
      </c>
      <c r="B238" s="7" t="s">
        <v>49</v>
      </c>
      <c r="C238" s="8">
        <v>40069</v>
      </c>
      <c r="D238" s="9" t="s">
        <v>51</v>
      </c>
      <c r="E238" s="10" t="s">
        <v>42</v>
      </c>
      <c r="F238" s="10">
        <f t="shared" si="21"/>
        <v>0</v>
      </c>
      <c r="G238" s="10">
        <f t="shared" si="22"/>
        <v>0</v>
      </c>
      <c r="H238" s="10">
        <f t="shared" si="23"/>
        <v>1</v>
      </c>
      <c r="I238" s="10">
        <f t="shared" si="24"/>
        <v>0</v>
      </c>
      <c r="J238" s="10">
        <v>0</v>
      </c>
      <c r="K238" s="7">
        <v>0</v>
      </c>
      <c r="L238" s="13">
        <v>22903</v>
      </c>
      <c r="M238" s="9">
        <v>6186710</v>
      </c>
      <c r="N238" s="7">
        <v>18</v>
      </c>
      <c r="O238" s="7">
        <v>20</v>
      </c>
      <c r="P238" s="7">
        <v>2</v>
      </c>
      <c r="Q238" s="7">
        <v>2</v>
      </c>
      <c r="R238" s="7">
        <v>5</v>
      </c>
      <c r="S238" s="7">
        <v>1</v>
      </c>
      <c r="T238" s="7">
        <v>3</v>
      </c>
      <c r="U238" s="7">
        <v>1</v>
      </c>
      <c r="V238" s="7">
        <v>1</v>
      </c>
      <c r="W238" s="6">
        <v>0</v>
      </c>
      <c r="X238" s="12">
        <v>15.073470165505226</v>
      </c>
      <c r="Y238" s="7">
        <v>1</v>
      </c>
      <c r="Z238" s="7">
        <v>0</v>
      </c>
      <c r="AA238" s="7">
        <v>0</v>
      </c>
      <c r="AB238" s="9" t="s">
        <v>67</v>
      </c>
      <c r="AC238" s="10">
        <f t="shared" si="25"/>
        <v>0</v>
      </c>
      <c r="AD238" s="10">
        <f t="shared" si="26"/>
        <v>1</v>
      </c>
      <c r="AE238" s="10">
        <f t="shared" si="27"/>
        <v>0</v>
      </c>
    </row>
    <row r="239" spans="1:31" ht="12.75" customHeight="1" x14ac:dyDescent="0.2">
      <c r="A239" s="7" t="s">
        <v>58</v>
      </c>
      <c r="B239" s="7" t="s">
        <v>49</v>
      </c>
      <c r="C239" s="8">
        <v>40090</v>
      </c>
      <c r="D239" s="9" t="s">
        <v>51</v>
      </c>
      <c r="E239" s="10" t="s">
        <v>42</v>
      </c>
      <c r="F239" s="10">
        <f t="shared" si="21"/>
        <v>0</v>
      </c>
      <c r="G239" s="10">
        <f t="shared" si="22"/>
        <v>0</v>
      </c>
      <c r="H239" s="10">
        <f t="shared" si="23"/>
        <v>1</v>
      </c>
      <c r="I239" s="10">
        <f t="shared" si="24"/>
        <v>0</v>
      </c>
      <c r="J239" s="10">
        <v>0</v>
      </c>
      <c r="K239" s="7">
        <v>1</v>
      </c>
      <c r="L239" s="13">
        <v>22903</v>
      </c>
      <c r="M239" s="9">
        <v>6186710</v>
      </c>
      <c r="N239" s="7">
        <v>8</v>
      </c>
      <c r="O239" s="7">
        <v>20</v>
      </c>
      <c r="P239" s="7">
        <v>7</v>
      </c>
      <c r="Q239" s="7">
        <v>4</v>
      </c>
      <c r="R239" s="7">
        <v>6</v>
      </c>
      <c r="S239" s="7">
        <v>4</v>
      </c>
      <c r="T239" s="7">
        <v>3</v>
      </c>
      <c r="U239" s="7">
        <v>1</v>
      </c>
      <c r="V239" s="7">
        <v>1</v>
      </c>
      <c r="W239" s="6">
        <v>0</v>
      </c>
      <c r="X239" s="12">
        <v>12.945172110344476</v>
      </c>
      <c r="Y239" s="7">
        <v>1</v>
      </c>
      <c r="Z239" s="7">
        <v>0</v>
      </c>
      <c r="AA239" s="7">
        <v>0</v>
      </c>
      <c r="AB239" s="9" t="s">
        <v>76</v>
      </c>
      <c r="AC239" s="10">
        <f t="shared" si="25"/>
        <v>0</v>
      </c>
      <c r="AD239" s="10">
        <f t="shared" si="26"/>
        <v>0</v>
      </c>
      <c r="AE239" s="10">
        <f t="shared" si="27"/>
        <v>1</v>
      </c>
    </row>
    <row r="240" spans="1:31" ht="12.75" customHeight="1" x14ac:dyDescent="0.2">
      <c r="A240" s="7" t="s">
        <v>53</v>
      </c>
      <c r="B240" s="7" t="s">
        <v>63</v>
      </c>
      <c r="C240" s="8">
        <v>39991</v>
      </c>
      <c r="D240" s="9" t="s">
        <v>51</v>
      </c>
      <c r="E240" s="10" t="s">
        <v>42</v>
      </c>
      <c r="F240" s="10">
        <f t="shared" si="21"/>
        <v>0</v>
      </c>
      <c r="G240" s="10">
        <f t="shared" si="22"/>
        <v>0</v>
      </c>
      <c r="H240" s="10">
        <f t="shared" si="23"/>
        <v>1</v>
      </c>
      <c r="I240" s="10">
        <f t="shared" si="24"/>
        <v>0</v>
      </c>
      <c r="J240" s="10">
        <v>0</v>
      </c>
      <c r="K240" s="7">
        <v>0</v>
      </c>
      <c r="L240" s="13">
        <v>22903</v>
      </c>
      <c r="M240" s="9">
        <v>6186710</v>
      </c>
      <c r="N240" s="7">
        <v>18</v>
      </c>
      <c r="O240" s="7">
        <v>13</v>
      </c>
      <c r="P240" s="7">
        <v>3</v>
      </c>
      <c r="Q240" s="7">
        <v>3</v>
      </c>
      <c r="R240" s="7">
        <v>5</v>
      </c>
      <c r="S240" s="7">
        <v>4</v>
      </c>
      <c r="T240" s="7">
        <v>1</v>
      </c>
      <c r="U240" s="7">
        <v>0</v>
      </c>
      <c r="V240" s="7">
        <v>0</v>
      </c>
      <c r="W240" s="6">
        <v>0</v>
      </c>
      <c r="X240" s="12">
        <v>13.453586497890296</v>
      </c>
      <c r="Y240" s="7">
        <v>1</v>
      </c>
      <c r="Z240" s="7">
        <v>0</v>
      </c>
      <c r="AA240" s="7">
        <v>0</v>
      </c>
      <c r="AB240" s="9" t="s">
        <v>67</v>
      </c>
      <c r="AC240" s="10">
        <f t="shared" si="25"/>
        <v>0</v>
      </c>
      <c r="AD240" s="10">
        <f t="shared" si="26"/>
        <v>1</v>
      </c>
      <c r="AE240" s="10">
        <f t="shared" si="27"/>
        <v>0</v>
      </c>
    </row>
    <row r="241" spans="1:31" ht="12.75" customHeight="1" x14ac:dyDescent="0.2">
      <c r="A241" s="7" t="s">
        <v>49</v>
      </c>
      <c r="B241" s="7" t="s">
        <v>63</v>
      </c>
      <c r="C241" s="8">
        <v>40012</v>
      </c>
      <c r="D241" s="9" t="s">
        <v>51</v>
      </c>
      <c r="E241" s="10" t="s">
        <v>42</v>
      </c>
      <c r="F241" s="10">
        <f t="shared" si="21"/>
        <v>0</v>
      </c>
      <c r="G241" s="10">
        <f t="shared" si="22"/>
        <v>0</v>
      </c>
      <c r="H241" s="10">
        <f t="shared" si="23"/>
        <v>1</v>
      </c>
      <c r="I241" s="10">
        <f t="shared" si="24"/>
        <v>0</v>
      </c>
      <c r="J241" s="10">
        <v>0</v>
      </c>
      <c r="K241" s="7">
        <v>0</v>
      </c>
      <c r="L241" s="13">
        <v>22903</v>
      </c>
      <c r="M241" s="9">
        <v>6186710</v>
      </c>
      <c r="N241" s="7">
        <v>19</v>
      </c>
      <c r="O241" s="7">
        <v>10</v>
      </c>
      <c r="P241" s="7">
        <v>0</v>
      </c>
      <c r="Q241" s="7">
        <v>3</v>
      </c>
      <c r="R241" s="7">
        <v>4</v>
      </c>
      <c r="S241" s="7">
        <v>1</v>
      </c>
      <c r="T241" s="7">
        <v>2</v>
      </c>
      <c r="U241" s="7">
        <v>0</v>
      </c>
      <c r="V241" s="7">
        <v>0</v>
      </c>
      <c r="W241" s="6">
        <v>0</v>
      </c>
      <c r="X241" s="12">
        <v>11.238625687827136</v>
      </c>
      <c r="Y241" s="7">
        <v>1</v>
      </c>
      <c r="Z241" s="7">
        <v>0</v>
      </c>
      <c r="AA241" s="7">
        <v>0</v>
      </c>
      <c r="AB241" s="9" t="s">
        <v>67</v>
      </c>
      <c r="AC241" s="10">
        <f t="shared" si="25"/>
        <v>0</v>
      </c>
      <c r="AD241" s="10">
        <f t="shared" si="26"/>
        <v>1</v>
      </c>
      <c r="AE241" s="10">
        <f t="shared" si="27"/>
        <v>0</v>
      </c>
    </row>
    <row r="242" spans="1:31" ht="12.75" customHeight="1" x14ac:dyDescent="0.2">
      <c r="A242" s="7" t="s">
        <v>58</v>
      </c>
      <c r="B242" s="7" t="s">
        <v>63</v>
      </c>
      <c r="C242" s="8">
        <v>40139</v>
      </c>
      <c r="D242" s="9" t="s">
        <v>51</v>
      </c>
      <c r="E242" s="10" t="s">
        <v>42</v>
      </c>
      <c r="F242" s="10">
        <f t="shared" si="21"/>
        <v>0</v>
      </c>
      <c r="G242" s="10">
        <f t="shared" si="22"/>
        <v>0</v>
      </c>
      <c r="H242" s="10">
        <f t="shared" si="23"/>
        <v>1</v>
      </c>
      <c r="I242" s="10">
        <f t="shared" si="24"/>
        <v>0</v>
      </c>
      <c r="J242" s="10">
        <v>0</v>
      </c>
      <c r="K242" s="7">
        <v>1</v>
      </c>
      <c r="L242" s="13">
        <v>22903</v>
      </c>
      <c r="M242" s="9">
        <v>6186710</v>
      </c>
      <c r="N242" s="7">
        <v>2</v>
      </c>
      <c r="O242" s="7">
        <v>8</v>
      </c>
      <c r="P242" s="7">
        <v>9</v>
      </c>
      <c r="Q242" s="7">
        <v>3</v>
      </c>
      <c r="R242" s="7">
        <v>6</v>
      </c>
      <c r="S242" s="7">
        <v>5</v>
      </c>
      <c r="T242" s="7">
        <v>4</v>
      </c>
      <c r="U242" s="7">
        <v>0</v>
      </c>
      <c r="V242" s="7">
        <v>0</v>
      </c>
      <c r="W242" s="6">
        <v>0</v>
      </c>
      <c r="X242" s="12">
        <v>18.704523200956267</v>
      </c>
      <c r="Y242" s="7">
        <v>1</v>
      </c>
      <c r="Z242" s="7">
        <v>0</v>
      </c>
      <c r="AA242" s="7">
        <v>0</v>
      </c>
      <c r="AB242" s="9" t="s">
        <v>76</v>
      </c>
      <c r="AC242" s="10">
        <f t="shared" si="25"/>
        <v>0</v>
      </c>
      <c r="AD242" s="10">
        <f t="shared" si="26"/>
        <v>0</v>
      </c>
      <c r="AE242" s="10">
        <f t="shared" si="27"/>
        <v>1</v>
      </c>
    </row>
    <row r="243" spans="1:31" ht="12.75" customHeight="1" x14ac:dyDescent="0.2">
      <c r="A243" s="7" t="s">
        <v>49</v>
      </c>
      <c r="B243" s="7" t="s">
        <v>46</v>
      </c>
      <c r="C243" s="8">
        <v>39978</v>
      </c>
      <c r="D243" s="9" t="s">
        <v>51</v>
      </c>
      <c r="E243" s="10" t="s">
        <v>42</v>
      </c>
      <c r="F243" s="10">
        <f t="shared" si="21"/>
        <v>0</v>
      </c>
      <c r="G243" s="10">
        <f t="shared" si="22"/>
        <v>0</v>
      </c>
      <c r="H243" s="10">
        <f t="shared" si="23"/>
        <v>1</v>
      </c>
      <c r="I243" s="10">
        <f t="shared" si="24"/>
        <v>0</v>
      </c>
      <c r="J243" s="10">
        <v>0</v>
      </c>
      <c r="K243" s="7">
        <v>0</v>
      </c>
      <c r="L243" s="13">
        <v>22903</v>
      </c>
      <c r="M243" s="9">
        <v>6186710</v>
      </c>
      <c r="N243" s="7">
        <v>7</v>
      </c>
      <c r="O243" s="7">
        <v>8</v>
      </c>
      <c r="P243" s="7">
        <v>4</v>
      </c>
      <c r="Q243" s="7">
        <v>6</v>
      </c>
      <c r="R243" s="7">
        <v>3</v>
      </c>
      <c r="S243" s="7">
        <v>5</v>
      </c>
      <c r="T243" s="7">
        <v>1</v>
      </c>
      <c r="U243" s="7">
        <v>0</v>
      </c>
      <c r="V243" s="7">
        <v>0</v>
      </c>
      <c r="W243" s="6">
        <v>1</v>
      </c>
      <c r="X243" s="12">
        <v>15.635036018336608</v>
      </c>
      <c r="Y243" s="7">
        <v>1</v>
      </c>
      <c r="Z243" s="7">
        <v>0</v>
      </c>
      <c r="AA243" s="7">
        <v>0</v>
      </c>
      <c r="AB243" s="9" t="s">
        <v>34</v>
      </c>
      <c r="AC243" s="10">
        <f t="shared" si="25"/>
        <v>1</v>
      </c>
      <c r="AD243" s="10">
        <f t="shared" si="26"/>
        <v>0</v>
      </c>
      <c r="AE243" s="10">
        <f t="shared" si="27"/>
        <v>0</v>
      </c>
    </row>
    <row r="244" spans="1:31" ht="12.75" customHeight="1" x14ac:dyDescent="0.2">
      <c r="A244" s="7" t="s">
        <v>53</v>
      </c>
      <c r="B244" s="7" t="s">
        <v>46</v>
      </c>
      <c r="C244" s="8">
        <v>40055</v>
      </c>
      <c r="D244" s="9" t="s">
        <v>51</v>
      </c>
      <c r="E244" s="10" t="s">
        <v>42</v>
      </c>
      <c r="F244" s="10">
        <f t="shared" si="21"/>
        <v>0</v>
      </c>
      <c r="G244" s="10">
        <f t="shared" si="22"/>
        <v>0</v>
      </c>
      <c r="H244" s="10">
        <f t="shared" si="23"/>
        <v>1</v>
      </c>
      <c r="I244" s="10">
        <f t="shared" si="24"/>
        <v>0</v>
      </c>
      <c r="J244" s="10">
        <v>0</v>
      </c>
      <c r="K244" s="7">
        <v>0</v>
      </c>
      <c r="L244" s="13">
        <v>22903</v>
      </c>
      <c r="M244" s="9">
        <v>6186710</v>
      </c>
      <c r="N244" s="7">
        <v>17</v>
      </c>
      <c r="O244" s="7">
        <v>9</v>
      </c>
      <c r="P244" s="7">
        <v>2</v>
      </c>
      <c r="Q244" s="7">
        <v>6</v>
      </c>
      <c r="R244" s="7">
        <v>5</v>
      </c>
      <c r="S244" s="7">
        <v>8</v>
      </c>
      <c r="T244" s="7">
        <v>3</v>
      </c>
      <c r="U244" s="7">
        <v>0</v>
      </c>
      <c r="V244" s="7">
        <v>0</v>
      </c>
      <c r="W244" s="6">
        <v>1</v>
      </c>
      <c r="X244" s="12">
        <v>11.649586282524176</v>
      </c>
      <c r="Y244" s="7">
        <v>1</v>
      </c>
      <c r="Z244" s="7">
        <v>0</v>
      </c>
      <c r="AA244" s="7">
        <v>0</v>
      </c>
      <c r="AB244" s="9" t="s">
        <v>67</v>
      </c>
      <c r="AC244" s="10">
        <f t="shared" si="25"/>
        <v>0</v>
      </c>
      <c r="AD244" s="10">
        <f t="shared" si="26"/>
        <v>1</v>
      </c>
      <c r="AE244" s="10">
        <f t="shared" si="27"/>
        <v>0</v>
      </c>
    </row>
    <row r="245" spans="1:31" ht="12.75" customHeight="1" x14ac:dyDescent="0.2">
      <c r="A245" s="7" t="s">
        <v>58</v>
      </c>
      <c r="B245" s="7" t="s">
        <v>46</v>
      </c>
      <c r="C245" s="8">
        <v>40153</v>
      </c>
      <c r="D245" s="9" t="s">
        <v>51</v>
      </c>
      <c r="E245" s="10" t="s">
        <v>42</v>
      </c>
      <c r="F245" s="10">
        <f t="shared" si="21"/>
        <v>0</v>
      </c>
      <c r="G245" s="10">
        <f t="shared" si="22"/>
        <v>0</v>
      </c>
      <c r="H245" s="10">
        <f t="shared" si="23"/>
        <v>1</v>
      </c>
      <c r="I245" s="10">
        <f t="shared" si="24"/>
        <v>0</v>
      </c>
      <c r="J245" s="10">
        <v>0</v>
      </c>
      <c r="K245" s="7">
        <v>1</v>
      </c>
      <c r="L245" s="13">
        <v>22903</v>
      </c>
      <c r="M245" s="9">
        <v>6186710</v>
      </c>
      <c r="N245" s="7">
        <v>1</v>
      </c>
      <c r="O245" s="7">
        <v>7</v>
      </c>
      <c r="P245" s="7">
        <v>7</v>
      </c>
      <c r="Q245" s="7">
        <v>7</v>
      </c>
      <c r="R245" s="7">
        <v>4</v>
      </c>
      <c r="S245" s="7">
        <v>7</v>
      </c>
      <c r="T245" s="7">
        <v>4</v>
      </c>
      <c r="U245" s="7">
        <v>0</v>
      </c>
      <c r="V245" s="7">
        <v>0</v>
      </c>
      <c r="W245" s="6">
        <v>1</v>
      </c>
      <c r="X245" s="12">
        <v>25.822586798931706</v>
      </c>
      <c r="Y245" s="7">
        <v>1</v>
      </c>
      <c r="Z245" s="7">
        <v>0</v>
      </c>
      <c r="AA245" s="7">
        <v>0</v>
      </c>
      <c r="AB245" s="9" t="s">
        <v>76</v>
      </c>
      <c r="AC245" s="10">
        <f t="shared" si="25"/>
        <v>0</v>
      </c>
      <c r="AD245" s="10">
        <f t="shared" si="26"/>
        <v>0</v>
      </c>
      <c r="AE245" s="10">
        <f t="shared" si="27"/>
        <v>1</v>
      </c>
    </row>
    <row r="246" spans="1:31" ht="12.75" customHeight="1" x14ac:dyDescent="0.2">
      <c r="A246" s="7" t="s">
        <v>58</v>
      </c>
      <c r="B246" s="7" t="s">
        <v>56</v>
      </c>
      <c r="C246" s="8">
        <v>39985</v>
      </c>
      <c r="D246" s="9" t="s">
        <v>51</v>
      </c>
      <c r="E246" s="10" t="s">
        <v>42</v>
      </c>
      <c r="F246" s="10">
        <f t="shared" si="21"/>
        <v>0</v>
      </c>
      <c r="G246" s="10">
        <f t="shared" si="22"/>
        <v>0</v>
      </c>
      <c r="H246" s="10">
        <f t="shared" si="23"/>
        <v>1</v>
      </c>
      <c r="I246" s="10">
        <f t="shared" si="24"/>
        <v>0</v>
      </c>
      <c r="J246" s="10">
        <v>0</v>
      </c>
      <c r="K246" s="7">
        <v>0</v>
      </c>
      <c r="L246" s="13">
        <v>22903</v>
      </c>
      <c r="M246" s="9">
        <v>6186710</v>
      </c>
      <c r="N246" s="7">
        <v>11</v>
      </c>
      <c r="O246" s="7">
        <v>2</v>
      </c>
      <c r="P246" s="7">
        <v>3</v>
      </c>
      <c r="Q246" s="7">
        <v>5</v>
      </c>
      <c r="R246" s="7">
        <v>4</v>
      </c>
      <c r="S246" s="7">
        <v>3</v>
      </c>
      <c r="T246" s="7">
        <v>1</v>
      </c>
      <c r="U246" s="7">
        <v>0</v>
      </c>
      <c r="V246" s="7">
        <v>0</v>
      </c>
      <c r="W246" s="6">
        <v>1</v>
      </c>
      <c r="X246" s="12">
        <v>15.755862329803328</v>
      </c>
      <c r="Y246" s="7">
        <v>1</v>
      </c>
      <c r="Z246" s="7">
        <v>0</v>
      </c>
      <c r="AA246" s="7">
        <v>0</v>
      </c>
      <c r="AB246" s="9" t="s">
        <v>67</v>
      </c>
      <c r="AC246" s="10">
        <f t="shared" si="25"/>
        <v>0</v>
      </c>
      <c r="AD246" s="10">
        <f t="shared" si="26"/>
        <v>1</v>
      </c>
      <c r="AE246" s="10">
        <f t="shared" si="27"/>
        <v>0</v>
      </c>
    </row>
    <row r="247" spans="1:31" ht="12.75" customHeight="1" x14ac:dyDescent="0.2">
      <c r="A247" s="7" t="s">
        <v>53</v>
      </c>
      <c r="B247" s="7" t="s">
        <v>56</v>
      </c>
      <c r="C247" s="8">
        <v>40019</v>
      </c>
      <c r="D247" s="9" t="s">
        <v>51</v>
      </c>
      <c r="E247" s="10" t="s">
        <v>42</v>
      </c>
      <c r="F247" s="10">
        <f t="shared" si="21"/>
        <v>0</v>
      </c>
      <c r="G247" s="10">
        <f t="shared" si="22"/>
        <v>0</v>
      </c>
      <c r="H247" s="10">
        <f t="shared" si="23"/>
        <v>1</v>
      </c>
      <c r="I247" s="10">
        <f t="shared" si="24"/>
        <v>0</v>
      </c>
      <c r="J247" s="10">
        <v>0</v>
      </c>
      <c r="K247" s="7">
        <v>0</v>
      </c>
      <c r="L247" s="13">
        <v>22903</v>
      </c>
      <c r="M247" s="9">
        <v>6186710</v>
      </c>
      <c r="N247" s="7">
        <v>16</v>
      </c>
      <c r="O247" s="7">
        <v>3</v>
      </c>
      <c r="P247" s="7">
        <v>5</v>
      </c>
      <c r="Q247" s="7">
        <v>4</v>
      </c>
      <c r="R247" s="7">
        <v>6</v>
      </c>
      <c r="S247" s="7">
        <v>7</v>
      </c>
      <c r="T247" s="7">
        <v>2</v>
      </c>
      <c r="U247" s="7">
        <v>0</v>
      </c>
      <c r="V247" s="7">
        <v>0</v>
      </c>
      <c r="W247" s="6">
        <v>1</v>
      </c>
      <c r="X247" s="12">
        <v>11.959051977003403</v>
      </c>
      <c r="Y247" s="7">
        <v>1</v>
      </c>
      <c r="Z247" s="7">
        <v>0</v>
      </c>
      <c r="AA247" s="7">
        <v>16.5</v>
      </c>
      <c r="AB247" s="9" t="s">
        <v>67</v>
      </c>
      <c r="AC247" s="10">
        <f t="shared" si="25"/>
        <v>0</v>
      </c>
      <c r="AD247" s="10">
        <f t="shared" si="26"/>
        <v>1</v>
      </c>
      <c r="AE247" s="10">
        <f t="shared" si="27"/>
        <v>0</v>
      </c>
    </row>
    <row r="248" spans="1:31" ht="12.75" customHeight="1" x14ac:dyDescent="0.2">
      <c r="A248" s="7" t="s">
        <v>49</v>
      </c>
      <c r="B248" s="7" t="s">
        <v>56</v>
      </c>
      <c r="C248" s="8">
        <v>40104</v>
      </c>
      <c r="D248" s="9" t="s">
        <v>51</v>
      </c>
      <c r="E248" s="10" t="s">
        <v>42</v>
      </c>
      <c r="F248" s="10">
        <f t="shared" si="21"/>
        <v>0</v>
      </c>
      <c r="G248" s="10">
        <f t="shared" si="22"/>
        <v>0</v>
      </c>
      <c r="H248" s="10">
        <f t="shared" si="23"/>
        <v>1</v>
      </c>
      <c r="I248" s="10">
        <f t="shared" si="24"/>
        <v>0</v>
      </c>
      <c r="J248" s="10">
        <v>0</v>
      </c>
      <c r="K248" s="7">
        <v>0</v>
      </c>
      <c r="L248" s="13">
        <v>22903</v>
      </c>
      <c r="M248" s="9">
        <v>6186710</v>
      </c>
      <c r="N248" s="7">
        <v>20</v>
      </c>
      <c r="O248" s="7">
        <v>3</v>
      </c>
      <c r="P248" s="7">
        <v>4</v>
      </c>
      <c r="Q248" s="7">
        <v>4</v>
      </c>
      <c r="R248" s="7">
        <v>3</v>
      </c>
      <c r="S248" s="7">
        <v>4</v>
      </c>
      <c r="T248" s="7">
        <v>4</v>
      </c>
      <c r="U248" s="7">
        <v>0</v>
      </c>
      <c r="V248" s="7">
        <v>0</v>
      </c>
      <c r="W248" s="6">
        <v>1</v>
      </c>
      <c r="X248" s="12">
        <v>6.4574241239604806</v>
      </c>
      <c r="Y248" s="7">
        <v>1</v>
      </c>
      <c r="Z248" s="7">
        <v>0</v>
      </c>
      <c r="AA248" s="7">
        <v>8.1999999999999993</v>
      </c>
      <c r="AB248" s="9" t="s">
        <v>76</v>
      </c>
      <c r="AC248" s="10">
        <f t="shared" si="25"/>
        <v>0</v>
      </c>
      <c r="AD248" s="10">
        <f t="shared" si="26"/>
        <v>0</v>
      </c>
      <c r="AE248" s="10">
        <f t="shared" si="27"/>
        <v>1</v>
      </c>
    </row>
    <row r="249" spans="1:31" ht="12.75" customHeight="1" x14ac:dyDescent="0.2">
      <c r="A249" s="7" t="s">
        <v>58</v>
      </c>
      <c r="B249" s="7" t="s">
        <v>60</v>
      </c>
      <c r="C249" s="8">
        <v>40027</v>
      </c>
      <c r="D249" s="9" t="s">
        <v>51</v>
      </c>
      <c r="E249" s="10" t="s">
        <v>42</v>
      </c>
      <c r="F249" s="10">
        <f t="shared" si="21"/>
        <v>0</v>
      </c>
      <c r="G249" s="10">
        <f t="shared" si="22"/>
        <v>0</v>
      </c>
      <c r="H249" s="10">
        <f t="shared" si="23"/>
        <v>1</v>
      </c>
      <c r="I249" s="10">
        <f t="shared" si="24"/>
        <v>0</v>
      </c>
      <c r="J249" s="10">
        <v>0</v>
      </c>
      <c r="K249" s="7">
        <v>0</v>
      </c>
      <c r="L249" s="13">
        <v>22903</v>
      </c>
      <c r="M249" s="9">
        <v>6186710</v>
      </c>
      <c r="N249" s="7">
        <v>7</v>
      </c>
      <c r="O249" s="7">
        <v>20</v>
      </c>
      <c r="P249" s="7">
        <v>7</v>
      </c>
      <c r="Q249" s="7">
        <v>2</v>
      </c>
      <c r="R249" s="7">
        <v>6</v>
      </c>
      <c r="S249" s="7">
        <v>6</v>
      </c>
      <c r="T249" s="7">
        <v>2</v>
      </c>
      <c r="U249" s="7">
        <v>0</v>
      </c>
      <c r="V249" s="7">
        <v>0</v>
      </c>
      <c r="W249" s="6">
        <v>0</v>
      </c>
      <c r="X249" s="12">
        <v>16.448530115867086</v>
      </c>
      <c r="Y249" s="7">
        <v>1</v>
      </c>
      <c r="Z249" s="7">
        <v>0</v>
      </c>
      <c r="AA249" s="7">
        <v>0</v>
      </c>
      <c r="AB249" s="9" t="s">
        <v>67</v>
      </c>
      <c r="AC249" s="10">
        <f t="shared" si="25"/>
        <v>0</v>
      </c>
      <c r="AD249" s="10">
        <f t="shared" si="26"/>
        <v>1</v>
      </c>
      <c r="AE249" s="10">
        <f t="shared" si="27"/>
        <v>0</v>
      </c>
    </row>
    <row r="250" spans="1:31" ht="12.75" customHeight="1" x14ac:dyDescent="0.2">
      <c r="A250" s="7" t="s">
        <v>49</v>
      </c>
      <c r="B250" s="7" t="s">
        <v>60</v>
      </c>
      <c r="C250" s="8">
        <v>40062</v>
      </c>
      <c r="D250" s="9" t="s">
        <v>51</v>
      </c>
      <c r="E250" s="10" t="s">
        <v>42</v>
      </c>
      <c r="F250" s="10">
        <f t="shared" si="21"/>
        <v>0</v>
      </c>
      <c r="G250" s="10">
        <f t="shared" si="22"/>
        <v>0</v>
      </c>
      <c r="H250" s="10">
        <f t="shared" si="23"/>
        <v>1</v>
      </c>
      <c r="I250" s="10">
        <f t="shared" si="24"/>
        <v>0</v>
      </c>
      <c r="J250" s="10">
        <v>0</v>
      </c>
      <c r="K250" s="7">
        <v>0</v>
      </c>
      <c r="L250" s="13">
        <v>22903</v>
      </c>
      <c r="M250" s="9">
        <v>6186710</v>
      </c>
      <c r="N250" s="7">
        <v>20</v>
      </c>
      <c r="O250" s="7">
        <v>17</v>
      </c>
      <c r="P250" s="7">
        <v>1</v>
      </c>
      <c r="Q250" s="7">
        <v>6</v>
      </c>
      <c r="R250" s="7">
        <v>0</v>
      </c>
      <c r="S250" s="7">
        <v>7</v>
      </c>
      <c r="T250" s="7">
        <v>3</v>
      </c>
      <c r="U250" s="7">
        <v>0</v>
      </c>
      <c r="V250" s="7">
        <v>0</v>
      </c>
      <c r="W250" s="6">
        <v>0</v>
      </c>
      <c r="X250" s="12">
        <v>8.9815196054962421</v>
      </c>
      <c r="Y250" s="7">
        <v>1</v>
      </c>
      <c r="Z250" s="7">
        <v>0</v>
      </c>
      <c r="AA250" s="7">
        <v>0</v>
      </c>
      <c r="AB250" s="9" t="s">
        <v>67</v>
      </c>
      <c r="AC250" s="10">
        <f t="shared" si="25"/>
        <v>0</v>
      </c>
      <c r="AD250" s="10">
        <f t="shared" si="26"/>
        <v>1</v>
      </c>
      <c r="AE250" s="10">
        <f t="shared" si="27"/>
        <v>0</v>
      </c>
    </row>
    <row r="251" spans="1:31" ht="12.75" customHeight="1" x14ac:dyDescent="0.2">
      <c r="A251" s="7" t="s">
        <v>53</v>
      </c>
      <c r="B251" s="7" t="s">
        <v>60</v>
      </c>
      <c r="C251" s="8">
        <v>40114</v>
      </c>
      <c r="D251" s="9" t="s">
        <v>51</v>
      </c>
      <c r="E251" s="10" t="s">
        <v>42</v>
      </c>
      <c r="F251" s="10">
        <f t="shared" si="21"/>
        <v>0</v>
      </c>
      <c r="G251" s="10">
        <f t="shared" si="22"/>
        <v>0</v>
      </c>
      <c r="H251" s="10">
        <f t="shared" si="23"/>
        <v>1</v>
      </c>
      <c r="I251" s="10">
        <f t="shared" si="24"/>
        <v>0</v>
      </c>
      <c r="J251" s="10">
        <v>0</v>
      </c>
      <c r="K251" s="7">
        <v>0</v>
      </c>
      <c r="L251" s="13">
        <v>22903</v>
      </c>
      <c r="M251" s="9">
        <v>6186710</v>
      </c>
      <c r="N251" s="7">
        <v>18</v>
      </c>
      <c r="O251" s="7">
        <v>17</v>
      </c>
      <c r="P251" s="7">
        <v>1</v>
      </c>
      <c r="Q251" s="7">
        <v>4</v>
      </c>
      <c r="R251" s="7">
        <v>2</v>
      </c>
      <c r="S251" s="7">
        <v>4</v>
      </c>
      <c r="T251" s="7">
        <v>4</v>
      </c>
      <c r="U251" s="7">
        <v>0</v>
      </c>
      <c r="V251" s="7">
        <v>0</v>
      </c>
      <c r="W251" s="6">
        <v>0</v>
      </c>
      <c r="X251" s="12">
        <v>13.181002121756162</v>
      </c>
      <c r="Y251" s="7">
        <v>0</v>
      </c>
      <c r="Z251" s="7">
        <v>0</v>
      </c>
      <c r="AA251" s="7">
        <v>15</v>
      </c>
      <c r="AB251" s="9" t="s">
        <v>76</v>
      </c>
      <c r="AC251" s="10">
        <f t="shared" si="25"/>
        <v>0</v>
      </c>
      <c r="AD251" s="10">
        <f t="shared" si="26"/>
        <v>0</v>
      </c>
      <c r="AE251" s="10">
        <f t="shared" si="27"/>
        <v>1</v>
      </c>
    </row>
    <row r="252" spans="1:31" ht="12.75" customHeight="1" x14ac:dyDescent="0.2">
      <c r="A252" s="7" t="s">
        <v>58</v>
      </c>
      <c r="B252" s="7" t="s">
        <v>39</v>
      </c>
      <c r="C252" s="8">
        <v>40009</v>
      </c>
      <c r="D252" s="9" t="s">
        <v>51</v>
      </c>
      <c r="E252" s="10" t="s">
        <v>42</v>
      </c>
      <c r="F252" s="10">
        <f t="shared" si="21"/>
        <v>0</v>
      </c>
      <c r="G252" s="10">
        <f t="shared" si="22"/>
        <v>0</v>
      </c>
      <c r="H252" s="10">
        <f t="shared" si="23"/>
        <v>1</v>
      </c>
      <c r="I252" s="10">
        <f t="shared" si="24"/>
        <v>0</v>
      </c>
      <c r="J252" s="10">
        <v>0</v>
      </c>
      <c r="K252" s="7">
        <v>0</v>
      </c>
      <c r="L252" s="13">
        <v>22903</v>
      </c>
      <c r="M252" s="9">
        <v>6186710</v>
      </c>
      <c r="N252" s="7">
        <v>7</v>
      </c>
      <c r="O252" s="7">
        <v>4</v>
      </c>
      <c r="P252" s="7">
        <v>5</v>
      </c>
      <c r="Q252" s="7">
        <v>7</v>
      </c>
      <c r="R252" s="7">
        <v>4</v>
      </c>
      <c r="S252" s="7">
        <v>8</v>
      </c>
      <c r="T252" s="7">
        <v>2</v>
      </c>
      <c r="U252" s="7">
        <v>0</v>
      </c>
      <c r="V252" s="7">
        <v>1</v>
      </c>
      <c r="W252" s="6">
        <v>1</v>
      </c>
      <c r="X252" s="12">
        <v>18.003018240671885</v>
      </c>
      <c r="Y252" s="7">
        <v>0</v>
      </c>
      <c r="Z252" s="7">
        <v>1</v>
      </c>
      <c r="AA252" s="7">
        <v>4.9000000000000004</v>
      </c>
      <c r="AB252" s="9" t="s">
        <v>67</v>
      </c>
      <c r="AC252" s="10">
        <f t="shared" si="25"/>
        <v>0</v>
      </c>
      <c r="AD252" s="10">
        <f t="shared" si="26"/>
        <v>1</v>
      </c>
      <c r="AE252" s="10">
        <f t="shared" si="27"/>
        <v>0</v>
      </c>
    </row>
    <row r="253" spans="1:31" ht="12.75" customHeight="1" x14ac:dyDescent="0.2">
      <c r="A253" s="7" t="s">
        <v>49</v>
      </c>
      <c r="B253" s="7" t="s">
        <v>39</v>
      </c>
      <c r="C253" s="8">
        <v>40125</v>
      </c>
      <c r="D253" s="9" t="s">
        <v>51</v>
      </c>
      <c r="E253" s="10" t="s">
        <v>42</v>
      </c>
      <c r="F253" s="10">
        <f t="shared" si="21"/>
        <v>0</v>
      </c>
      <c r="G253" s="10">
        <f t="shared" si="22"/>
        <v>0</v>
      </c>
      <c r="H253" s="10">
        <f t="shared" si="23"/>
        <v>1</v>
      </c>
      <c r="I253" s="10">
        <f t="shared" si="24"/>
        <v>0</v>
      </c>
      <c r="J253" s="10">
        <v>0</v>
      </c>
      <c r="K253" s="7">
        <v>0</v>
      </c>
      <c r="L253" s="13">
        <v>22903</v>
      </c>
      <c r="M253" s="9">
        <v>6186710</v>
      </c>
      <c r="N253" s="7">
        <v>19</v>
      </c>
      <c r="O253" s="7">
        <v>1</v>
      </c>
      <c r="P253" s="7">
        <v>7</v>
      </c>
      <c r="Q253" s="7">
        <v>4</v>
      </c>
      <c r="R253" s="7">
        <v>7</v>
      </c>
      <c r="S253" s="7">
        <v>6</v>
      </c>
      <c r="T253" s="7">
        <v>4</v>
      </c>
      <c r="U253" s="7">
        <v>0</v>
      </c>
      <c r="V253" s="7">
        <v>1</v>
      </c>
      <c r="W253" s="6">
        <v>1</v>
      </c>
      <c r="X253" s="12">
        <v>10.864878337539334</v>
      </c>
      <c r="Y253" s="7">
        <v>1</v>
      </c>
      <c r="Z253" s="7">
        <v>0</v>
      </c>
      <c r="AA253" s="7">
        <v>0</v>
      </c>
      <c r="AB253" s="9" t="s">
        <v>76</v>
      </c>
      <c r="AC253" s="10">
        <f t="shared" si="25"/>
        <v>0</v>
      </c>
      <c r="AD253" s="10">
        <f t="shared" si="26"/>
        <v>0</v>
      </c>
      <c r="AE253" s="10">
        <f t="shared" si="27"/>
        <v>1</v>
      </c>
    </row>
    <row r="254" spans="1:31" ht="12.75" customHeight="1" x14ac:dyDescent="0.2">
      <c r="A254" s="7" t="s">
        <v>53</v>
      </c>
      <c r="B254" s="7" t="s">
        <v>39</v>
      </c>
      <c r="C254" s="8">
        <v>40153</v>
      </c>
      <c r="D254" s="9" t="s">
        <v>51</v>
      </c>
      <c r="E254" s="10" t="s">
        <v>42</v>
      </c>
      <c r="F254" s="10">
        <f t="shared" si="21"/>
        <v>0</v>
      </c>
      <c r="G254" s="10">
        <f t="shared" si="22"/>
        <v>0</v>
      </c>
      <c r="H254" s="10">
        <f t="shared" si="23"/>
        <v>1</v>
      </c>
      <c r="I254" s="10">
        <f t="shared" si="24"/>
        <v>0</v>
      </c>
      <c r="J254" s="10">
        <v>0</v>
      </c>
      <c r="K254" s="7">
        <v>1</v>
      </c>
      <c r="L254" s="13">
        <v>22903</v>
      </c>
      <c r="M254" s="9">
        <v>6186710</v>
      </c>
      <c r="N254" s="7">
        <v>17</v>
      </c>
      <c r="O254" s="7">
        <v>3</v>
      </c>
      <c r="P254" s="7">
        <v>3</v>
      </c>
      <c r="Q254" s="7">
        <v>4</v>
      </c>
      <c r="R254" s="7">
        <v>3</v>
      </c>
      <c r="S254" s="7">
        <v>5</v>
      </c>
      <c r="T254" s="7">
        <v>4</v>
      </c>
      <c r="U254" s="7">
        <v>0</v>
      </c>
      <c r="V254" s="7">
        <v>1</v>
      </c>
      <c r="W254" s="6">
        <v>1</v>
      </c>
      <c r="X254" s="12">
        <v>15.50427460805331</v>
      </c>
      <c r="Y254" s="7">
        <v>1</v>
      </c>
      <c r="Z254" s="7">
        <v>0</v>
      </c>
      <c r="AA254" s="7">
        <v>0</v>
      </c>
      <c r="AB254" s="9" t="s">
        <v>76</v>
      </c>
      <c r="AC254" s="10">
        <f t="shared" si="25"/>
        <v>0</v>
      </c>
      <c r="AD254" s="10">
        <f t="shared" si="26"/>
        <v>0</v>
      </c>
      <c r="AE254" s="10">
        <f t="shared" si="27"/>
        <v>1</v>
      </c>
    </row>
    <row r="255" spans="1:31" ht="12.75" customHeight="1" x14ac:dyDescent="0.2">
      <c r="A255" s="7" t="s">
        <v>49</v>
      </c>
      <c r="B255" s="7" t="s">
        <v>47</v>
      </c>
      <c r="C255" s="8">
        <v>39957</v>
      </c>
      <c r="D255" s="9" t="s">
        <v>51</v>
      </c>
      <c r="E255" s="10" t="s">
        <v>42</v>
      </c>
      <c r="F255" s="10">
        <f t="shared" si="21"/>
        <v>0</v>
      </c>
      <c r="G255" s="10">
        <f t="shared" si="22"/>
        <v>0</v>
      </c>
      <c r="H255" s="10">
        <f t="shared" si="23"/>
        <v>1</v>
      </c>
      <c r="I255" s="10">
        <f t="shared" si="24"/>
        <v>0</v>
      </c>
      <c r="J255" s="10">
        <v>0</v>
      </c>
      <c r="K255" s="7">
        <v>0</v>
      </c>
      <c r="L255" s="13">
        <v>22903</v>
      </c>
      <c r="M255" s="9">
        <v>6186710</v>
      </c>
      <c r="N255" s="7">
        <v>6</v>
      </c>
      <c r="O255" s="7">
        <v>10</v>
      </c>
      <c r="P255" s="7">
        <v>4</v>
      </c>
      <c r="Q255" s="7">
        <v>3</v>
      </c>
      <c r="R255" s="7">
        <v>2</v>
      </c>
      <c r="S255" s="7">
        <v>5</v>
      </c>
      <c r="T255" s="7">
        <v>1</v>
      </c>
      <c r="U255" s="7">
        <v>0</v>
      </c>
      <c r="V255" s="7">
        <v>1</v>
      </c>
      <c r="W255" s="6">
        <v>1</v>
      </c>
      <c r="X255" s="12">
        <v>14.010883320678309</v>
      </c>
      <c r="Y255" s="7">
        <v>1</v>
      </c>
      <c r="Z255" s="7">
        <v>0</v>
      </c>
      <c r="AA255" s="7">
        <v>0</v>
      </c>
      <c r="AB255" s="9" t="s">
        <v>34</v>
      </c>
      <c r="AC255" s="10">
        <f t="shared" si="25"/>
        <v>1</v>
      </c>
      <c r="AD255" s="10">
        <f t="shared" si="26"/>
        <v>0</v>
      </c>
      <c r="AE255" s="10">
        <f t="shared" si="27"/>
        <v>0</v>
      </c>
    </row>
    <row r="256" spans="1:31" ht="12.75" customHeight="1" x14ac:dyDescent="0.2">
      <c r="A256" s="7" t="s">
        <v>53</v>
      </c>
      <c r="B256" s="7" t="s">
        <v>47</v>
      </c>
      <c r="C256" s="8">
        <v>39977</v>
      </c>
      <c r="D256" s="9" t="s">
        <v>51</v>
      </c>
      <c r="E256" s="10" t="s">
        <v>42</v>
      </c>
      <c r="F256" s="10">
        <f t="shared" si="21"/>
        <v>0</v>
      </c>
      <c r="G256" s="10">
        <f t="shared" si="22"/>
        <v>0</v>
      </c>
      <c r="H256" s="10">
        <f t="shared" si="23"/>
        <v>1</v>
      </c>
      <c r="I256" s="10">
        <f t="shared" si="24"/>
        <v>0</v>
      </c>
      <c r="J256" s="10">
        <v>0</v>
      </c>
      <c r="K256" s="7">
        <v>0</v>
      </c>
      <c r="L256" s="13">
        <v>22903</v>
      </c>
      <c r="M256" s="9">
        <v>6186710</v>
      </c>
      <c r="N256" s="7">
        <v>18</v>
      </c>
      <c r="O256" s="7">
        <v>4</v>
      </c>
      <c r="P256" s="7">
        <v>1</v>
      </c>
      <c r="Q256" s="7">
        <v>7</v>
      </c>
      <c r="R256" s="7">
        <v>2</v>
      </c>
      <c r="S256" s="7">
        <v>10</v>
      </c>
      <c r="T256" s="7">
        <v>1</v>
      </c>
      <c r="U256" s="7">
        <v>0</v>
      </c>
      <c r="V256" s="7">
        <v>1</v>
      </c>
      <c r="W256" s="6">
        <v>1</v>
      </c>
      <c r="X256" s="12">
        <v>12.741316998468607</v>
      </c>
      <c r="Y256" s="7">
        <v>1</v>
      </c>
      <c r="Z256" s="7">
        <v>0</v>
      </c>
      <c r="AA256" s="7">
        <v>6</v>
      </c>
      <c r="AB256" s="9" t="s">
        <v>34</v>
      </c>
      <c r="AC256" s="10">
        <f t="shared" si="25"/>
        <v>1</v>
      </c>
      <c r="AD256" s="10">
        <f t="shared" si="26"/>
        <v>0</v>
      </c>
      <c r="AE256" s="10">
        <f t="shared" si="27"/>
        <v>0</v>
      </c>
    </row>
    <row r="257" spans="1:31" ht="12.75" customHeight="1" x14ac:dyDescent="0.2">
      <c r="A257" s="7" t="s">
        <v>58</v>
      </c>
      <c r="B257" s="7" t="s">
        <v>47</v>
      </c>
      <c r="C257" s="8">
        <v>40117</v>
      </c>
      <c r="D257" s="9" t="s">
        <v>51</v>
      </c>
      <c r="E257" s="10" t="s">
        <v>42</v>
      </c>
      <c r="F257" s="10">
        <f t="shared" si="21"/>
        <v>0</v>
      </c>
      <c r="G257" s="10">
        <f t="shared" si="22"/>
        <v>0</v>
      </c>
      <c r="H257" s="10">
        <f t="shared" si="23"/>
        <v>1</v>
      </c>
      <c r="I257" s="10">
        <f t="shared" si="24"/>
        <v>0</v>
      </c>
      <c r="J257" s="10">
        <v>0</v>
      </c>
      <c r="K257" s="7">
        <v>1</v>
      </c>
      <c r="L257" s="13">
        <v>22903</v>
      </c>
      <c r="M257" s="9">
        <v>6186710</v>
      </c>
      <c r="N257" s="7">
        <v>6</v>
      </c>
      <c r="O257" s="7">
        <v>13</v>
      </c>
      <c r="P257" s="7">
        <v>6</v>
      </c>
      <c r="Q257" s="7">
        <v>2</v>
      </c>
      <c r="R257" s="7">
        <v>3</v>
      </c>
      <c r="S257" s="7">
        <v>4</v>
      </c>
      <c r="T257" s="7">
        <v>4</v>
      </c>
      <c r="U257" s="7">
        <v>0</v>
      </c>
      <c r="V257" s="7">
        <v>1</v>
      </c>
      <c r="W257" s="6">
        <v>1</v>
      </c>
      <c r="X257" s="12">
        <v>20.763660900821407</v>
      </c>
      <c r="Y257" s="7">
        <v>1</v>
      </c>
      <c r="Z257" s="7">
        <v>0</v>
      </c>
      <c r="AA257" s="7">
        <v>0</v>
      </c>
      <c r="AB257" s="9" t="s">
        <v>76</v>
      </c>
      <c r="AC257" s="10">
        <f t="shared" si="25"/>
        <v>0</v>
      </c>
      <c r="AD257" s="10">
        <f t="shared" si="26"/>
        <v>0</v>
      </c>
      <c r="AE257" s="10">
        <f t="shared" si="27"/>
        <v>1</v>
      </c>
    </row>
    <row r="258" spans="1:31" ht="12.75" customHeight="1" x14ac:dyDescent="0.2">
      <c r="A258" s="7" t="s">
        <v>49</v>
      </c>
      <c r="B258" s="7" t="s">
        <v>50</v>
      </c>
      <c r="C258" s="8">
        <v>39943</v>
      </c>
      <c r="D258" s="9" t="s">
        <v>51</v>
      </c>
      <c r="E258" s="10" t="s">
        <v>42</v>
      </c>
      <c r="F258" s="10">
        <f t="shared" ref="F258:F321" si="28">IF(E258="Sul",1,0)</f>
        <v>0</v>
      </c>
      <c r="G258" s="10">
        <f t="shared" ref="G258:G321" si="29">IF(E258="Nordeste",1,0)</f>
        <v>0</v>
      </c>
      <c r="H258" s="10">
        <f t="shared" ref="H258:H321" si="30">IF(E258="Sudeste",1,0)</f>
        <v>1</v>
      </c>
      <c r="I258" s="10">
        <f t="shared" ref="I258:I321" si="31">IF(E258="Centro-Oeste",1,0)</f>
        <v>0</v>
      </c>
      <c r="J258" s="10">
        <v>0</v>
      </c>
      <c r="K258" s="7">
        <v>0</v>
      </c>
      <c r="L258" s="13">
        <v>22903</v>
      </c>
      <c r="M258" s="9">
        <v>6186710</v>
      </c>
      <c r="N258" s="7">
        <v>14</v>
      </c>
      <c r="O258" s="7">
        <v>1</v>
      </c>
      <c r="P258" s="7">
        <v>4</v>
      </c>
      <c r="Q258" s="7">
        <v>7</v>
      </c>
      <c r="R258" s="7">
        <v>5</v>
      </c>
      <c r="S258" s="7">
        <v>5</v>
      </c>
      <c r="T258" s="7">
        <v>1</v>
      </c>
      <c r="U258" s="7">
        <v>0</v>
      </c>
      <c r="V258" s="7">
        <v>1</v>
      </c>
      <c r="W258" s="6">
        <v>0</v>
      </c>
      <c r="X258" s="12">
        <v>15.65102236860162</v>
      </c>
      <c r="Y258" s="7">
        <v>1</v>
      </c>
      <c r="Z258" s="7">
        <v>0</v>
      </c>
      <c r="AA258" s="7">
        <v>0</v>
      </c>
      <c r="AB258" s="9" t="s">
        <v>34</v>
      </c>
      <c r="AC258" s="10">
        <f t="shared" ref="AC258:AC321" si="32">IF(AB258="Outono",1,0)</f>
        <v>1</v>
      </c>
      <c r="AD258" s="10">
        <f t="shared" ref="AD258:AD321" si="33">IF(AB258="Inverno",1,0)</f>
        <v>0</v>
      </c>
      <c r="AE258" s="10">
        <f t="shared" ref="AE258:AE321" si="34">IF(AB258="Primavera",1,0)</f>
        <v>0</v>
      </c>
    </row>
    <row r="259" spans="1:31" ht="12.75" customHeight="1" x14ac:dyDescent="0.2">
      <c r="A259" s="7" t="s">
        <v>58</v>
      </c>
      <c r="B259" s="7" t="s">
        <v>50</v>
      </c>
      <c r="C259" s="8">
        <v>40096</v>
      </c>
      <c r="D259" s="9" t="s">
        <v>51</v>
      </c>
      <c r="E259" s="10" t="s">
        <v>42</v>
      </c>
      <c r="F259" s="10">
        <f t="shared" si="28"/>
        <v>0</v>
      </c>
      <c r="G259" s="10">
        <f t="shared" si="29"/>
        <v>0</v>
      </c>
      <c r="H259" s="10">
        <f t="shared" si="30"/>
        <v>1</v>
      </c>
      <c r="I259" s="10">
        <f t="shared" si="31"/>
        <v>0</v>
      </c>
      <c r="J259" s="10">
        <v>0</v>
      </c>
      <c r="K259" s="7">
        <v>0</v>
      </c>
      <c r="L259" s="13">
        <v>22903</v>
      </c>
      <c r="M259" s="9">
        <v>6186710</v>
      </c>
      <c r="N259" s="7">
        <v>6</v>
      </c>
      <c r="O259" s="7">
        <v>2</v>
      </c>
      <c r="P259" s="7">
        <v>5</v>
      </c>
      <c r="Q259" s="7">
        <v>5</v>
      </c>
      <c r="R259" s="7">
        <v>5</v>
      </c>
      <c r="S259" s="7">
        <v>5</v>
      </c>
      <c r="T259" s="7">
        <v>3</v>
      </c>
      <c r="U259" s="7">
        <v>0</v>
      </c>
      <c r="V259" s="7">
        <v>1</v>
      </c>
      <c r="W259" s="6">
        <v>0</v>
      </c>
      <c r="X259" s="12">
        <v>19.177905960496417</v>
      </c>
      <c r="Y259" s="7">
        <v>1</v>
      </c>
      <c r="Z259" s="7">
        <v>0</v>
      </c>
      <c r="AA259" s="7">
        <v>41.6</v>
      </c>
      <c r="AB259" s="9" t="s">
        <v>76</v>
      </c>
      <c r="AC259" s="10">
        <f t="shared" si="32"/>
        <v>0</v>
      </c>
      <c r="AD259" s="10">
        <f t="shared" si="33"/>
        <v>0</v>
      </c>
      <c r="AE259" s="10">
        <f t="shared" si="34"/>
        <v>1</v>
      </c>
    </row>
    <row r="260" spans="1:31" ht="12.75" customHeight="1" x14ac:dyDescent="0.2">
      <c r="A260" s="7" t="s">
        <v>53</v>
      </c>
      <c r="B260" s="7" t="s">
        <v>50</v>
      </c>
      <c r="C260" s="8">
        <v>40139</v>
      </c>
      <c r="D260" s="9" t="s">
        <v>51</v>
      </c>
      <c r="E260" s="10" t="s">
        <v>42</v>
      </c>
      <c r="F260" s="10">
        <f t="shared" si="28"/>
        <v>0</v>
      </c>
      <c r="G260" s="10">
        <f t="shared" si="29"/>
        <v>0</v>
      </c>
      <c r="H260" s="10">
        <f t="shared" si="30"/>
        <v>1</v>
      </c>
      <c r="I260" s="10">
        <f t="shared" si="31"/>
        <v>0</v>
      </c>
      <c r="J260" s="10">
        <v>0</v>
      </c>
      <c r="K260" s="7">
        <v>0</v>
      </c>
      <c r="L260" s="13">
        <v>22903</v>
      </c>
      <c r="M260" s="9">
        <v>6186710</v>
      </c>
      <c r="N260" s="7">
        <v>16</v>
      </c>
      <c r="O260" s="7">
        <v>1</v>
      </c>
      <c r="P260" s="7">
        <v>6</v>
      </c>
      <c r="Q260" s="7">
        <v>7</v>
      </c>
      <c r="R260" s="7">
        <v>3</v>
      </c>
      <c r="S260" s="7">
        <v>4</v>
      </c>
      <c r="T260" s="7">
        <v>4</v>
      </c>
      <c r="U260" s="7">
        <v>0</v>
      </c>
      <c r="V260" s="7">
        <v>1</v>
      </c>
      <c r="W260" s="6">
        <v>0</v>
      </c>
      <c r="X260" s="12">
        <v>10.200958020593671</v>
      </c>
      <c r="Y260" s="7">
        <v>1</v>
      </c>
      <c r="Z260" s="7">
        <v>0</v>
      </c>
      <c r="AA260" s="7">
        <v>0</v>
      </c>
      <c r="AB260" s="9" t="s">
        <v>76</v>
      </c>
      <c r="AC260" s="10">
        <f t="shared" si="32"/>
        <v>0</v>
      </c>
      <c r="AD260" s="10">
        <f t="shared" si="33"/>
        <v>0</v>
      </c>
      <c r="AE260" s="10">
        <f t="shared" si="34"/>
        <v>1</v>
      </c>
    </row>
    <row r="261" spans="1:31" ht="12.75" customHeight="1" x14ac:dyDescent="0.2">
      <c r="A261" s="7" t="s">
        <v>53</v>
      </c>
      <c r="B261" s="7" t="s">
        <v>35</v>
      </c>
      <c r="C261" s="8">
        <v>39963</v>
      </c>
      <c r="D261" s="9" t="s">
        <v>51</v>
      </c>
      <c r="E261" s="10" t="s">
        <v>42</v>
      </c>
      <c r="F261" s="10">
        <f t="shared" si="28"/>
        <v>0</v>
      </c>
      <c r="G261" s="10">
        <f t="shared" si="29"/>
        <v>0</v>
      </c>
      <c r="H261" s="10">
        <f t="shared" si="30"/>
        <v>1</v>
      </c>
      <c r="I261" s="10">
        <f t="shared" si="31"/>
        <v>0</v>
      </c>
      <c r="J261" s="10">
        <v>0</v>
      </c>
      <c r="K261" s="7">
        <v>0</v>
      </c>
      <c r="L261" s="13">
        <v>22903</v>
      </c>
      <c r="M261" s="9">
        <v>6186710</v>
      </c>
      <c r="N261" s="7">
        <v>17</v>
      </c>
      <c r="O261" s="7">
        <v>18</v>
      </c>
      <c r="P261" s="7">
        <v>2</v>
      </c>
      <c r="Q261" s="7">
        <v>1</v>
      </c>
      <c r="R261" s="7">
        <v>1</v>
      </c>
      <c r="S261" s="7">
        <v>3</v>
      </c>
      <c r="T261" s="7">
        <v>1</v>
      </c>
      <c r="U261" s="7">
        <v>0</v>
      </c>
      <c r="V261" s="7">
        <v>0</v>
      </c>
      <c r="W261" s="6">
        <v>1</v>
      </c>
      <c r="X261" s="12">
        <v>11.78082992402104</v>
      </c>
      <c r="Y261" s="7">
        <v>1</v>
      </c>
      <c r="Z261" s="7">
        <v>0</v>
      </c>
      <c r="AA261" s="7">
        <v>7.5</v>
      </c>
      <c r="AB261" s="9" t="s">
        <v>34</v>
      </c>
      <c r="AC261" s="10">
        <f t="shared" si="32"/>
        <v>1</v>
      </c>
      <c r="AD261" s="10">
        <f t="shared" si="33"/>
        <v>0</v>
      </c>
      <c r="AE261" s="10">
        <f t="shared" si="34"/>
        <v>0</v>
      </c>
    </row>
    <row r="262" spans="1:31" ht="12.75" customHeight="1" x14ac:dyDescent="0.2">
      <c r="A262" s="7" t="s">
        <v>49</v>
      </c>
      <c r="B262" s="7" t="s">
        <v>35</v>
      </c>
      <c r="C262" s="8">
        <v>40031</v>
      </c>
      <c r="D262" s="9" t="s">
        <v>51</v>
      </c>
      <c r="E262" s="10" t="s">
        <v>42</v>
      </c>
      <c r="F262" s="10">
        <f t="shared" si="28"/>
        <v>0</v>
      </c>
      <c r="G262" s="10">
        <f t="shared" si="29"/>
        <v>0</v>
      </c>
      <c r="H262" s="10">
        <f t="shared" si="30"/>
        <v>1</v>
      </c>
      <c r="I262" s="10">
        <f t="shared" si="31"/>
        <v>0</v>
      </c>
      <c r="J262" s="10">
        <v>0</v>
      </c>
      <c r="K262" s="7">
        <v>0</v>
      </c>
      <c r="L262" s="13">
        <v>22903</v>
      </c>
      <c r="M262" s="9">
        <v>6186710</v>
      </c>
      <c r="N262" s="7">
        <v>20</v>
      </c>
      <c r="O262" s="7">
        <v>18</v>
      </c>
      <c r="P262" s="7">
        <v>1</v>
      </c>
      <c r="Q262" s="7">
        <v>1</v>
      </c>
      <c r="R262" s="7">
        <v>1</v>
      </c>
      <c r="S262" s="7">
        <v>3</v>
      </c>
      <c r="T262" s="7">
        <v>2</v>
      </c>
      <c r="U262" s="7">
        <v>0</v>
      </c>
      <c r="V262" s="7">
        <v>0</v>
      </c>
      <c r="W262" s="6">
        <v>1</v>
      </c>
      <c r="X262" s="12">
        <v>13.531300739671657</v>
      </c>
      <c r="Y262" s="7">
        <v>0</v>
      </c>
      <c r="Z262" s="7">
        <v>0</v>
      </c>
      <c r="AA262" s="7">
        <v>0</v>
      </c>
      <c r="AB262" s="9" t="s">
        <v>67</v>
      </c>
      <c r="AC262" s="10">
        <f t="shared" si="32"/>
        <v>0</v>
      </c>
      <c r="AD262" s="10">
        <f t="shared" si="33"/>
        <v>1</v>
      </c>
      <c r="AE262" s="10">
        <f t="shared" si="34"/>
        <v>0</v>
      </c>
    </row>
    <row r="263" spans="1:31" ht="12.75" customHeight="1" x14ac:dyDescent="0.2">
      <c r="A263" s="7" t="s">
        <v>58</v>
      </c>
      <c r="B263" s="7" t="s">
        <v>35</v>
      </c>
      <c r="C263" s="8">
        <v>40068</v>
      </c>
      <c r="D263" s="9" t="s">
        <v>51</v>
      </c>
      <c r="E263" s="10" t="s">
        <v>42</v>
      </c>
      <c r="F263" s="10">
        <f t="shared" si="28"/>
        <v>0</v>
      </c>
      <c r="G263" s="10">
        <f t="shared" si="29"/>
        <v>0</v>
      </c>
      <c r="H263" s="10">
        <f t="shared" si="30"/>
        <v>1</v>
      </c>
      <c r="I263" s="10">
        <f t="shared" si="31"/>
        <v>0</v>
      </c>
      <c r="J263" s="10">
        <v>0</v>
      </c>
      <c r="K263" s="7">
        <v>0</v>
      </c>
      <c r="L263" s="13">
        <v>22903</v>
      </c>
      <c r="M263" s="9">
        <v>6186710</v>
      </c>
      <c r="N263" s="7">
        <v>11</v>
      </c>
      <c r="O263" s="7">
        <v>19</v>
      </c>
      <c r="P263" s="7">
        <v>4</v>
      </c>
      <c r="Q263" s="7">
        <v>7</v>
      </c>
      <c r="R263" s="7">
        <v>3</v>
      </c>
      <c r="S263" s="7">
        <v>5</v>
      </c>
      <c r="T263" s="7">
        <v>3</v>
      </c>
      <c r="U263" s="7">
        <v>0</v>
      </c>
      <c r="V263" s="7">
        <v>0</v>
      </c>
      <c r="W263" s="6">
        <v>1</v>
      </c>
      <c r="X263" s="12">
        <v>14.713206149286904</v>
      </c>
      <c r="Y263" s="7">
        <v>1</v>
      </c>
      <c r="Z263" s="7">
        <v>0</v>
      </c>
      <c r="AA263" s="7">
        <v>0</v>
      </c>
      <c r="AB263" s="9" t="s">
        <v>67</v>
      </c>
      <c r="AC263" s="10">
        <f t="shared" si="32"/>
        <v>0</v>
      </c>
      <c r="AD263" s="10">
        <f t="shared" si="33"/>
        <v>1</v>
      </c>
      <c r="AE263" s="10">
        <f t="shared" si="34"/>
        <v>0</v>
      </c>
    </row>
    <row r="264" spans="1:31" ht="12.75" customHeight="1" x14ac:dyDescent="0.2">
      <c r="A264" s="7" t="s">
        <v>58</v>
      </c>
      <c r="B264" s="7" t="s">
        <v>44</v>
      </c>
      <c r="C264" s="8">
        <v>39998</v>
      </c>
      <c r="D264" s="9" t="s">
        <v>51</v>
      </c>
      <c r="E264" s="10" t="s">
        <v>42</v>
      </c>
      <c r="F264" s="10">
        <f t="shared" si="28"/>
        <v>0</v>
      </c>
      <c r="G264" s="10">
        <f t="shared" si="29"/>
        <v>0</v>
      </c>
      <c r="H264" s="10">
        <f t="shared" si="30"/>
        <v>1</v>
      </c>
      <c r="I264" s="10">
        <f t="shared" si="31"/>
        <v>0</v>
      </c>
      <c r="J264" s="10">
        <v>0</v>
      </c>
      <c r="K264" s="7">
        <v>0</v>
      </c>
      <c r="L264" s="13">
        <v>22903</v>
      </c>
      <c r="M264" s="9">
        <v>6186710</v>
      </c>
      <c r="N264" s="7">
        <v>7</v>
      </c>
      <c r="O264" s="7">
        <v>3</v>
      </c>
      <c r="P264" s="7">
        <v>4</v>
      </c>
      <c r="Q264" s="7">
        <v>7</v>
      </c>
      <c r="R264" s="7">
        <v>4</v>
      </c>
      <c r="S264" s="7">
        <v>8</v>
      </c>
      <c r="T264" s="7">
        <v>1</v>
      </c>
      <c r="U264" s="7">
        <v>0</v>
      </c>
      <c r="V264" s="7">
        <v>0</v>
      </c>
      <c r="W264" s="6">
        <v>0</v>
      </c>
      <c r="X264" s="12">
        <v>17.302878114738267</v>
      </c>
      <c r="Y264" s="7">
        <v>1</v>
      </c>
      <c r="Z264" s="7">
        <v>0</v>
      </c>
      <c r="AA264" s="7">
        <v>0</v>
      </c>
      <c r="AB264" s="9" t="s">
        <v>67</v>
      </c>
      <c r="AC264" s="10">
        <f t="shared" si="32"/>
        <v>0</v>
      </c>
      <c r="AD264" s="10">
        <f t="shared" si="33"/>
        <v>1</v>
      </c>
      <c r="AE264" s="10">
        <f t="shared" si="34"/>
        <v>0</v>
      </c>
    </row>
    <row r="265" spans="1:31" ht="12.75" customHeight="1" x14ac:dyDescent="0.2">
      <c r="A265" s="7" t="s">
        <v>53</v>
      </c>
      <c r="B265" s="7" t="s">
        <v>44</v>
      </c>
      <c r="C265" s="8">
        <v>40083</v>
      </c>
      <c r="D265" s="9" t="s">
        <v>51</v>
      </c>
      <c r="E265" s="10" t="s">
        <v>42</v>
      </c>
      <c r="F265" s="10">
        <f t="shared" si="28"/>
        <v>0</v>
      </c>
      <c r="G265" s="10">
        <f t="shared" si="29"/>
        <v>0</v>
      </c>
      <c r="H265" s="10">
        <f t="shared" si="30"/>
        <v>1</v>
      </c>
      <c r="I265" s="10">
        <f t="shared" si="31"/>
        <v>0</v>
      </c>
      <c r="J265" s="10">
        <v>0</v>
      </c>
      <c r="K265" s="7">
        <v>0</v>
      </c>
      <c r="L265" s="13">
        <v>22903</v>
      </c>
      <c r="M265" s="9">
        <v>6186710</v>
      </c>
      <c r="N265" s="7">
        <v>18</v>
      </c>
      <c r="O265" s="7">
        <v>10</v>
      </c>
      <c r="P265" s="7">
        <v>2</v>
      </c>
      <c r="Q265" s="7">
        <v>7</v>
      </c>
      <c r="R265" s="7">
        <v>1</v>
      </c>
      <c r="S265" s="7">
        <v>6</v>
      </c>
      <c r="T265" s="7">
        <v>3</v>
      </c>
      <c r="U265" s="7">
        <v>0</v>
      </c>
      <c r="V265" s="7">
        <v>0</v>
      </c>
      <c r="W265" s="6">
        <v>0</v>
      </c>
      <c r="X265" s="12">
        <v>15.00341714478569</v>
      </c>
      <c r="Y265" s="7">
        <v>1</v>
      </c>
      <c r="Z265" s="7">
        <v>0</v>
      </c>
      <c r="AA265" s="7">
        <v>0</v>
      </c>
      <c r="AB265" s="9" t="s">
        <v>76</v>
      </c>
      <c r="AC265" s="10">
        <f t="shared" si="32"/>
        <v>0</v>
      </c>
      <c r="AD265" s="10">
        <f t="shared" si="33"/>
        <v>0</v>
      </c>
      <c r="AE265" s="10">
        <f t="shared" si="34"/>
        <v>1</v>
      </c>
    </row>
    <row r="266" spans="1:31" ht="12.75" customHeight="1" x14ac:dyDescent="0.2">
      <c r="A266" s="7" t="s">
        <v>49</v>
      </c>
      <c r="B266" s="7" t="s">
        <v>44</v>
      </c>
      <c r="C266" s="8">
        <v>40146</v>
      </c>
      <c r="D266" s="9" t="s">
        <v>51</v>
      </c>
      <c r="E266" s="10" t="s">
        <v>42</v>
      </c>
      <c r="F266" s="10">
        <f t="shared" si="28"/>
        <v>0</v>
      </c>
      <c r="G266" s="10">
        <f t="shared" si="29"/>
        <v>0</v>
      </c>
      <c r="H266" s="10">
        <f t="shared" si="30"/>
        <v>1</v>
      </c>
      <c r="I266" s="10">
        <f t="shared" si="31"/>
        <v>0</v>
      </c>
      <c r="J266" s="10">
        <v>0</v>
      </c>
      <c r="K266" s="7">
        <v>0</v>
      </c>
      <c r="L266" s="13">
        <v>22903</v>
      </c>
      <c r="M266" s="9">
        <v>6186710</v>
      </c>
      <c r="N266" s="7">
        <v>17</v>
      </c>
      <c r="O266" s="7">
        <v>13</v>
      </c>
      <c r="P266" s="7">
        <v>9</v>
      </c>
      <c r="Q266" s="7">
        <v>3</v>
      </c>
      <c r="R266" s="7">
        <v>8</v>
      </c>
      <c r="S266" s="7">
        <v>2</v>
      </c>
      <c r="T266" s="7">
        <v>4</v>
      </c>
      <c r="U266" s="7">
        <v>0</v>
      </c>
      <c r="V266" s="7">
        <v>0</v>
      </c>
      <c r="W266" s="6">
        <v>0</v>
      </c>
      <c r="X266" s="12">
        <v>20.180926576095253</v>
      </c>
      <c r="Y266" s="7">
        <v>1</v>
      </c>
      <c r="Z266" s="7">
        <v>0</v>
      </c>
      <c r="AA266" s="7">
        <v>0</v>
      </c>
      <c r="AB266" s="9" t="s">
        <v>76</v>
      </c>
      <c r="AC266" s="10">
        <f t="shared" si="32"/>
        <v>0</v>
      </c>
      <c r="AD266" s="10">
        <f t="shared" si="33"/>
        <v>0</v>
      </c>
      <c r="AE266" s="10">
        <f t="shared" si="34"/>
        <v>1</v>
      </c>
    </row>
    <row r="267" spans="1:31" ht="12.75" customHeight="1" x14ac:dyDescent="0.2">
      <c r="A267" s="7" t="s">
        <v>52</v>
      </c>
      <c r="B267" s="7" t="s">
        <v>55</v>
      </c>
      <c r="C267" s="8">
        <v>40023</v>
      </c>
      <c r="D267" s="9" t="s">
        <v>69</v>
      </c>
      <c r="E267" s="10" t="s">
        <v>42</v>
      </c>
      <c r="F267" s="10">
        <f t="shared" si="28"/>
        <v>0</v>
      </c>
      <c r="G267" s="10">
        <f t="shared" si="29"/>
        <v>0</v>
      </c>
      <c r="H267" s="10">
        <f t="shared" si="30"/>
        <v>1</v>
      </c>
      <c r="I267" s="10">
        <f t="shared" si="31"/>
        <v>0</v>
      </c>
      <c r="J267" s="10">
        <v>0</v>
      </c>
      <c r="K267" s="7">
        <v>0</v>
      </c>
      <c r="L267" s="11">
        <v>16210</v>
      </c>
      <c r="M267" s="9">
        <v>419632</v>
      </c>
      <c r="N267" s="7">
        <v>13</v>
      </c>
      <c r="O267" s="7">
        <v>5</v>
      </c>
      <c r="P267" s="7">
        <v>0</v>
      </c>
      <c r="Q267" s="7">
        <v>6</v>
      </c>
      <c r="R267" s="7">
        <v>2</v>
      </c>
      <c r="S267" s="7">
        <v>4</v>
      </c>
      <c r="T267" s="7">
        <v>2</v>
      </c>
      <c r="U267" s="7">
        <v>0</v>
      </c>
      <c r="V267" s="7">
        <v>1</v>
      </c>
      <c r="W267" s="6">
        <v>1</v>
      </c>
      <c r="X267" s="12">
        <v>32.770776467855278</v>
      </c>
      <c r="Y267" s="7">
        <v>0</v>
      </c>
      <c r="Z267" s="7">
        <v>1</v>
      </c>
      <c r="AA267" s="7">
        <v>2.5</v>
      </c>
      <c r="AB267" s="9" t="s">
        <v>67</v>
      </c>
      <c r="AC267" s="10">
        <f t="shared" si="32"/>
        <v>0</v>
      </c>
      <c r="AD267" s="10">
        <f t="shared" si="33"/>
        <v>1</v>
      </c>
      <c r="AE267" s="10">
        <f t="shared" si="34"/>
        <v>0</v>
      </c>
    </row>
    <row r="268" spans="1:31" ht="12.75" customHeight="1" x14ac:dyDescent="0.2">
      <c r="A268" s="7" t="s">
        <v>44</v>
      </c>
      <c r="B268" s="7" t="s">
        <v>31</v>
      </c>
      <c r="C268" s="8">
        <v>40013</v>
      </c>
      <c r="D268" s="9" t="s">
        <v>62</v>
      </c>
      <c r="E268" s="10" t="s">
        <v>38</v>
      </c>
      <c r="F268" s="10">
        <f t="shared" si="28"/>
        <v>0</v>
      </c>
      <c r="G268" s="10">
        <f t="shared" si="29"/>
        <v>1</v>
      </c>
      <c r="H268" s="10">
        <f t="shared" si="30"/>
        <v>0</v>
      </c>
      <c r="I268" s="10">
        <f t="shared" si="31"/>
        <v>0</v>
      </c>
      <c r="J268" s="10">
        <v>1</v>
      </c>
      <c r="K268" s="7">
        <v>0</v>
      </c>
      <c r="L268" s="11">
        <v>9240</v>
      </c>
      <c r="M268" s="9">
        <v>2998096</v>
      </c>
      <c r="N268" s="7">
        <v>4</v>
      </c>
      <c r="O268" s="7">
        <v>1</v>
      </c>
      <c r="P268" s="7">
        <v>4</v>
      </c>
      <c r="Q268" s="7">
        <v>7</v>
      </c>
      <c r="R268" s="7">
        <v>8</v>
      </c>
      <c r="S268" s="7">
        <v>6</v>
      </c>
      <c r="T268" s="7">
        <v>2</v>
      </c>
      <c r="U268" s="7">
        <v>0</v>
      </c>
      <c r="V268" s="7">
        <v>0</v>
      </c>
      <c r="W268" s="6">
        <v>1</v>
      </c>
      <c r="X268" s="12">
        <v>20.363952549531085</v>
      </c>
      <c r="Y268" s="7">
        <v>1</v>
      </c>
      <c r="Z268" s="7">
        <v>0</v>
      </c>
      <c r="AA268" s="7">
        <v>12.8</v>
      </c>
      <c r="AB268" s="9" t="s">
        <v>67</v>
      </c>
      <c r="AC268" s="10">
        <f t="shared" si="32"/>
        <v>0</v>
      </c>
      <c r="AD268" s="10">
        <f t="shared" si="33"/>
        <v>1</v>
      </c>
      <c r="AE268" s="10">
        <f t="shared" si="34"/>
        <v>0</v>
      </c>
    </row>
    <row r="269" spans="1:31" ht="12.75" customHeight="1" x14ac:dyDescent="0.2">
      <c r="A269" s="7" t="s">
        <v>44</v>
      </c>
      <c r="B269" s="7" t="s">
        <v>52</v>
      </c>
      <c r="C269" s="8">
        <v>39992</v>
      </c>
      <c r="D269" s="9" t="s">
        <v>62</v>
      </c>
      <c r="E269" s="10" t="s">
        <v>38</v>
      </c>
      <c r="F269" s="10">
        <f t="shared" si="28"/>
        <v>0</v>
      </c>
      <c r="G269" s="10">
        <f t="shared" si="29"/>
        <v>1</v>
      </c>
      <c r="H269" s="10">
        <f t="shared" si="30"/>
        <v>0</v>
      </c>
      <c r="I269" s="10">
        <f t="shared" si="31"/>
        <v>0</v>
      </c>
      <c r="J269" s="10">
        <v>1</v>
      </c>
      <c r="K269" s="7">
        <v>0</v>
      </c>
      <c r="L269" s="11">
        <v>9240</v>
      </c>
      <c r="M269" s="9">
        <v>2998096</v>
      </c>
      <c r="N269" s="7">
        <v>3</v>
      </c>
      <c r="O269" s="7">
        <v>8</v>
      </c>
      <c r="P269" s="7">
        <v>4</v>
      </c>
      <c r="Q269" s="7">
        <v>5</v>
      </c>
      <c r="R269" s="7">
        <v>5</v>
      </c>
      <c r="S269" s="7">
        <v>6</v>
      </c>
      <c r="T269" s="7">
        <v>1</v>
      </c>
      <c r="U269" s="7">
        <v>0</v>
      </c>
      <c r="V269" s="7">
        <v>0</v>
      </c>
      <c r="W269" s="6">
        <v>0</v>
      </c>
      <c r="X269" s="12">
        <v>27.578947368421051</v>
      </c>
      <c r="Y269" s="7">
        <v>1</v>
      </c>
      <c r="Z269" s="7">
        <v>0</v>
      </c>
      <c r="AA269" s="7">
        <v>0.3</v>
      </c>
      <c r="AB269" s="9" t="s">
        <v>67</v>
      </c>
      <c r="AC269" s="10">
        <f t="shared" si="32"/>
        <v>0</v>
      </c>
      <c r="AD269" s="10">
        <f t="shared" si="33"/>
        <v>1</v>
      </c>
      <c r="AE269" s="10">
        <f t="shared" si="34"/>
        <v>0</v>
      </c>
    </row>
    <row r="270" spans="1:31" ht="12.75" customHeight="1" x14ac:dyDescent="0.2">
      <c r="A270" s="7" t="s">
        <v>44</v>
      </c>
      <c r="B270" s="7" t="s">
        <v>43</v>
      </c>
      <c r="C270" s="8">
        <v>40044</v>
      </c>
      <c r="D270" s="9" t="s">
        <v>62</v>
      </c>
      <c r="E270" s="10" t="s">
        <v>38</v>
      </c>
      <c r="F270" s="10">
        <f t="shared" si="28"/>
        <v>0</v>
      </c>
      <c r="G270" s="10">
        <f t="shared" si="29"/>
        <v>1</v>
      </c>
      <c r="H270" s="10">
        <f t="shared" si="30"/>
        <v>0</v>
      </c>
      <c r="I270" s="10">
        <f t="shared" si="31"/>
        <v>0</v>
      </c>
      <c r="J270" s="10">
        <v>1</v>
      </c>
      <c r="K270" s="7">
        <v>0</v>
      </c>
      <c r="L270" s="11">
        <v>9240</v>
      </c>
      <c r="M270" s="9">
        <v>2998096</v>
      </c>
      <c r="N270" s="7">
        <v>12</v>
      </c>
      <c r="O270" s="7">
        <v>13</v>
      </c>
      <c r="P270" s="7">
        <v>1</v>
      </c>
      <c r="Q270" s="7">
        <v>9</v>
      </c>
      <c r="R270" s="7">
        <v>4</v>
      </c>
      <c r="S270" s="7">
        <v>6</v>
      </c>
      <c r="T270" s="7">
        <v>3</v>
      </c>
      <c r="U270" s="7">
        <v>0</v>
      </c>
      <c r="V270" s="7">
        <v>0</v>
      </c>
      <c r="W270" s="6">
        <v>0</v>
      </c>
      <c r="X270" s="12">
        <v>19.919880752748277</v>
      </c>
      <c r="Y270" s="7">
        <v>0</v>
      </c>
      <c r="Z270" s="7">
        <v>0</v>
      </c>
      <c r="AA270" s="7">
        <v>5</v>
      </c>
      <c r="AB270" s="9" t="s">
        <v>67</v>
      </c>
      <c r="AC270" s="10">
        <f t="shared" si="32"/>
        <v>0</v>
      </c>
      <c r="AD270" s="10">
        <f t="shared" si="33"/>
        <v>1</v>
      </c>
      <c r="AE270" s="10">
        <f t="shared" si="34"/>
        <v>0</v>
      </c>
    </row>
    <row r="271" spans="1:31" ht="12.75" customHeight="1" x14ac:dyDescent="0.2">
      <c r="A271" s="7" t="s">
        <v>44</v>
      </c>
      <c r="B271" s="7" t="s">
        <v>30</v>
      </c>
      <c r="C271" s="8">
        <v>40124</v>
      </c>
      <c r="D271" s="9" t="s">
        <v>62</v>
      </c>
      <c r="E271" s="10" t="s">
        <v>38</v>
      </c>
      <c r="F271" s="10">
        <f t="shared" si="28"/>
        <v>0</v>
      </c>
      <c r="G271" s="10">
        <f t="shared" si="29"/>
        <v>1</v>
      </c>
      <c r="H271" s="10">
        <f t="shared" si="30"/>
        <v>0</v>
      </c>
      <c r="I271" s="10">
        <f t="shared" si="31"/>
        <v>0</v>
      </c>
      <c r="J271" s="10">
        <v>1</v>
      </c>
      <c r="K271" s="7">
        <v>0</v>
      </c>
      <c r="L271" s="11">
        <v>9240</v>
      </c>
      <c r="M271" s="9">
        <v>2998096</v>
      </c>
      <c r="N271" s="7">
        <v>11</v>
      </c>
      <c r="O271" s="7">
        <v>9</v>
      </c>
      <c r="P271" s="7">
        <v>0</v>
      </c>
      <c r="Q271" s="7">
        <v>4</v>
      </c>
      <c r="R271" s="7">
        <v>0</v>
      </c>
      <c r="S271" s="7">
        <v>5</v>
      </c>
      <c r="T271" s="7">
        <v>4</v>
      </c>
      <c r="U271" s="7">
        <v>0</v>
      </c>
      <c r="V271" s="7">
        <v>0</v>
      </c>
      <c r="W271" s="6">
        <v>0</v>
      </c>
      <c r="X271" s="12">
        <v>20.2343949044586</v>
      </c>
      <c r="Y271" s="7">
        <v>1</v>
      </c>
      <c r="Z271" s="7">
        <v>0</v>
      </c>
      <c r="AA271" s="7">
        <v>1.3</v>
      </c>
      <c r="AB271" s="9" t="s">
        <v>76</v>
      </c>
      <c r="AC271" s="10">
        <f t="shared" si="32"/>
        <v>0</v>
      </c>
      <c r="AD271" s="10">
        <f t="shared" si="33"/>
        <v>0</v>
      </c>
      <c r="AE271" s="10">
        <f t="shared" si="34"/>
        <v>1</v>
      </c>
    </row>
    <row r="272" spans="1:31" ht="12.75" customHeight="1" x14ac:dyDescent="0.2">
      <c r="A272" s="7" t="s">
        <v>44</v>
      </c>
      <c r="B272" s="7" t="s">
        <v>36</v>
      </c>
      <c r="C272" s="8">
        <v>40139</v>
      </c>
      <c r="D272" s="9" t="s">
        <v>62</v>
      </c>
      <c r="E272" s="10" t="s">
        <v>38</v>
      </c>
      <c r="F272" s="10">
        <f t="shared" si="28"/>
        <v>0</v>
      </c>
      <c r="G272" s="10">
        <f t="shared" si="29"/>
        <v>1</v>
      </c>
      <c r="H272" s="10">
        <f t="shared" si="30"/>
        <v>0</v>
      </c>
      <c r="I272" s="10">
        <f t="shared" si="31"/>
        <v>0</v>
      </c>
      <c r="J272" s="10">
        <v>1</v>
      </c>
      <c r="K272" s="7">
        <v>0</v>
      </c>
      <c r="L272" s="11">
        <v>9240</v>
      </c>
      <c r="M272" s="9">
        <v>2998096</v>
      </c>
      <c r="N272" s="7">
        <v>13</v>
      </c>
      <c r="O272" s="7">
        <v>11</v>
      </c>
      <c r="P272" s="7">
        <v>0</v>
      </c>
      <c r="Q272" s="7">
        <v>4</v>
      </c>
      <c r="R272" s="7">
        <v>0</v>
      </c>
      <c r="S272" s="7">
        <v>4</v>
      </c>
      <c r="T272" s="7">
        <v>4</v>
      </c>
      <c r="U272" s="7">
        <v>0</v>
      </c>
      <c r="V272" s="7">
        <v>0</v>
      </c>
      <c r="W272" s="6">
        <v>0</v>
      </c>
      <c r="X272" s="12">
        <v>10.169292264284035</v>
      </c>
      <c r="Y272" s="7">
        <v>1</v>
      </c>
      <c r="Z272" s="7">
        <v>0</v>
      </c>
      <c r="AA272" s="7">
        <v>0</v>
      </c>
      <c r="AB272" s="9" t="s">
        <v>76</v>
      </c>
      <c r="AC272" s="10">
        <f t="shared" si="32"/>
        <v>0</v>
      </c>
      <c r="AD272" s="10">
        <f t="shared" si="33"/>
        <v>0</v>
      </c>
      <c r="AE272" s="10">
        <f t="shared" si="34"/>
        <v>1</v>
      </c>
    </row>
    <row r="273" spans="1:31" ht="12.75" customHeight="1" x14ac:dyDescent="0.2">
      <c r="A273" s="7" t="s">
        <v>44</v>
      </c>
      <c r="B273" s="7" t="s">
        <v>53</v>
      </c>
      <c r="C273" s="8">
        <v>39984</v>
      </c>
      <c r="D273" s="9" t="s">
        <v>62</v>
      </c>
      <c r="E273" s="10" t="s">
        <v>38</v>
      </c>
      <c r="F273" s="10">
        <f t="shared" si="28"/>
        <v>0</v>
      </c>
      <c r="G273" s="10">
        <f t="shared" si="29"/>
        <v>1</v>
      </c>
      <c r="H273" s="10">
        <f t="shared" si="30"/>
        <v>0</v>
      </c>
      <c r="I273" s="10">
        <f t="shared" si="31"/>
        <v>0</v>
      </c>
      <c r="J273" s="10">
        <v>1</v>
      </c>
      <c r="K273" s="7">
        <v>0</v>
      </c>
      <c r="L273" s="11">
        <v>9240</v>
      </c>
      <c r="M273" s="9">
        <v>2998096</v>
      </c>
      <c r="N273" s="7">
        <v>4</v>
      </c>
      <c r="O273" s="7">
        <v>16</v>
      </c>
      <c r="P273" s="7">
        <v>4</v>
      </c>
      <c r="Q273" s="7">
        <v>4</v>
      </c>
      <c r="R273" s="7">
        <v>2</v>
      </c>
      <c r="S273" s="7">
        <v>4</v>
      </c>
      <c r="T273" s="7">
        <v>1</v>
      </c>
      <c r="U273" s="7">
        <v>0</v>
      </c>
      <c r="V273" s="7">
        <v>1</v>
      </c>
      <c r="W273" s="6">
        <v>0</v>
      </c>
      <c r="X273" s="12">
        <v>17.584274823183613</v>
      </c>
      <c r="Y273" s="7">
        <v>1</v>
      </c>
      <c r="Z273" s="7">
        <v>0</v>
      </c>
      <c r="AA273" s="7">
        <v>0</v>
      </c>
      <c r="AB273" s="9" t="s">
        <v>34</v>
      </c>
      <c r="AC273" s="10">
        <f t="shared" si="32"/>
        <v>1</v>
      </c>
      <c r="AD273" s="10">
        <f t="shared" si="33"/>
        <v>0</v>
      </c>
      <c r="AE273" s="10">
        <f t="shared" si="34"/>
        <v>0</v>
      </c>
    </row>
    <row r="274" spans="1:31" ht="12.75" customHeight="1" x14ac:dyDescent="0.2">
      <c r="A274" s="7" t="s">
        <v>44</v>
      </c>
      <c r="B274" s="7" t="s">
        <v>55</v>
      </c>
      <c r="C274" s="8">
        <v>40114</v>
      </c>
      <c r="D274" s="9" t="s">
        <v>62</v>
      </c>
      <c r="E274" s="10" t="s">
        <v>38</v>
      </c>
      <c r="F274" s="10">
        <f t="shared" si="28"/>
        <v>0</v>
      </c>
      <c r="G274" s="10">
        <f t="shared" si="29"/>
        <v>1</v>
      </c>
      <c r="H274" s="10">
        <f t="shared" si="30"/>
        <v>0</v>
      </c>
      <c r="I274" s="10">
        <f t="shared" si="31"/>
        <v>0</v>
      </c>
      <c r="J274" s="10">
        <v>1</v>
      </c>
      <c r="K274" s="7">
        <v>0</v>
      </c>
      <c r="L274" s="11">
        <v>9240</v>
      </c>
      <c r="M274" s="9">
        <v>2998096</v>
      </c>
      <c r="N274" s="7">
        <v>9</v>
      </c>
      <c r="O274" s="7">
        <v>11</v>
      </c>
      <c r="P274" s="7">
        <v>4</v>
      </c>
      <c r="Q274" s="7">
        <v>3</v>
      </c>
      <c r="R274" s="7">
        <v>3</v>
      </c>
      <c r="S274" s="7">
        <v>2</v>
      </c>
      <c r="T274" s="7">
        <v>4</v>
      </c>
      <c r="U274" s="7">
        <v>0</v>
      </c>
      <c r="V274" s="7">
        <v>1</v>
      </c>
      <c r="W274" s="6">
        <v>1</v>
      </c>
      <c r="X274" s="12">
        <v>29.267100226004334</v>
      </c>
      <c r="Y274" s="7">
        <v>0</v>
      </c>
      <c r="Z274" s="7">
        <v>1</v>
      </c>
      <c r="AA274" s="7">
        <v>19.5</v>
      </c>
      <c r="AB274" s="9" t="s">
        <v>76</v>
      </c>
      <c r="AC274" s="10">
        <f t="shared" si="32"/>
        <v>0</v>
      </c>
      <c r="AD274" s="10">
        <f t="shared" si="33"/>
        <v>0</v>
      </c>
      <c r="AE274" s="10">
        <f t="shared" si="34"/>
        <v>1</v>
      </c>
    </row>
    <row r="275" spans="1:31" ht="12.75" customHeight="1" x14ac:dyDescent="0.2">
      <c r="A275" s="7" t="s">
        <v>44</v>
      </c>
      <c r="B275" s="7" t="s">
        <v>40</v>
      </c>
      <c r="C275" s="8">
        <v>40020</v>
      </c>
      <c r="D275" s="9" t="s">
        <v>62</v>
      </c>
      <c r="E275" s="10" t="s">
        <v>38</v>
      </c>
      <c r="F275" s="10">
        <f t="shared" si="28"/>
        <v>0</v>
      </c>
      <c r="G275" s="10">
        <f t="shared" si="29"/>
        <v>1</v>
      </c>
      <c r="H275" s="10">
        <f t="shared" si="30"/>
        <v>0</v>
      </c>
      <c r="I275" s="10">
        <f t="shared" si="31"/>
        <v>0</v>
      </c>
      <c r="J275" s="10">
        <v>1</v>
      </c>
      <c r="K275" s="7">
        <v>0</v>
      </c>
      <c r="L275" s="11">
        <v>9240</v>
      </c>
      <c r="M275" s="9">
        <v>2998096</v>
      </c>
      <c r="N275" s="7">
        <v>6</v>
      </c>
      <c r="O275" s="7">
        <v>13</v>
      </c>
      <c r="P275" s="7">
        <v>2</v>
      </c>
      <c r="Q275" s="7">
        <v>5</v>
      </c>
      <c r="R275" s="7">
        <v>2</v>
      </c>
      <c r="S275" s="7">
        <v>3</v>
      </c>
      <c r="T275" s="7">
        <v>2</v>
      </c>
      <c r="U275" s="7">
        <v>0</v>
      </c>
      <c r="V275" s="7">
        <v>0</v>
      </c>
      <c r="W275" s="6">
        <v>0</v>
      </c>
      <c r="X275" s="12">
        <v>20.232961586121437</v>
      </c>
      <c r="Y275" s="7">
        <v>1</v>
      </c>
      <c r="Z275" s="7">
        <v>0</v>
      </c>
      <c r="AA275" s="7">
        <v>0</v>
      </c>
      <c r="AB275" s="9" t="s">
        <v>67</v>
      </c>
      <c r="AC275" s="10">
        <f t="shared" si="32"/>
        <v>0</v>
      </c>
      <c r="AD275" s="10">
        <f t="shared" si="33"/>
        <v>1</v>
      </c>
      <c r="AE275" s="10">
        <f t="shared" si="34"/>
        <v>0</v>
      </c>
    </row>
    <row r="276" spans="1:31" ht="12.75" customHeight="1" x14ac:dyDescent="0.2">
      <c r="A276" s="7" t="s">
        <v>44</v>
      </c>
      <c r="B276" s="7" t="s">
        <v>61</v>
      </c>
      <c r="C276" s="8">
        <v>40055</v>
      </c>
      <c r="D276" s="9" t="s">
        <v>62</v>
      </c>
      <c r="E276" s="10" t="s">
        <v>38</v>
      </c>
      <c r="F276" s="10">
        <f t="shared" si="28"/>
        <v>0</v>
      </c>
      <c r="G276" s="10">
        <f t="shared" si="29"/>
        <v>1</v>
      </c>
      <c r="H276" s="10">
        <f t="shared" si="30"/>
        <v>0</v>
      </c>
      <c r="I276" s="10">
        <f t="shared" si="31"/>
        <v>0</v>
      </c>
      <c r="J276" s="10">
        <v>1</v>
      </c>
      <c r="K276" s="7">
        <v>0</v>
      </c>
      <c r="L276" s="11">
        <v>9240</v>
      </c>
      <c r="M276" s="9">
        <v>2998096</v>
      </c>
      <c r="N276" s="7">
        <v>11</v>
      </c>
      <c r="O276" s="7">
        <v>12</v>
      </c>
      <c r="P276" s="7">
        <v>3</v>
      </c>
      <c r="Q276" s="7">
        <v>7</v>
      </c>
      <c r="R276" s="7">
        <v>4</v>
      </c>
      <c r="S276" s="7">
        <v>7</v>
      </c>
      <c r="T276" s="7">
        <v>3</v>
      </c>
      <c r="U276" s="7">
        <v>0</v>
      </c>
      <c r="V276" s="7">
        <v>0</v>
      </c>
      <c r="W276" s="6">
        <v>1</v>
      </c>
      <c r="X276" s="12">
        <v>20.231253420908594</v>
      </c>
      <c r="Y276" s="7">
        <v>1</v>
      </c>
      <c r="Z276" s="7">
        <v>0</v>
      </c>
      <c r="AA276" s="7">
        <v>0.5</v>
      </c>
      <c r="AB276" s="9" t="s">
        <v>67</v>
      </c>
      <c r="AC276" s="10">
        <f t="shared" si="32"/>
        <v>0</v>
      </c>
      <c r="AD276" s="10">
        <f t="shared" si="33"/>
        <v>1</v>
      </c>
      <c r="AE276" s="10">
        <f t="shared" si="34"/>
        <v>0</v>
      </c>
    </row>
    <row r="277" spans="1:31" ht="12.75" customHeight="1" x14ac:dyDescent="0.2">
      <c r="A277" s="7" t="s">
        <v>44</v>
      </c>
      <c r="B277" s="7" t="s">
        <v>58</v>
      </c>
      <c r="C277" s="8">
        <v>40093</v>
      </c>
      <c r="D277" s="9" t="s">
        <v>62</v>
      </c>
      <c r="E277" s="10" t="s">
        <v>38</v>
      </c>
      <c r="F277" s="10">
        <f t="shared" si="28"/>
        <v>0</v>
      </c>
      <c r="G277" s="10">
        <f t="shared" si="29"/>
        <v>1</v>
      </c>
      <c r="H277" s="10">
        <f t="shared" si="30"/>
        <v>0</v>
      </c>
      <c r="I277" s="10">
        <f t="shared" si="31"/>
        <v>0</v>
      </c>
      <c r="J277" s="10">
        <v>1</v>
      </c>
      <c r="K277" s="7">
        <v>0</v>
      </c>
      <c r="L277" s="11">
        <v>9240</v>
      </c>
      <c r="M277" s="9">
        <v>2998096</v>
      </c>
      <c r="N277" s="7">
        <v>8</v>
      </c>
      <c r="O277" s="7">
        <v>6</v>
      </c>
      <c r="P277" s="7">
        <v>6</v>
      </c>
      <c r="Q277" s="7">
        <v>7</v>
      </c>
      <c r="R277" s="7">
        <v>5</v>
      </c>
      <c r="S277" s="7">
        <v>5</v>
      </c>
      <c r="T277" s="7">
        <v>3</v>
      </c>
      <c r="U277" s="7">
        <v>0</v>
      </c>
      <c r="V277" s="7">
        <v>1</v>
      </c>
      <c r="W277" s="6">
        <v>1</v>
      </c>
      <c r="X277" s="12">
        <v>29.968111048583754</v>
      </c>
      <c r="Y277" s="7">
        <v>0</v>
      </c>
      <c r="Z277" s="7">
        <v>1</v>
      </c>
      <c r="AA277" s="7">
        <v>0</v>
      </c>
      <c r="AB277" s="9" t="s">
        <v>76</v>
      </c>
      <c r="AC277" s="10">
        <f t="shared" si="32"/>
        <v>0</v>
      </c>
      <c r="AD277" s="10">
        <f t="shared" si="33"/>
        <v>0</v>
      </c>
      <c r="AE277" s="10">
        <f t="shared" si="34"/>
        <v>1</v>
      </c>
    </row>
    <row r="278" spans="1:31" ht="12.75" customHeight="1" x14ac:dyDescent="0.2">
      <c r="A278" s="7" t="s">
        <v>44</v>
      </c>
      <c r="B278" s="7" t="s">
        <v>49</v>
      </c>
      <c r="C278" s="8">
        <v>40034</v>
      </c>
      <c r="D278" s="9" t="s">
        <v>62</v>
      </c>
      <c r="E278" s="10" t="s">
        <v>38</v>
      </c>
      <c r="F278" s="10">
        <f t="shared" si="28"/>
        <v>0</v>
      </c>
      <c r="G278" s="10">
        <f t="shared" si="29"/>
        <v>1</v>
      </c>
      <c r="H278" s="10">
        <f t="shared" si="30"/>
        <v>0</v>
      </c>
      <c r="I278" s="10">
        <f t="shared" si="31"/>
        <v>0</v>
      </c>
      <c r="J278" s="10">
        <v>1</v>
      </c>
      <c r="K278" s="7">
        <v>0</v>
      </c>
      <c r="L278" s="11">
        <v>9240</v>
      </c>
      <c r="M278" s="9">
        <v>2998096</v>
      </c>
      <c r="N278" s="7">
        <v>10</v>
      </c>
      <c r="O278" s="7">
        <v>19</v>
      </c>
      <c r="P278" s="7">
        <v>0</v>
      </c>
      <c r="Q278" s="7">
        <v>3</v>
      </c>
      <c r="R278" s="7">
        <v>0</v>
      </c>
      <c r="S278" s="7">
        <v>5</v>
      </c>
      <c r="T278" s="7">
        <v>2</v>
      </c>
      <c r="U278" s="7">
        <v>0</v>
      </c>
      <c r="V278" s="7">
        <v>1</v>
      </c>
      <c r="W278" s="6">
        <v>0</v>
      </c>
      <c r="X278" s="12">
        <v>20.247039348019864</v>
      </c>
      <c r="Y278" s="7">
        <v>1</v>
      </c>
      <c r="Z278" s="7">
        <v>0</v>
      </c>
      <c r="AA278" s="7">
        <v>5.2</v>
      </c>
      <c r="AB278" s="9" t="s">
        <v>67</v>
      </c>
      <c r="AC278" s="10">
        <f t="shared" si="32"/>
        <v>0</v>
      </c>
      <c r="AD278" s="10">
        <f t="shared" si="33"/>
        <v>1</v>
      </c>
      <c r="AE278" s="10">
        <f t="shared" si="34"/>
        <v>0</v>
      </c>
    </row>
    <row r="279" spans="1:31" ht="12.75" customHeight="1" x14ac:dyDescent="0.2">
      <c r="A279" s="7" t="s">
        <v>44</v>
      </c>
      <c r="B279" s="7" t="s">
        <v>63</v>
      </c>
      <c r="C279" s="8">
        <v>40153</v>
      </c>
      <c r="D279" s="9" t="s">
        <v>62</v>
      </c>
      <c r="E279" s="10" t="s">
        <v>38</v>
      </c>
      <c r="F279" s="10">
        <f t="shared" si="28"/>
        <v>0</v>
      </c>
      <c r="G279" s="10">
        <f t="shared" si="29"/>
        <v>1</v>
      </c>
      <c r="H279" s="10">
        <f t="shared" si="30"/>
        <v>0</v>
      </c>
      <c r="I279" s="10">
        <f t="shared" si="31"/>
        <v>0</v>
      </c>
      <c r="J279" s="10">
        <v>1</v>
      </c>
      <c r="K279" s="7">
        <v>0</v>
      </c>
      <c r="L279" s="11">
        <v>9240</v>
      </c>
      <c r="M279" s="9">
        <v>2998096</v>
      </c>
      <c r="N279" s="7">
        <v>13</v>
      </c>
      <c r="O279" s="7">
        <v>8</v>
      </c>
      <c r="P279" s="7">
        <v>3</v>
      </c>
      <c r="Q279" s="7">
        <v>7</v>
      </c>
      <c r="R279" s="7">
        <v>2</v>
      </c>
      <c r="S279" s="7">
        <v>7</v>
      </c>
      <c r="T279" s="7">
        <v>4</v>
      </c>
      <c r="U279" s="7">
        <v>0</v>
      </c>
      <c r="V279" s="7">
        <v>0</v>
      </c>
      <c r="W279" s="6">
        <v>0</v>
      </c>
      <c r="X279" s="12">
        <v>10.795244385733158</v>
      </c>
      <c r="Y279" s="7">
        <v>1</v>
      </c>
      <c r="Z279" s="7">
        <v>0</v>
      </c>
      <c r="AA279" s="7">
        <v>0</v>
      </c>
      <c r="AB279" s="9" t="s">
        <v>76</v>
      </c>
      <c r="AC279" s="10">
        <f t="shared" si="32"/>
        <v>0</v>
      </c>
      <c r="AD279" s="10">
        <f t="shared" si="33"/>
        <v>0</v>
      </c>
      <c r="AE279" s="10">
        <f t="shared" si="34"/>
        <v>1</v>
      </c>
    </row>
    <row r="280" spans="1:31" ht="12.75" customHeight="1" x14ac:dyDescent="0.2">
      <c r="A280" s="7" t="s">
        <v>44</v>
      </c>
      <c r="B280" s="7" t="s">
        <v>46</v>
      </c>
      <c r="C280" s="8">
        <v>39964</v>
      </c>
      <c r="D280" s="9" t="s">
        <v>62</v>
      </c>
      <c r="E280" s="10" t="s">
        <v>38</v>
      </c>
      <c r="F280" s="10">
        <f t="shared" si="28"/>
        <v>0</v>
      </c>
      <c r="G280" s="10">
        <f t="shared" si="29"/>
        <v>1</v>
      </c>
      <c r="H280" s="10">
        <f t="shared" si="30"/>
        <v>0</v>
      </c>
      <c r="I280" s="10">
        <f t="shared" si="31"/>
        <v>0</v>
      </c>
      <c r="J280" s="10">
        <v>1</v>
      </c>
      <c r="K280" s="7">
        <v>0</v>
      </c>
      <c r="L280" s="11">
        <v>9240</v>
      </c>
      <c r="M280" s="9">
        <v>2998096</v>
      </c>
      <c r="N280" s="7">
        <v>5</v>
      </c>
      <c r="O280" s="7">
        <v>8</v>
      </c>
      <c r="P280" s="7">
        <v>6</v>
      </c>
      <c r="Q280" s="7">
        <v>4</v>
      </c>
      <c r="R280" s="7">
        <v>3</v>
      </c>
      <c r="S280" s="7">
        <v>4</v>
      </c>
      <c r="T280" s="7">
        <v>1</v>
      </c>
      <c r="U280" s="7">
        <v>0</v>
      </c>
      <c r="V280" s="7">
        <v>0</v>
      </c>
      <c r="W280" s="6">
        <v>1</v>
      </c>
      <c r="X280" s="12">
        <v>17.174118600567336</v>
      </c>
      <c r="Y280" s="7">
        <v>1</v>
      </c>
      <c r="Z280" s="7">
        <v>0</v>
      </c>
      <c r="AA280" s="7">
        <v>0.5</v>
      </c>
      <c r="AB280" s="9" t="s">
        <v>34</v>
      </c>
      <c r="AC280" s="10">
        <f t="shared" si="32"/>
        <v>1</v>
      </c>
      <c r="AD280" s="10">
        <f t="shared" si="33"/>
        <v>0</v>
      </c>
      <c r="AE280" s="10">
        <f t="shared" si="34"/>
        <v>0</v>
      </c>
    </row>
    <row r="281" spans="1:31" ht="12.75" customHeight="1" x14ac:dyDescent="0.2">
      <c r="A281" s="7" t="s">
        <v>44</v>
      </c>
      <c r="B281" s="7" t="s">
        <v>56</v>
      </c>
      <c r="C281" s="8">
        <v>40075</v>
      </c>
      <c r="D281" s="9" t="s">
        <v>62</v>
      </c>
      <c r="E281" s="10" t="s">
        <v>38</v>
      </c>
      <c r="F281" s="10">
        <f t="shared" si="28"/>
        <v>0</v>
      </c>
      <c r="G281" s="10">
        <f t="shared" si="29"/>
        <v>1</v>
      </c>
      <c r="H281" s="10">
        <f t="shared" si="30"/>
        <v>0</v>
      </c>
      <c r="I281" s="10">
        <f t="shared" si="31"/>
        <v>0</v>
      </c>
      <c r="J281" s="10">
        <v>1</v>
      </c>
      <c r="K281" s="7">
        <v>0</v>
      </c>
      <c r="L281" s="11">
        <v>9240</v>
      </c>
      <c r="M281" s="9">
        <v>2998096</v>
      </c>
      <c r="N281" s="7">
        <v>12</v>
      </c>
      <c r="O281" s="7">
        <v>2</v>
      </c>
      <c r="P281" s="7">
        <v>5</v>
      </c>
      <c r="Q281" s="7">
        <v>6</v>
      </c>
      <c r="R281" s="7">
        <v>7</v>
      </c>
      <c r="S281" s="7">
        <v>7</v>
      </c>
      <c r="T281" s="7">
        <v>3</v>
      </c>
      <c r="U281" s="7">
        <v>0</v>
      </c>
      <c r="V281" s="7">
        <v>0</v>
      </c>
      <c r="W281" s="6">
        <v>1</v>
      </c>
      <c r="X281" s="12">
        <v>20.428729049545527</v>
      </c>
      <c r="Y281" s="7">
        <v>1</v>
      </c>
      <c r="Z281" s="7">
        <v>0</v>
      </c>
      <c r="AA281" s="7">
        <v>0</v>
      </c>
      <c r="AB281" s="9" t="s">
        <v>67</v>
      </c>
      <c r="AC281" s="10">
        <f t="shared" si="32"/>
        <v>0</v>
      </c>
      <c r="AD281" s="10">
        <f t="shared" si="33"/>
        <v>1</v>
      </c>
      <c r="AE281" s="10">
        <f t="shared" si="34"/>
        <v>0</v>
      </c>
    </row>
    <row r="282" spans="1:31" ht="12.75" customHeight="1" x14ac:dyDescent="0.2">
      <c r="A282" s="7" t="s">
        <v>44</v>
      </c>
      <c r="B282" s="7" t="s">
        <v>60</v>
      </c>
      <c r="C282" s="8">
        <v>40104</v>
      </c>
      <c r="D282" s="9" t="s">
        <v>62</v>
      </c>
      <c r="E282" s="10" t="s">
        <v>38</v>
      </c>
      <c r="F282" s="10">
        <f t="shared" si="28"/>
        <v>0</v>
      </c>
      <c r="G282" s="10">
        <f t="shared" si="29"/>
        <v>1</v>
      </c>
      <c r="H282" s="10">
        <f t="shared" si="30"/>
        <v>0</v>
      </c>
      <c r="I282" s="10">
        <f t="shared" si="31"/>
        <v>0</v>
      </c>
      <c r="J282" s="10">
        <v>1</v>
      </c>
      <c r="K282" s="7">
        <v>0</v>
      </c>
      <c r="L282" s="11">
        <v>9240</v>
      </c>
      <c r="M282" s="9">
        <v>2998096</v>
      </c>
      <c r="N282" s="7">
        <v>10</v>
      </c>
      <c r="O282" s="7">
        <v>18</v>
      </c>
      <c r="P282" s="7">
        <v>2</v>
      </c>
      <c r="Q282" s="7">
        <v>1</v>
      </c>
      <c r="R282" s="7">
        <v>3</v>
      </c>
      <c r="S282" s="7">
        <v>3</v>
      </c>
      <c r="T282" s="7">
        <v>4</v>
      </c>
      <c r="U282" s="7">
        <v>0</v>
      </c>
      <c r="V282" s="7">
        <v>0</v>
      </c>
      <c r="W282" s="6">
        <v>0</v>
      </c>
      <c r="X282" s="12">
        <v>19.988226389706501</v>
      </c>
      <c r="Y282" s="7">
        <v>1</v>
      </c>
      <c r="Z282" s="7">
        <v>0</v>
      </c>
      <c r="AA282" s="7">
        <v>0</v>
      </c>
      <c r="AB282" s="9" t="s">
        <v>76</v>
      </c>
      <c r="AC282" s="10">
        <f t="shared" si="32"/>
        <v>0</v>
      </c>
      <c r="AD282" s="10">
        <f t="shared" si="33"/>
        <v>0</v>
      </c>
      <c r="AE282" s="10">
        <f t="shared" si="34"/>
        <v>1</v>
      </c>
    </row>
    <row r="283" spans="1:31" ht="12.75" customHeight="1" x14ac:dyDescent="0.2">
      <c r="A283" s="7" t="s">
        <v>44</v>
      </c>
      <c r="B283" s="7" t="s">
        <v>39</v>
      </c>
      <c r="C283" s="8">
        <v>40069</v>
      </c>
      <c r="D283" s="9" t="s">
        <v>62</v>
      </c>
      <c r="E283" s="10" t="s">
        <v>38</v>
      </c>
      <c r="F283" s="10">
        <f t="shared" si="28"/>
        <v>0</v>
      </c>
      <c r="G283" s="10">
        <f t="shared" si="29"/>
        <v>1</v>
      </c>
      <c r="H283" s="10">
        <f t="shared" si="30"/>
        <v>0</v>
      </c>
      <c r="I283" s="10">
        <f t="shared" si="31"/>
        <v>0</v>
      </c>
      <c r="J283" s="10">
        <v>1</v>
      </c>
      <c r="K283" s="7">
        <v>0</v>
      </c>
      <c r="L283" s="11">
        <v>9240</v>
      </c>
      <c r="M283" s="9">
        <v>2998096</v>
      </c>
      <c r="N283" s="7">
        <v>12</v>
      </c>
      <c r="O283" s="7">
        <v>1</v>
      </c>
      <c r="P283" s="7">
        <v>2</v>
      </c>
      <c r="Q283" s="7">
        <v>7</v>
      </c>
      <c r="R283" s="7">
        <v>4</v>
      </c>
      <c r="S283" s="7">
        <v>4</v>
      </c>
      <c r="T283" s="7">
        <v>3</v>
      </c>
      <c r="U283" s="7">
        <v>0</v>
      </c>
      <c r="V283" s="7">
        <v>1</v>
      </c>
      <c r="W283" s="6">
        <v>1</v>
      </c>
      <c r="X283" s="12">
        <v>20.367403653602519</v>
      </c>
      <c r="Y283" s="7">
        <v>1</v>
      </c>
      <c r="Z283" s="7">
        <v>0</v>
      </c>
      <c r="AA283" s="7">
        <v>0.4</v>
      </c>
      <c r="AB283" s="9" t="s">
        <v>67</v>
      </c>
      <c r="AC283" s="10">
        <f t="shared" si="32"/>
        <v>0</v>
      </c>
      <c r="AD283" s="10">
        <f t="shared" si="33"/>
        <v>1</v>
      </c>
      <c r="AE283" s="10">
        <f t="shared" si="34"/>
        <v>0</v>
      </c>
    </row>
    <row r="284" spans="1:31" ht="12.75" customHeight="1" x14ac:dyDescent="0.2">
      <c r="A284" s="7" t="s">
        <v>44</v>
      </c>
      <c r="B284" s="7" t="s">
        <v>47</v>
      </c>
      <c r="C284" s="8">
        <v>40006</v>
      </c>
      <c r="D284" s="9" t="s">
        <v>62</v>
      </c>
      <c r="E284" s="10" t="s">
        <v>38</v>
      </c>
      <c r="F284" s="10">
        <f t="shared" si="28"/>
        <v>0</v>
      </c>
      <c r="G284" s="10">
        <f t="shared" si="29"/>
        <v>1</v>
      </c>
      <c r="H284" s="10">
        <f t="shared" si="30"/>
        <v>0</v>
      </c>
      <c r="I284" s="10">
        <f t="shared" si="31"/>
        <v>0</v>
      </c>
      <c r="J284" s="10">
        <v>1</v>
      </c>
      <c r="K284" s="7">
        <v>0</v>
      </c>
      <c r="L284" s="11">
        <v>9240</v>
      </c>
      <c r="M284" s="9">
        <v>2998096</v>
      </c>
      <c r="N284" s="7">
        <v>3</v>
      </c>
      <c r="O284" s="7">
        <v>9</v>
      </c>
      <c r="P284" s="7">
        <v>6</v>
      </c>
      <c r="Q284" s="7">
        <v>4</v>
      </c>
      <c r="R284" s="7">
        <v>9</v>
      </c>
      <c r="S284" s="7">
        <v>4</v>
      </c>
      <c r="T284" s="7">
        <v>2</v>
      </c>
      <c r="U284" s="7">
        <v>0</v>
      </c>
      <c r="V284" s="7">
        <v>1</v>
      </c>
      <c r="W284" s="6">
        <v>1</v>
      </c>
      <c r="X284" s="12">
        <v>20.311475409836067</v>
      </c>
      <c r="Y284" s="7">
        <v>1</v>
      </c>
      <c r="Z284" s="7">
        <v>0</v>
      </c>
      <c r="AA284" s="7">
        <v>30</v>
      </c>
      <c r="AB284" s="9" t="s">
        <v>67</v>
      </c>
      <c r="AC284" s="10">
        <f t="shared" si="32"/>
        <v>0</v>
      </c>
      <c r="AD284" s="10">
        <f t="shared" si="33"/>
        <v>1</v>
      </c>
      <c r="AE284" s="10">
        <f t="shared" si="34"/>
        <v>0</v>
      </c>
    </row>
    <row r="285" spans="1:31" ht="12.75" customHeight="1" x14ac:dyDescent="0.2">
      <c r="A285" s="7" t="s">
        <v>44</v>
      </c>
      <c r="B285" s="7" t="s">
        <v>50</v>
      </c>
      <c r="C285" s="8">
        <v>40027</v>
      </c>
      <c r="D285" s="9" t="s">
        <v>62</v>
      </c>
      <c r="E285" s="10" t="s">
        <v>38</v>
      </c>
      <c r="F285" s="10">
        <f t="shared" si="28"/>
        <v>0</v>
      </c>
      <c r="G285" s="10">
        <f t="shared" si="29"/>
        <v>1</v>
      </c>
      <c r="H285" s="10">
        <f t="shared" si="30"/>
        <v>0</v>
      </c>
      <c r="I285" s="10">
        <f t="shared" si="31"/>
        <v>0</v>
      </c>
      <c r="J285" s="10">
        <v>1</v>
      </c>
      <c r="K285" s="7">
        <v>0</v>
      </c>
      <c r="L285" s="11">
        <v>9240</v>
      </c>
      <c r="M285" s="9">
        <v>2998096</v>
      </c>
      <c r="N285" s="7">
        <v>5</v>
      </c>
      <c r="O285" s="7">
        <v>11</v>
      </c>
      <c r="P285" s="7">
        <v>3</v>
      </c>
      <c r="Q285" s="7">
        <v>7</v>
      </c>
      <c r="R285" s="7">
        <v>2</v>
      </c>
      <c r="S285" s="7">
        <v>6</v>
      </c>
      <c r="T285" s="7">
        <v>2</v>
      </c>
      <c r="U285" s="7">
        <v>0</v>
      </c>
      <c r="V285" s="7">
        <v>1</v>
      </c>
      <c r="W285" s="6">
        <v>0</v>
      </c>
      <c r="X285" s="12">
        <v>28.54272504138364</v>
      </c>
      <c r="Y285" s="7">
        <v>1</v>
      </c>
      <c r="Z285" s="7">
        <v>0</v>
      </c>
      <c r="AA285" s="7">
        <v>2.2000000000000002</v>
      </c>
      <c r="AB285" s="9" t="s">
        <v>67</v>
      </c>
      <c r="AC285" s="10">
        <f t="shared" si="32"/>
        <v>0</v>
      </c>
      <c r="AD285" s="10">
        <f t="shared" si="33"/>
        <v>1</v>
      </c>
      <c r="AE285" s="10">
        <f t="shared" si="34"/>
        <v>0</v>
      </c>
    </row>
    <row r="286" spans="1:31" ht="12.75" customHeight="1" x14ac:dyDescent="0.2">
      <c r="A286" s="7" t="s">
        <v>44</v>
      </c>
      <c r="B286" s="7" t="s">
        <v>35</v>
      </c>
      <c r="C286" s="8">
        <v>39950</v>
      </c>
      <c r="D286" s="9" t="s">
        <v>62</v>
      </c>
      <c r="E286" s="10" t="s">
        <v>38</v>
      </c>
      <c r="F286" s="10">
        <f t="shared" si="28"/>
        <v>0</v>
      </c>
      <c r="G286" s="10">
        <f t="shared" si="29"/>
        <v>1</v>
      </c>
      <c r="H286" s="10">
        <f t="shared" si="30"/>
        <v>0</v>
      </c>
      <c r="I286" s="10">
        <f t="shared" si="31"/>
        <v>0</v>
      </c>
      <c r="J286" s="10">
        <v>1</v>
      </c>
      <c r="K286" s="7">
        <v>0</v>
      </c>
      <c r="L286" s="11">
        <v>9240</v>
      </c>
      <c r="M286" s="9">
        <v>2998096</v>
      </c>
      <c r="N286" s="7">
        <v>2</v>
      </c>
      <c r="O286" s="7">
        <v>10</v>
      </c>
      <c r="P286" s="7">
        <v>7</v>
      </c>
      <c r="Q286" s="7">
        <v>5</v>
      </c>
      <c r="R286" s="7">
        <v>4</v>
      </c>
      <c r="S286" s="7">
        <v>7</v>
      </c>
      <c r="T286" s="7">
        <v>1</v>
      </c>
      <c r="U286" s="7">
        <v>0</v>
      </c>
      <c r="V286" s="7">
        <v>0</v>
      </c>
      <c r="W286" s="6">
        <v>1</v>
      </c>
      <c r="X286" s="12">
        <v>20.368234250221828</v>
      </c>
      <c r="Y286" s="7">
        <v>1</v>
      </c>
      <c r="Z286" s="7">
        <v>0</v>
      </c>
      <c r="AA286" s="7">
        <v>1.5</v>
      </c>
      <c r="AB286" s="9" t="s">
        <v>34</v>
      </c>
      <c r="AC286" s="10">
        <f t="shared" si="32"/>
        <v>1</v>
      </c>
      <c r="AD286" s="10">
        <f t="shared" si="33"/>
        <v>0</v>
      </c>
      <c r="AE286" s="10">
        <f t="shared" si="34"/>
        <v>0</v>
      </c>
    </row>
    <row r="287" spans="1:31" ht="12.75" customHeight="1" x14ac:dyDescent="0.2">
      <c r="A287" s="7" t="s">
        <v>52</v>
      </c>
      <c r="B287" s="7" t="s">
        <v>31</v>
      </c>
      <c r="C287" s="8">
        <v>40062</v>
      </c>
      <c r="D287" s="9" t="s">
        <v>54</v>
      </c>
      <c r="E287" s="10" t="s">
        <v>42</v>
      </c>
      <c r="F287" s="10">
        <f t="shared" si="28"/>
        <v>0</v>
      </c>
      <c r="G287" s="10">
        <f t="shared" si="29"/>
        <v>0</v>
      </c>
      <c r="H287" s="10">
        <f t="shared" si="30"/>
        <v>1</v>
      </c>
      <c r="I287" s="10">
        <f t="shared" si="31"/>
        <v>0</v>
      </c>
      <c r="J287" s="10">
        <v>0</v>
      </c>
      <c r="K287" s="7">
        <v>0</v>
      </c>
      <c r="L287" s="13">
        <v>20044</v>
      </c>
      <c r="M287" s="9">
        <v>673396</v>
      </c>
      <c r="N287" s="7">
        <v>16</v>
      </c>
      <c r="O287" s="7">
        <v>6</v>
      </c>
      <c r="P287" s="7">
        <v>6</v>
      </c>
      <c r="Q287" s="7">
        <v>1</v>
      </c>
      <c r="R287" s="7">
        <v>3</v>
      </c>
      <c r="S287" s="7">
        <v>2</v>
      </c>
      <c r="T287" s="7">
        <v>3</v>
      </c>
      <c r="U287" s="7">
        <v>0</v>
      </c>
      <c r="V287" s="7">
        <v>0</v>
      </c>
      <c r="W287" s="6">
        <v>1</v>
      </c>
      <c r="X287" s="12">
        <v>12.202985074626866</v>
      </c>
      <c r="Y287" s="7">
        <v>1</v>
      </c>
      <c r="Z287" s="7">
        <v>0</v>
      </c>
      <c r="AA287" s="7">
        <v>0</v>
      </c>
      <c r="AB287" s="9" t="s">
        <v>67</v>
      </c>
      <c r="AC287" s="10">
        <f t="shared" si="32"/>
        <v>0</v>
      </c>
      <c r="AD287" s="10">
        <f t="shared" si="33"/>
        <v>1</v>
      </c>
      <c r="AE287" s="10">
        <f t="shared" si="34"/>
        <v>0</v>
      </c>
    </row>
    <row r="288" spans="1:31" ht="12.75" customHeight="1" x14ac:dyDescent="0.2">
      <c r="A288" s="7" t="s">
        <v>52</v>
      </c>
      <c r="B288" s="7" t="s">
        <v>43</v>
      </c>
      <c r="C288" s="8">
        <v>40009</v>
      </c>
      <c r="D288" s="9" t="s">
        <v>54</v>
      </c>
      <c r="E288" s="10" t="s">
        <v>42</v>
      </c>
      <c r="F288" s="10">
        <f t="shared" si="28"/>
        <v>0</v>
      </c>
      <c r="G288" s="10">
        <f t="shared" si="29"/>
        <v>0</v>
      </c>
      <c r="H288" s="10">
        <f t="shared" si="30"/>
        <v>1</v>
      </c>
      <c r="I288" s="10">
        <f t="shared" si="31"/>
        <v>0</v>
      </c>
      <c r="J288" s="10">
        <v>0</v>
      </c>
      <c r="K288" s="7">
        <v>0</v>
      </c>
      <c r="L288" s="13">
        <v>20044</v>
      </c>
      <c r="M288" s="9">
        <v>673396</v>
      </c>
      <c r="N288" s="7">
        <v>10</v>
      </c>
      <c r="O288" s="7">
        <v>10</v>
      </c>
      <c r="P288" s="7">
        <v>4</v>
      </c>
      <c r="Q288" s="7">
        <v>6</v>
      </c>
      <c r="R288" s="7">
        <v>3</v>
      </c>
      <c r="S288" s="7">
        <v>5</v>
      </c>
      <c r="T288" s="7">
        <v>2</v>
      </c>
      <c r="U288" s="7">
        <v>0</v>
      </c>
      <c r="V288" s="7">
        <v>0</v>
      </c>
      <c r="W288" s="6">
        <v>0</v>
      </c>
      <c r="X288" s="12">
        <v>15.215208034433285</v>
      </c>
      <c r="Y288" s="7">
        <v>0</v>
      </c>
      <c r="Z288" s="7">
        <v>0</v>
      </c>
      <c r="AA288" s="7">
        <v>0.5</v>
      </c>
      <c r="AB288" s="9" t="s">
        <v>67</v>
      </c>
      <c r="AC288" s="10">
        <f t="shared" si="32"/>
        <v>0</v>
      </c>
      <c r="AD288" s="10">
        <f t="shared" si="33"/>
        <v>1</v>
      </c>
      <c r="AE288" s="10">
        <f t="shared" si="34"/>
        <v>0</v>
      </c>
    </row>
    <row r="289" spans="1:31" ht="12.75" customHeight="1" x14ac:dyDescent="0.2">
      <c r="A289" s="7" t="s">
        <v>52</v>
      </c>
      <c r="B289" s="7" t="s">
        <v>30</v>
      </c>
      <c r="C289" s="8">
        <v>40139</v>
      </c>
      <c r="D289" s="9" t="s">
        <v>54</v>
      </c>
      <c r="E289" s="10" t="s">
        <v>42</v>
      </c>
      <c r="F289" s="10">
        <f t="shared" si="28"/>
        <v>0</v>
      </c>
      <c r="G289" s="10">
        <f t="shared" si="29"/>
        <v>0</v>
      </c>
      <c r="H289" s="10">
        <f t="shared" si="30"/>
        <v>1</v>
      </c>
      <c r="I289" s="10">
        <f t="shared" si="31"/>
        <v>0</v>
      </c>
      <c r="J289" s="10">
        <v>0</v>
      </c>
      <c r="K289" s="7">
        <v>0</v>
      </c>
      <c r="L289" s="13">
        <v>20044</v>
      </c>
      <c r="M289" s="9">
        <v>673396</v>
      </c>
      <c r="N289" s="7">
        <v>18</v>
      </c>
      <c r="O289" s="7">
        <v>7</v>
      </c>
      <c r="P289" s="7">
        <v>3</v>
      </c>
      <c r="Q289" s="7">
        <v>9</v>
      </c>
      <c r="R289" s="7">
        <v>3</v>
      </c>
      <c r="S289" s="7">
        <v>6</v>
      </c>
      <c r="T289" s="7">
        <v>4</v>
      </c>
      <c r="U289" s="7">
        <v>0</v>
      </c>
      <c r="V289" s="7">
        <v>0</v>
      </c>
      <c r="W289" s="6">
        <v>0</v>
      </c>
      <c r="X289" s="12">
        <v>5.3820650457846542</v>
      </c>
      <c r="Y289" s="7">
        <v>1</v>
      </c>
      <c r="Z289" s="7">
        <v>0</v>
      </c>
      <c r="AA289" s="7">
        <v>18</v>
      </c>
      <c r="AB289" s="9" t="s">
        <v>76</v>
      </c>
      <c r="AC289" s="10">
        <f t="shared" si="32"/>
        <v>0</v>
      </c>
      <c r="AD289" s="10">
        <f t="shared" si="33"/>
        <v>0</v>
      </c>
      <c r="AE289" s="10">
        <f t="shared" si="34"/>
        <v>1</v>
      </c>
    </row>
    <row r="290" spans="1:31" ht="12.75" customHeight="1" x14ac:dyDescent="0.2">
      <c r="A290" s="7" t="s">
        <v>52</v>
      </c>
      <c r="B290" s="7" t="s">
        <v>36</v>
      </c>
      <c r="C290" s="8">
        <v>39998</v>
      </c>
      <c r="D290" s="9" t="s">
        <v>54</v>
      </c>
      <c r="E290" s="10" t="s">
        <v>42</v>
      </c>
      <c r="F290" s="10">
        <f t="shared" si="28"/>
        <v>0</v>
      </c>
      <c r="G290" s="10">
        <f t="shared" si="29"/>
        <v>0</v>
      </c>
      <c r="H290" s="10">
        <f t="shared" si="30"/>
        <v>1</v>
      </c>
      <c r="I290" s="10">
        <f t="shared" si="31"/>
        <v>0</v>
      </c>
      <c r="J290" s="10">
        <v>0</v>
      </c>
      <c r="K290" s="7">
        <v>0</v>
      </c>
      <c r="L290" s="13">
        <v>20044</v>
      </c>
      <c r="M290" s="9">
        <v>673396</v>
      </c>
      <c r="N290" s="7">
        <v>12</v>
      </c>
      <c r="O290" s="7">
        <v>4</v>
      </c>
      <c r="P290" s="7">
        <v>4</v>
      </c>
      <c r="Q290" s="7">
        <v>9</v>
      </c>
      <c r="R290" s="7">
        <v>4</v>
      </c>
      <c r="S290" s="7">
        <v>11</v>
      </c>
      <c r="T290" s="7">
        <v>1</v>
      </c>
      <c r="U290" s="7">
        <v>0</v>
      </c>
      <c r="V290" s="7">
        <v>0</v>
      </c>
      <c r="W290" s="6">
        <v>0</v>
      </c>
      <c r="X290" s="12">
        <v>19.955654101995567</v>
      </c>
      <c r="Y290" s="7">
        <v>1</v>
      </c>
      <c r="Z290" s="7">
        <v>0</v>
      </c>
      <c r="AA290" s="7">
        <v>0</v>
      </c>
      <c r="AB290" s="9" t="s">
        <v>67</v>
      </c>
      <c r="AC290" s="10">
        <f t="shared" si="32"/>
        <v>0</v>
      </c>
      <c r="AD290" s="10">
        <f t="shared" si="33"/>
        <v>1</v>
      </c>
      <c r="AE290" s="10">
        <f t="shared" si="34"/>
        <v>0</v>
      </c>
    </row>
    <row r="291" spans="1:31" ht="12.75" customHeight="1" x14ac:dyDescent="0.2">
      <c r="A291" s="7" t="s">
        <v>52</v>
      </c>
      <c r="B291" s="7" t="s">
        <v>53</v>
      </c>
      <c r="C291" s="8">
        <v>39943</v>
      </c>
      <c r="D291" s="9" t="s">
        <v>54</v>
      </c>
      <c r="E291" s="10" t="s">
        <v>42</v>
      </c>
      <c r="F291" s="10">
        <f t="shared" si="28"/>
        <v>0</v>
      </c>
      <c r="G291" s="10">
        <f t="shared" si="29"/>
        <v>0</v>
      </c>
      <c r="H291" s="10">
        <f t="shared" si="30"/>
        <v>1</v>
      </c>
      <c r="I291" s="10">
        <f t="shared" si="31"/>
        <v>0</v>
      </c>
      <c r="J291" s="10">
        <v>0</v>
      </c>
      <c r="K291" s="7">
        <v>0</v>
      </c>
      <c r="L291" s="13">
        <v>20044</v>
      </c>
      <c r="M291" s="9">
        <v>673396</v>
      </c>
      <c r="N291" s="7">
        <v>2</v>
      </c>
      <c r="O291" s="7">
        <v>7</v>
      </c>
      <c r="P291" s="7">
        <v>4</v>
      </c>
      <c r="Q291" s="7">
        <v>4</v>
      </c>
      <c r="R291" s="7">
        <v>10</v>
      </c>
      <c r="S291" s="7">
        <v>7</v>
      </c>
      <c r="T291" s="7">
        <v>1</v>
      </c>
      <c r="U291" s="7">
        <v>0</v>
      </c>
      <c r="V291" s="7">
        <v>1</v>
      </c>
      <c r="W291" s="6">
        <v>0</v>
      </c>
      <c r="X291" s="12">
        <v>34.725000000000001</v>
      </c>
      <c r="Y291" s="7">
        <v>1</v>
      </c>
      <c r="Z291" s="7">
        <v>0</v>
      </c>
      <c r="AA291" s="7">
        <v>0</v>
      </c>
      <c r="AB291" s="9" t="s">
        <v>34</v>
      </c>
      <c r="AC291" s="10">
        <f t="shared" si="32"/>
        <v>1</v>
      </c>
      <c r="AD291" s="10">
        <f t="shared" si="33"/>
        <v>0</v>
      </c>
      <c r="AE291" s="10">
        <f t="shared" si="34"/>
        <v>0</v>
      </c>
    </row>
    <row r="292" spans="1:31" ht="12.75" customHeight="1" x14ac:dyDescent="0.2">
      <c r="A292" s="7" t="s">
        <v>52</v>
      </c>
      <c r="B292" s="7" t="s">
        <v>40</v>
      </c>
      <c r="C292" s="8">
        <v>40047</v>
      </c>
      <c r="D292" s="9" t="s">
        <v>54</v>
      </c>
      <c r="E292" s="10" t="s">
        <v>42</v>
      </c>
      <c r="F292" s="10">
        <f t="shared" si="28"/>
        <v>0</v>
      </c>
      <c r="G292" s="10">
        <f t="shared" si="29"/>
        <v>0</v>
      </c>
      <c r="H292" s="10">
        <f t="shared" si="30"/>
        <v>1</v>
      </c>
      <c r="I292" s="10">
        <f t="shared" si="31"/>
        <v>0</v>
      </c>
      <c r="J292" s="10">
        <v>0</v>
      </c>
      <c r="K292" s="7">
        <v>0</v>
      </c>
      <c r="L292" s="13">
        <v>20044</v>
      </c>
      <c r="M292" s="9">
        <v>673396</v>
      </c>
      <c r="N292" s="7">
        <v>16</v>
      </c>
      <c r="O292" s="7">
        <v>15</v>
      </c>
      <c r="P292" s="7">
        <v>3</v>
      </c>
      <c r="Q292" s="7">
        <v>6</v>
      </c>
      <c r="R292" s="7">
        <v>3</v>
      </c>
      <c r="S292" s="7">
        <v>5</v>
      </c>
      <c r="T292" s="7">
        <v>3</v>
      </c>
      <c r="U292" s="7">
        <v>0</v>
      </c>
      <c r="V292" s="7">
        <v>0</v>
      </c>
      <c r="W292" s="6">
        <v>0</v>
      </c>
      <c r="X292" s="12">
        <v>13.503660322108345</v>
      </c>
      <c r="Y292" s="7">
        <v>1</v>
      </c>
      <c r="Z292" s="7">
        <v>0</v>
      </c>
      <c r="AA292" s="7">
        <v>0</v>
      </c>
      <c r="AB292" s="9" t="s">
        <v>67</v>
      </c>
      <c r="AC292" s="10">
        <f t="shared" si="32"/>
        <v>0</v>
      </c>
      <c r="AD292" s="10">
        <f t="shared" si="33"/>
        <v>1</v>
      </c>
      <c r="AE292" s="10">
        <f t="shared" si="34"/>
        <v>0</v>
      </c>
    </row>
    <row r="293" spans="1:31" ht="12.75" customHeight="1" x14ac:dyDescent="0.2">
      <c r="A293" s="7" t="s">
        <v>52</v>
      </c>
      <c r="B293" s="7" t="s">
        <v>61</v>
      </c>
      <c r="C293" s="8">
        <v>40016</v>
      </c>
      <c r="D293" s="9" t="s">
        <v>54</v>
      </c>
      <c r="E293" s="10" t="s">
        <v>42</v>
      </c>
      <c r="F293" s="10">
        <f t="shared" si="28"/>
        <v>0</v>
      </c>
      <c r="G293" s="10">
        <f t="shared" si="29"/>
        <v>0</v>
      </c>
      <c r="H293" s="10">
        <f t="shared" si="30"/>
        <v>1</v>
      </c>
      <c r="I293" s="10">
        <f t="shared" si="31"/>
        <v>0</v>
      </c>
      <c r="J293" s="10">
        <v>0</v>
      </c>
      <c r="K293" s="7">
        <v>0</v>
      </c>
      <c r="L293" s="13">
        <v>20044</v>
      </c>
      <c r="M293" s="9">
        <v>673396</v>
      </c>
      <c r="N293" s="7">
        <v>9</v>
      </c>
      <c r="O293" s="7">
        <v>18</v>
      </c>
      <c r="P293" s="7">
        <v>6</v>
      </c>
      <c r="Q293" s="7">
        <v>0</v>
      </c>
      <c r="R293" s="7">
        <v>2</v>
      </c>
      <c r="S293" s="7">
        <v>1</v>
      </c>
      <c r="T293" s="7">
        <v>2</v>
      </c>
      <c r="U293" s="7">
        <v>0</v>
      </c>
      <c r="V293" s="7">
        <v>0</v>
      </c>
      <c r="W293" s="6">
        <v>1</v>
      </c>
      <c r="X293" s="12">
        <v>18.015416543136674</v>
      </c>
      <c r="Y293" s="7">
        <v>0</v>
      </c>
      <c r="Z293" s="7">
        <v>0</v>
      </c>
      <c r="AA293" s="7">
        <v>0</v>
      </c>
      <c r="AB293" s="9" t="s">
        <v>67</v>
      </c>
      <c r="AC293" s="10">
        <f t="shared" si="32"/>
        <v>0</v>
      </c>
      <c r="AD293" s="10">
        <f t="shared" si="33"/>
        <v>1</v>
      </c>
      <c r="AE293" s="10">
        <f t="shared" si="34"/>
        <v>0</v>
      </c>
    </row>
    <row r="294" spans="1:31" ht="12.75" customHeight="1" x14ac:dyDescent="0.2">
      <c r="A294" s="7" t="s">
        <v>52</v>
      </c>
      <c r="B294" s="7" t="s">
        <v>58</v>
      </c>
      <c r="C294" s="8">
        <v>39957</v>
      </c>
      <c r="D294" s="9" t="s">
        <v>54</v>
      </c>
      <c r="E294" s="10" t="s">
        <v>42</v>
      </c>
      <c r="F294" s="10">
        <f t="shared" si="28"/>
        <v>0</v>
      </c>
      <c r="G294" s="10">
        <f t="shared" si="29"/>
        <v>0</v>
      </c>
      <c r="H294" s="10">
        <f t="shared" si="30"/>
        <v>1</v>
      </c>
      <c r="I294" s="10">
        <f t="shared" si="31"/>
        <v>0</v>
      </c>
      <c r="J294" s="10">
        <v>0</v>
      </c>
      <c r="K294" s="7">
        <v>0</v>
      </c>
      <c r="L294" s="13">
        <v>20044</v>
      </c>
      <c r="M294" s="9">
        <v>673396</v>
      </c>
      <c r="N294" s="7">
        <v>4</v>
      </c>
      <c r="O294" s="7">
        <v>19</v>
      </c>
      <c r="P294" s="7">
        <v>8</v>
      </c>
      <c r="Q294" s="7">
        <v>2</v>
      </c>
      <c r="R294" s="7">
        <v>8</v>
      </c>
      <c r="S294" s="7">
        <v>7</v>
      </c>
      <c r="T294" s="7">
        <v>1</v>
      </c>
      <c r="U294" s="7">
        <v>0</v>
      </c>
      <c r="V294" s="7">
        <v>1</v>
      </c>
      <c r="W294" s="6">
        <v>1</v>
      </c>
      <c r="X294" s="12">
        <v>21.279623540083911</v>
      </c>
      <c r="Y294" s="7">
        <v>1</v>
      </c>
      <c r="Z294" s="7">
        <v>0</v>
      </c>
      <c r="AA294" s="7">
        <v>0</v>
      </c>
      <c r="AB294" s="9" t="s">
        <v>34</v>
      </c>
      <c r="AC294" s="10">
        <f t="shared" si="32"/>
        <v>1</v>
      </c>
      <c r="AD294" s="10">
        <f t="shared" si="33"/>
        <v>0</v>
      </c>
      <c r="AE294" s="10">
        <f t="shared" si="34"/>
        <v>0</v>
      </c>
    </row>
    <row r="295" spans="1:31" ht="12.75" customHeight="1" x14ac:dyDescent="0.2">
      <c r="A295" s="7" t="s">
        <v>52</v>
      </c>
      <c r="B295" s="7" t="s">
        <v>49</v>
      </c>
      <c r="C295" s="8">
        <v>40096</v>
      </c>
      <c r="D295" s="9" t="s">
        <v>54</v>
      </c>
      <c r="E295" s="10" t="s">
        <v>42</v>
      </c>
      <c r="F295" s="10">
        <f t="shared" si="28"/>
        <v>0</v>
      </c>
      <c r="G295" s="10">
        <f t="shared" si="29"/>
        <v>0</v>
      </c>
      <c r="H295" s="10">
        <f t="shared" si="30"/>
        <v>1</v>
      </c>
      <c r="I295" s="10">
        <f t="shared" si="31"/>
        <v>0</v>
      </c>
      <c r="J295" s="10">
        <v>0</v>
      </c>
      <c r="K295" s="7">
        <v>0</v>
      </c>
      <c r="L295" s="13">
        <v>20044</v>
      </c>
      <c r="M295" s="9">
        <v>673396</v>
      </c>
      <c r="N295" s="7">
        <v>17</v>
      </c>
      <c r="O295" s="7">
        <v>20</v>
      </c>
      <c r="P295" s="7">
        <v>4</v>
      </c>
      <c r="Q295" s="7">
        <v>4</v>
      </c>
      <c r="R295" s="7">
        <v>2</v>
      </c>
      <c r="S295" s="7">
        <v>4</v>
      </c>
      <c r="T295" s="7">
        <v>3</v>
      </c>
      <c r="U295" s="7">
        <v>0</v>
      </c>
      <c r="V295" s="7">
        <v>1</v>
      </c>
      <c r="W295" s="6">
        <v>0</v>
      </c>
      <c r="X295" s="12">
        <v>12.395268605224249</v>
      </c>
      <c r="Y295" s="7">
        <v>1</v>
      </c>
      <c r="Z295" s="7">
        <v>0</v>
      </c>
      <c r="AA295" s="7">
        <v>0</v>
      </c>
      <c r="AB295" s="9" t="s">
        <v>76</v>
      </c>
      <c r="AC295" s="10">
        <f t="shared" si="32"/>
        <v>0</v>
      </c>
      <c r="AD295" s="10">
        <f t="shared" si="33"/>
        <v>0</v>
      </c>
      <c r="AE295" s="10">
        <f t="shared" si="34"/>
        <v>1</v>
      </c>
    </row>
    <row r="296" spans="1:31" ht="12.75" customHeight="1" x14ac:dyDescent="0.2">
      <c r="A296" s="7" t="s">
        <v>52</v>
      </c>
      <c r="B296" s="7" t="s">
        <v>46</v>
      </c>
      <c r="C296" s="8">
        <v>40118</v>
      </c>
      <c r="D296" s="9" t="s">
        <v>54</v>
      </c>
      <c r="E296" s="10" t="s">
        <v>42</v>
      </c>
      <c r="F296" s="10">
        <f t="shared" si="28"/>
        <v>0</v>
      </c>
      <c r="G296" s="10">
        <f t="shared" si="29"/>
        <v>0</v>
      </c>
      <c r="H296" s="10">
        <f t="shared" si="30"/>
        <v>1</v>
      </c>
      <c r="I296" s="10">
        <f t="shared" si="31"/>
        <v>0</v>
      </c>
      <c r="J296" s="10">
        <v>0</v>
      </c>
      <c r="K296" s="7">
        <v>0</v>
      </c>
      <c r="L296" s="13">
        <v>20044</v>
      </c>
      <c r="M296" s="9">
        <v>673396</v>
      </c>
      <c r="N296" s="7">
        <v>17</v>
      </c>
      <c r="O296" s="7">
        <v>7</v>
      </c>
      <c r="P296" s="7">
        <v>3</v>
      </c>
      <c r="Q296" s="7">
        <v>6</v>
      </c>
      <c r="R296" s="7">
        <v>4</v>
      </c>
      <c r="S296" s="7">
        <v>5</v>
      </c>
      <c r="T296" s="7">
        <v>4</v>
      </c>
      <c r="U296" s="7">
        <v>0</v>
      </c>
      <c r="V296" s="7">
        <v>0</v>
      </c>
      <c r="W296" s="6">
        <v>1</v>
      </c>
      <c r="X296" s="12">
        <v>18.401785714285715</v>
      </c>
      <c r="Y296" s="7">
        <v>1</v>
      </c>
      <c r="Z296" s="7">
        <v>0</v>
      </c>
      <c r="AA296" s="7">
        <v>0</v>
      </c>
      <c r="AB296" s="9" t="s">
        <v>76</v>
      </c>
      <c r="AC296" s="10">
        <f t="shared" si="32"/>
        <v>0</v>
      </c>
      <c r="AD296" s="10">
        <f t="shared" si="33"/>
        <v>0</v>
      </c>
      <c r="AE296" s="10">
        <f t="shared" si="34"/>
        <v>1</v>
      </c>
    </row>
    <row r="297" spans="1:31" ht="12.75" customHeight="1" x14ac:dyDescent="0.2">
      <c r="A297" s="7" t="s">
        <v>52</v>
      </c>
      <c r="B297" s="7" t="s">
        <v>56</v>
      </c>
      <c r="C297" s="8">
        <v>40040</v>
      </c>
      <c r="D297" s="9" t="s">
        <v>54</v>
      </c>
      <c r="E297" s="10" t="s">
        <v>42</v>
      </c>
      <c r="F297" s="10">
        <f t="shared" si="28"/>
        <v>0</v>
      </c>
      <c r="G297" s="10">
        <f t="shared" si="29"/>
        <v>0</v>
      </c>
      <c r="H297" s="10">
        <f t="shared" si="30"/>
        <v>1</v>
      </c>
      <c r="I297" s="10">
        <f t="shared" si="31"/>
        <v>0</v>
      </c>
      <c r="J297" s="10">
        <v>0</v>
      </c>
      <c r="K297" s="7">
        <v>0</v>
      </c>
      <c r="L297" s="13">
        <v>20044</v>
      </c>
      <c r="M297" s="9">
        <v>673396</v>
      </c>
      <c r="N297" s="7">
        <v>16</v>
      </c>
      <c r="O297" s="7">
        <v>2</v>
      </c>
      <c r="P297" s="7">
        <v>0</v>
      </c>
      <c r="Q297" s="7">
        <v>6</v>
      </c>
      <c r="R297" s="7">
        <v>2</v>
      </c>
      <c r="S297" s="7">
        <v>8</v>
      </c>
      <c r="T297" s="7">
        <v>2</v>
      </c>
      <c r="U297" s="7">
        <v>0</v>
      </c>
      <c r="V297" s="7">
        <v>0</v>
      </c>
      <c r="W297" s="6">
        <v>1</v>
      </c>
      <c r="X297" s="12">
        <v>19.150458715596329</v>
      </c>
      <c r="Y297" s="7">
        <v>1</v>
      </c>
      <c r="Z297" s="7">
        <v>0</v>
      </c>
      <c r="AA297" s="7">
        <v>0</v>
      </c>
      <c r="AB297" s="9" t="s">
        <v>67</v>
      </c>
      <c r="AC297" s="10">
        <f t="shared" si="32"/>
        <v>0</v>
      </c>
      <c r="AD297" s="10">
        <f t="shared" si="33"/>
        <v>1</v>
      </c>
      <c r="AE297" s="10">
        <f t="shared" si="34"/>
        <v>0</v>
      </c>
    </row>
    <row r="298" spans="1:31" ht="12.75" customHeight="1" x14ac:dyDescent="0.2">
      <c r="A298" s="7" t="s">
        <v>52</v>
      </c>
      <c r="B298" s="7" t="s">
        <v>60</v>
      </c>
      <c r="C298" s="8">
        <v>40146</v>
      </c>
      <c r="D298" s="9" t="s">
        <v>54</v>
      </c>
      <c r="E298" s="10" t="s">
        <v>42</v>
      </c>
      <c r="F298" s="10">
        <f t="shared" si="28"/>
        <v>0</v>
      </c>
      <c r="G298" s="10">
        <f t="shared" si="29"/>
        <v>0</v>
      </c>
      <c r="H298" s="10">
        <f t="shared" si="30"/>
        <v>1</v>
      </c>
      <c r="I298" s="10">
        <f t="shared" si="31"/>
        <v>0</v>
      </c>
      <c r="J298" s="10">
        <v>0</v>
      </c>
      <c r="K298" s="7">
        <v>0</v>
      </c>
      <c r="L298" s="13">
        <v>20044</v>
      </c>
      <c r="M298" s="9">
        <v>673396</v>
      </c>
      <c r="N298" s="7">
        <v>18</v>
      </c>
      <c r="O298" s="7">
        <v>19</v>
      </c>
      <c r="P298" s="7">
        <v>3</v>
      </c>
      <c r="Q298" s="7">
        <v>3</v>
      </c>
      <c r="R298" s="7">
        <v>5</v>
      </c>
      <c r="S298" s="7">
        <v>4</v>
      </c>
      <c r="T298" s="7">
        <v>4</v>
      </c>
      <c r="U298" s="7">
        <v>0</v>
      </c>
      <c r="V298" s="7">
        <v>0</v>
      </c>
      <c r="W298" s="6">
        <v>0</v>
      </c>
      <c r="X298" s="12">
        <v>6.0680851063829788</v>
      </c>
      <c r="Y298" s="7">
        <v>1</v>
      </c>
      <c r="Z298" s="7">
        <v>0</v>
      </c>
      <c r="AA298" s="7">
        <v>14.8</v>
      </c>
      <c r="AB298" s="9" t="s">
        <v>76</v>
      </c>
      <c r="AC298" s="10">
        <f t="shared" si="32"/>
        <v>0</v>
      </c>
      <c r="AD298" s="10">
        <f t="shared" si="33"/>
        <v>0</v>
      </c>
      <c r="AE298" s="10">
        <f t="shared" si="34"/>
        <v>1</v>
      </c>
    </row>
    <row r="299" spans="1:31" ht="12.75" customHeight="1" x14ac:dyDescent="0.2">
      <c r="A299" s="7" t="s">
        <v>52</v>
      </c>
      <c r="B299" s="7" t="s">
        <v>39</v>
      </c>
      <c r="C299" s="8">
        <v>40107</v>
      </c>
      <c r="D299" s="9" t="s">
        <v>54</v>
      </c>
      <c r="E299" s="10" t="s">
        <v>42</v>
      </c>
      <c r="F299" s="10">
        <f t="shared" si="28"/>
        <v>0</v>
      </c>
      <c r="G299" s="10">
        <f t="shared" si="29"/>
        <v>0</v>
      </c>
      <c r="H299" s="10">
        <f t="shared" si="30"/>
        <v>1</v>
      </c>
      <c r="I299" s="10">
        <f t="shared" si="31"/>
        <v>0</v>
      </c>
      <c r="J299" s="10">
        <v>0</v>
      </c>
      <c r="K299" s="7">
        <v>1</v>
      </c>
      <c r="L299" s="13">
        <v>20044</v>
      </c>
      <c r="M299" s="9">
        <v>673396</v>
      </c>
      <c r="N299" s="7">
        <v>17</v>
      </c>
      <c r="O299" s="7">
        <v>1</v>
      </c>
      <c r="P299" s="7">
        <v>1</v>
      </c>
      <c r="Q299" s="7">
        <v>2</v>
      </c>
      <c r="R299" s="7">
        <v>1</v>
      </c>
      <c r="S299" s="7">
        <v>3</v>
      </c>
      <c r="T299" s="7">
        <v>4</v>
      </c>
      <c r="U299" s="7">
        <v>0</v>
      </c>
      <c r="V299" s="7">
        <v>1</v>
      </c>
      <c r="W299" s="6">
        <v>1</v>
      </c>
      <c r="X299" s="12">
        <v>32.668205804749341</v>
      </c>
      <c r="Y299" s="7">
        <v>0</v>
      </c>
      <c r="Z299" s="7">
        <v>1</v>
      </c>
      <c r="AA299" s="7">
        <v>0</v>
      </c>
      <c r="AB299" s="9" t="s">
        <v>76</v>
      </c>
      <c r="AC299" s="10">
        <f t="shared" si="32"/>
        <v>0</v>
      </c>
      <c r="AD299" s="10">
        <f t="shared" si="33"/>
        <v>0</v>
      </c>
      <c r="AE299" s="10">
        <f t="shared" si="34"/>
        <v>1</v>
      </c>
    </row>
    <row r="300" spans="1:31" ht="12.75" customHeight="1" x14ac:dyDescent="0.2">
      <c r="A300" s="7" t="s">
        <v>52</v>
      </c>
      <c r="B300" s="7" t="s">
        <v>47</v>
      </c>
      <c r="C300" s="8">
        <v>39968</v>
      </c>
      <c r="D300" s="9" t="s">
        <v>54</v>
      </c>
      <c r="E300" s="10" t="s">
        <v>42</v>
      </c>
      <c r="F300" s="10">
        <f t="shared" si="28"/>
        <v>0</v>
      </c>
      <c r="G300" s="10">
        <f t="shared" si="29"/>
        <v>0</v>
      </c>
      <c r="H300" s="10">
        <f t="shared" si="30"/>
        <v>1</v>
      </c>
      <c r="I300" s="10">
        <f t="shared" si="31"/>
        <v>0</v>
      </c>
      <c r="J300" s="10">
        <v>0</v>
      </c>
      <c r="K300" s="7">
        <v>0</v>
      </c>
      <c r="L300" s="13">
        <v>20044</v>
      </c>
      <c r="M300" s="9">
        <v>673396</v>
      </c>
      <c r="N300" s="7">
        <v>10</v>
      </c>
      <c r="O300" s="7">
        <v>3</v>
      </c>
      <c r="P300" s="7">
        <v>4</v>
      </c>
      <c r="Q300" s="7">
        <v>7</v>
      </c>
      <c r="R300" s="7">
        <v>5</v>
      </c>
      <c r="S300" s="7">
        <v>10</v>
      </c>
      <c r="T300" s="7">
        <v>1</v>
      </c>
      <c r="U300" s="7">
        <v>0</v>
      </c>
      <c r="V300" s="7">
        <v>1</v>
      </c>
      <c r="W300" s="6">
        <v>1</v>
      </c>
      <c r="X300" s="12">
        <v>21.026861089792785</v>
      </c>
      <c r="Y300" s="7">
        <v>0</v>
      </c>
      <c r="Z300" s="7">
        <v>0</v>
      </c>
      <c r="AA300" s="7">
        <v>0</v>
      </c>
      <c r="AB300" s="9" t="s">
        <v>34</v>
      </c>
      <c r="AC300" s="10">
        <f t="shared" si="32"/>
        <v>1</v>
      </c>
      <c r="AD300" s="10">
        <f t="shared" si="33"/>
        <v>0</v>
      </c>
      <c r="AE300" s="10">
        <f t="shared" si="34"/>
        <v>0</v>
      </c>
    </row>
    <row r="301" spans="1:31" ht="12.75" customHeight="1" x14ac:dyDescent="0.2">
      <c r="A301" s="7" t="s">
        <v>52</v>
      </c>
      <c r="B301" s="7" t="s">
        <v>35</v>
      </c>
      <c r="C301" s="8">
        <v>39984</v>
      </c>
      <c r="D301" s="9" t="s">
        <v>54</v>
      </c>
      <c r="E301" s="10" t="s">
        <v>42</v>
      </c>
      <c r="F301" s="10">
        <f t="shared" si="28"/>
        <v>0</v>
      </c>
      <c r="G301" s="10">
        <f t="shared" si="29"/>
        <v>0</v>
      </c>
      <c r="H301" s="10">
        <f t="shared" si="30"/>
        <v>1</v>
      </c>
      <c r="I301" s="10">
        <f t="shared" si="31"/>
        <v>0</v>
      </c>
      <c r="J301" s="10">
        <v>0</v>
      </c>
      <c r="K301" s="7">
        <v>0</v>
      </c>
      <c r="L301" s="13">
        <v>20044</v>
      </c>
      <c r="M301" s="9">
        <v>673396</v>
      </c>
      <c r="N301" s="7">
        <v>14</v>
      </c>
      <c r="O301" s="7">
        <v>17</v>
      </c>
      <c r="P301" s="7">
        <v>3</v>
      </c>
      <c r="Q301" s="7">
        <v>4</v>
      </c>
      <c r="R301" s="7">
        <v>4</v>
      </c>
      <c r="S301" s="7">
        <v>6</v>
      </c>
      <c r="T301" s="7">
        <v>1</v>
      </c>
      <c r="U301" s="7">
        <v>0</v>
      </c>
      <c r="V301" s="7">
        <v>0</v>
      </c>
      <c r="W301" s="6">
        <v>1</v>
      </c>
      <c r="X301" s="12">
        <v>17.255520504731862</v>
      </c>
      <c r="Y301" s="7">
        <v>1</v>
      </c>
      <c r="Z301" s="7">
        <v>0</v>
      </c>
      <c r="AA301" s="7">
        <v>0</v>
      </c>
      <c r="AB301" s="9" t="s">
        <v>34</v>
      </c>
      <c r="AC301" s="10">
        <f t="shared" si="32"/>
        <v>1</v>
      </c>
      <c r="AD301" s="10">
        <f t="shared" si="33"/>
        <v>0</v>
      </c>
      <c r="AE301" s="10">
        <f t="shared" si="34"/>
        <v>0</v>
      </c>
    </row>
    <row r="302" spans="1:31" ht="12.75" customHeight="1" x14ac:dyDescent="0.2">
      <c r="A302" s="7" t="s">
        <v>52</v>
      </c>
      <c r="B302" s="7" t="s">
        <v>44</v>
      </c>
      <c r="C302" s="8">
        <v>40089</v>
      </c>
      <c r="D302" s="9" t="s">
        <v>54</v>
      </c>
      <c r="E302" s="10" t="s">
        <v>42</v>
      </c>
      <c r="F302" s="10">
        <f t="shared" si="28"/>
        <v>0</v>
      </c>
      <c r="G302" s="10">
        <f t="shared" si="29"/>
        <v>0</v>
      </c>
      <c r="H302" s="10">
        <f t="shared" si="30"/>
        <v>1</v>
      </c>
      <c r="I302" s="10">
        <f t="shared" si="31"/>
        <v>0</v>
      </c>
      <c r="J302" s="10">
        <v>0</v>
      </c>
      <c r="K302" s="7">
        <v>0</v>
      </c>
      <c r="L302" s="13">
        <v>20044</v>
      </c>
      <c r="M302" s="9">
        <v>673396</v>
      </c>
      <c r="N302" s="7">
        <v>17</v>
      </c>
      <c r="O302" s="7">
        <v>7</v>
      </c>
      <c r="P302" s="7">
        <v>1</v>
      </c>
      <c r="Q302" s="7">
        <v>9</v>
      </c>
      <c r="R302" s="7">
        <v>2</v>
      </c>
      <c r="S302" s="7">
        <v>8</v>
      </c>
      <c r="T302" s="7">
        <v>3</v>
      </c>
      <c r="U302" s="7">
        <v>0</v>
      </c>
      <c r="V302" s="7">
        <v>0</v>
      </c>
      <c r="W302" s="6">
        <v>0</v>
      </c>
      <c r="X302" s="12">
        <v>12.202053265883054</v>
      </c>
      <c r="Y302" s="7">
        <v>1</v>
      </c>
      <c r="Z302" s="7">
        <v>0</v>
      </c>
      <c r="AA302" s="7">
        <v>0</v>
      </c>
      <c r="AB302" s="9" t="s">
        <v>76</v>
      </c>
      <c r="AC302" s="10">
        <f t="shared" si="32"/>
        <v>0</v>
      </c>
      <c r="AD302" s="10">
        <f t="shared" si="33"/>
        <v>0</v>
      </c>
      <c r="AE302" s="10">
        <f t="shared" si="34"/>
        <v>1</v>
      </c>
    </row>
    <row r="303" spans="1:31" ht="12.75" customHeight="1" x14ac:dyDescent="0.2">
      <c r="A303" s="7" t="s">
        <v>47</v>
      </c>
      <c r="B303" s="7" t="s">
        <v>31</v>
      </c>
      <c r="C303" s="8">
        <v>39985</v>
      </c>
      <c r="D303" s="9" t="s">
        <v>64</v>
      </c>
      <c r="E303" s="10" t="s">
        <v>42</v>
      </c>
      <c r="F303" s="10">
        <f t="shared" si="28"/>
        <v>0</v>
      </c>
      <c r="G303" s="10">
        <f t="shared" si="29"/>
        <v>0</v>
      </c>
      <c r="H303" s="10">
        <f t="shared" si="30"/>
        <v>1</v>
      </c>
      <c r="I303" s="10">
        <f t="shared" si="31"/>
        <v>0</v>
      </c>
      <c r="J303" s="10">
        <v>0</v>
      </c>
      <c r="K303" s="7">
        <v>0</v>
      </c>
      <c r="L303" s="13">
        <v>47108</v>
      </c>
      <c r="M303" s="9">
        <v>417098</v>
      </c>
      <c r="N303" s="7">
        <v>5</v>
      </c>
      <c r="O303" s="7">
        <v>1</v>
      </c>
      <c r="P303" s="7">
        <v>4</v>
      </c>
      <c r="Q303" s="7">
        <v>7</v>
      </c>
      <c r="R303" s="7">
        <v>6</v>
      </c>
      <c r="S303" s="7">
        <v>7</v>
      </c>
      <c r="T303" s="7">
        <v>1</v>
      </c>
      <c r="U303" s="7">
        <v>0</v>
      </c>
      <c r="V303" s="7">
        <v>0</v>
      </c>
      <c r="W303" s="6">
        <v>1</v>
      </c>
      <c r="X303" s="12">
        <v>15.345353675450763</v>
      </c>
      <c r="Y303" s="7">
        <v>1</v>
      </c>
      <c r="Z303" s="7">
        <v>0</v>
      </c>
      <c r="AA303" s="7">
        <v>0</v>
      </c>
      <c r="AB303" s="9" t="s">
        <v>67</v>
      </c>
      <c r="AC303" s="10">
        <f t="shared" si="32"/>
        <v>0</v>
      </c>
      <c r="AD303" s="10">
        <f t="shared" si="33"/>
        <v>1</v>
      </c>
      <c r="AE303" s="10">
        <f t="shared" si="34"/>
        <v>0</v>
      </c>
    </row>
    <row r="304" spans="1:31" ht="12.75" customHeight="1" x14ac:dyDescent="0.2">
      <c r="A304" s="7" t="s">
        <v>47</v>
      </c>
      <c r="B304" s="7" t="s">
        <v>52</v>
      </c>
      <c r="C304" s="8">
        <v>40069</v>
      </c>
      <c r="D304" s="9" t="s">
        <v>64</v>
      </c>
      <c r="E304" s="10" t="s">
        <v>42</v>
      </c>
      <c r="F304" s="10">
        <f t="shared" si="28"/>
        <v>0</v>
      </c>
      <c r="G304" s="10">
        <f t="shared" si="29"/>
        <v>0</v>
      </c>
      <c r="H304" s="10">
        <f t="shared" si="30"/>
        <v>1</v>
      </c>
      <c r="I304" s="10">
        <f t="shared" si="31"/>
        <v>0</v>
      </c>
      <c r="J304" s="10">
        <v>0</v>
      </c>
      <c r="K304" s="7">
        <v>0</v>
      </c>
      <c r="L304" s="13">
        <v>47108</v>
      </c>
      <c r="M304" s="9">
        <v>417098</v>
      </c>
      <c r="N304" s="7">
        <v>10</v>
      </c>
      <c r="O304" s="7">
        <v>17</v>
      </c>
      <c r="P304" s="7">
        <v>4</v>
      </c>
      <c r="Q304" s="7">
        <v>3</v>
      </c>
      <c r="R304" s="7">
        <v>6</v>
      </c>
      <c r="S304" s="7">
        <v>2</v>
      </c>
      <c r="T304" s="7">
        <v>3</v>
      </c>
      <c r="U304" s="7">
        <v>0</v>
      </c>
      <c r="V304" s="7">
        <v>0</v>
      </c>
      <c r="W304" s="6">
        <v>0</v>
      </c>
      <c r="X304" s="12">
        <v>15.17201540436457</v>
      </c>
      <c r="Y304" s="7">
        <v>1</v>
      </c>
      <c r="Z304" s="7">
        <v>0</v>
      </c>
      <c r="AA304" s="7">
        <v>0</v>
      </c>
      <c r="AB304" s="9" t="s">
        <v>67</v>
      </c>
      <c r="AC304" s="10">
        <f t="shared" si="32"/>
        <v>0</v>
      </c>
      <c r="AD304" s="10">
        <f t="shared" si="33"/>
        <v>1</v>
      </c>
      <c r="AE304" s="10">
        <f t="shared" si="34"/>
        <v>0</v>
      </c>
    </row>
    <row r="305" spans="1:31" ht="12.75" customHeight="1" x14ac:dyDescent="0.2">
      <c r="A305" s="7" t="s">
        <v>47</v>
      </c>
      <c r="B305" s="7" t="s">
        <v>43</v>
      </c>
      <c r="C305" s="8">
        <v>40016</v>
      </c>
      <c r="D305" s="9" t="s">
        <v>64</v>
      </c>
      <c r="E305" s="10" t="s">
        <v>42</v>
      </c>
      <c r="F305" s="10">
        <f t="shared" si="28"/>
        <v>0</v>
      </c>
      <c r="G305" s="10">
        <f t="shared" si="29"/>
        <v>0</v>
      </c>
      <c r="H305" s="10">
        <f t="shared" si="30"/>
        <v>1</v>
      </c>
      <c r="I305" s="10">
        <f t="shared" si="31"/>
        <v>0</v>
      </c>
      <c r="J305" s="10">
        <v>0</v>
      </c>
      <c r="K305" s="7">
        <v>0</v>
      </c>
      <c r="L305" s="13">
        <v>47108</v>
      </c>
      <c r="M305" s="9">
        <v>417098</v>
      </c>
      <c r="N305" s="7">
        <v>13</v>
      </c>
      <c r="O305" s="7">
        <v>15</v>
      </c>
      <c r="P305" s="7">
        <v>1</v>
      </c>
      <c r="Q305" s="7">
        <v>4</v>
      </c>
      <c r="R305" s="7">
        <v>6</v>
      </c>
      <c r="S305" s="7">
        <v>3</v>
      </c>
      <c r="T305" s="7">
        <v>2</v>
      </c>
      <c r="U305" s="7">
        <v>0</v>
      </c>
      <c r="V305" s="7">
        <v>0</v>
      </c>
      <c r="W305" s="6">
        <v>0</v>
      </c>
      <c r="X305" s="12">
        <v>14.823728813559322</v>
      </c>
      <c r="Y305" s="7">
        <v>0</v>
      </c>
      <c r="Z305" s="7">
        <v>0</v>
      </c>
      <c r="AA305" s="7">
        <v>0</v>
      </c>
      <c r="AB305" s="9" t="s">
        <v>67</v>
      </c>
      <c r="AC305" s="10">
        <f t="shared" si="32"/>
        <v>0</v>
      </c>
      <c r="AD305" s="10">
        <f t="shared" si="33"/>
        <v>1</v>
      </c>
      <c r="AE305" s="10">
        <f t="shared" si="34"/>
        <v>0</v>
      </c>
    </row>
    <row r="306" spans="1:31" ht="12.75" customHeight="1" x14ac:dyDescent="0.2">
      <c r="A306" s="7" t="s">
        <v>47</v>
      </c>
      <c r="B306" s="7" t="s">
        <v>30</v>
      </c>
      <c r="C306" s="8">
        <v>40033</v>
      </c>
      <c r="D306" s="9" t="s">
        <v>64</v>
      </c>
      <c r="E306" s="10" t="s">
        <v>42</v>
      </c>
      <c r="F306" s="10">
        <f t="shared" si="28"/>
        <v>0</v>
      </c>
      <c r="G306" s="10">
        <f t="shared" si="29"/>
        <v>0</v>
      </c>
      <c r="H306" s="10">
        <f t="shared" si="30"/>
        <v>1</v>
      </c>
      <c r="I306" s="10">
        <f t="shared" si="31"/>
        <v>0</v>
      </c>
      <c r="J306" s="10">
        <v>0</v>
      </c>
      <c r="K306" s="7">
        <v>0</v>
      </c>
      <c r="L306" s="13">
        <v>47108</v>
      </c>
      <c r="M306" s="9">
        <v>417098</v>
      </c>
      <c r="N306" s="7">
        <v>11</v>
      </c>
      <c r="O306" s="7">
        <v>6</v>
      </c>
      <c r="P306" s="7">
        <v>6</v>
      </c>
      <c r="Q306" s="7">
        <v>7</v>
      </c>
      <c r="R306" s="7">
        <v>4</v>
      </c>
      <c r="S306" s="7">
        <v>5</v>
      </c>
      <c r="T306" s="7">
        <v>2</v>
      </c>
      <c r="U306" s="7">
        <v>0</v>
      </c>
      <c r="V306" s="7">
        <v>0</v>
      </c>
      <c r="W306" s="6">
        <v>0</v>
      </c>
      <c r="X306" s="12">
        <v>16.700347854894815</v>
      </c>
      <c r="Y306" s="7">
        <v>1</v>
      </c>
      <c r="Z306" s="7">
        <v>0</v>
      </c>
      <c r="AA306" s="7">
        <v>0</v>
      </c>
      <c r="AB306" s="9" t="s">
        <v>67</v>
      </c>
      <c r="AC306" s="10">
        <f t="shared" si="32"/>
        <v>0</v>
      </c>
      <c r="AD306" s="10">
        <f t="shared" si="33"/>
        <v>1</v>
      </c>
      <c r="AE306" s="10">
        <f t="shared" si="34"/>
        <v>0</v>
      </c>
    </row>
    <row r="307" spans="1:31" ht="12.75" customHeight="1" x14ac:dyDescent="0.2">
      <c r="A307" s="7" t="s">
        <v>47</v>
      </c>
      <c r="B307" s="7" t="s">
        <v>36</v>
      </c>
      <c r="C307" s="8">
        <v>40009</v>
      </c>
      <c r="D307" s="9" t="s">
        <v>64</v>
      </c>
      <c r="E307" s="10" t="s">
        <v>42</v>
      </c>
      <c r="F307" s="10">
        <f t="shared" si="28"/>
        <v>0</v>
      </c>
      <c r="G307" s="10">
        <f t="shared" si="29"/>
        <v>0</v>
      </c>
      <c r="H307" s="10">
        <f t="shared" si="30"/>
        <v>1</v>
      </c>
      <c r="I307" s="10">
        <f t="shared" si="31"/>
        <v>0</v>
      </c>
      <c r="J307" s="10">
        <v>0</v>
      </c>
      <c r="K307" s="7">
        <v>0</v>
      </c>
      <c r="L307" s="13">
        <v>47108</v>
      </c>
      <c r="M307" s="9">
        <v>417098</v>
      </c>
      <c r="N307" s="7">
        <v>11</v>
      </c>
      <c r="O307" s="7">
        <v>5</v>
      </c>
      <c r="P307" s="7">
        <v>4</v>
      </c>
      <c r="Q307" s="7">
        <v>7</v>
      </c>
      <c r="R307" s="7">
        <v>4</v>
      </c>
      <c r="S307" s="7">
        <v>8</v>
      </c>
      <c r="T307" s="7">
        <v>2</v>
      </c>
      <c r="U307" s="7">
        <v>0</v>
      </c>
      <c r="V307" s="7">
        <v>0</v>
      </c>
      <c r="W307" s="6">
        <v>0</v>
      </c>
      <c r="X307" s="12">
        <v>14.340238365493757</v>
      </c>
      <c r="Y307" s="7">
        <v>0</v>
      </c>
      <c r="Z307" s="7">
        <v>0</v>
      </c>
      <c r="AA307" s="7">
        <v>0.8</v>
      </c>
      <c r="AB307" s="9" t="s">
        <v>67</v>
      </c>
      <c r="AC307" s="10">
        <f t="shared" si="32"/>
        <v>0</v>
      </c>
      <c r="AD307" s="10">
        <f t="shared" si="33"/>
        <v>1</v>
      </c>
      <c r="AE307" s="10">
        <f t="shared" si="34"/>
        <v>0</v>
      </c>
    </row>
    <row r="308" spans="1:31" ht="12.75" customHeight="1" x14ac:dyDescent="0.2">
      <c r="A308" s="7" t="s">
        <v>47</v>
      </c>
      <c r="B308" s="7" t="s">
        <v>53</v>
      </c>
      <c r="C308" s="8">
        <v>40076</v>
      </c>
      <c r="D308" s="9" t="s">
        <v>64</v>
      </c>
      <c r="E308" s="10" t="s">
        <v>42</v>
      </c>
      <c r="F308" s="10">
        <f t="shared" si="28"/>
        <v>0</v>
      </c>
      <c r="G308" s="10">
        <f t="shared" si="29"/>
        <v>0</v>
      </c>
      <c r="H308" s="10">
        <f t="shared" si="30"/>
        <v>1</v>
      </c>
      <c r="I308" s="10">
        <f t="shared" si="31"/>
        <v>0</v>
      </c>
      <c r="J308" s="10">
        <v>0</v>
      </c>
      <c r="K308" s="7">
        <v>0</v>
      </c>
      <c r="L308" s="13">
        <v>47108</v>
      </c>
      <c r="M308" s="9">
        <v>417098</v>
      </c>
      <c r="N308" s="7">
        <v>9</v>
      </c>
      <c r="O308" s="7">
        <v>18</v>
      </c>
      <c r="P308" s="7">
        <v>6</v>
      </c>
      <c r="Q308" s="7">
        <v>2</v>
      </c>
      <c r="R308" s="7">
        <v>4</v>
      </c>
      <c r="S308" s="7">
        <v>4</v>
      </c>
      <c r="T308" s="7">
        <v>3</v>
      </c>
      <c r="U308" s="7">
        <v>0</v>
      </c>
      <c r="V308" s="7">
        <v>1</v>
      </c>
      <c r="W308" s="6">
        <v>0</v>
      </c>
      <c r="X308" s="12">
        <v>26.933458294283035</v>
      </c>
      <c r="Y308" s="7">
        <v>1</v>
      </c>
      <c r="Z308" s="7">
        <v>0</v>
      </c>
      <c r="AA308" s="7">
        <v>0</v>
      </c>
      <c r="AB308" s="9" t="s">
        <v>67</v>
      </c>
      <c r="AC308" s="10">
        <f t="shared" si="32"/>
        <v>0</v>
      </c>
      <c r="AD308" s="10">
        <f t="shared" si="33"/>
        <v>1</v>
      </c>
      <c r="AE308" s="10">
        <f t="shared" si="34"/>
        <v>0</v>
      </c>
    </row>
    <row r="309" spans="1:31" ht="12.75" customHeight="1" x14ac:dyDescent="0.2">
      <c r="A309" s="7" t="s">
        <v>47</v>
      </c>
      <c r="B309" s="7" t="s">
        <v>55</v>
      </c>
      <c r="C309" s="8">
        <v>39964</v>
      </c>
      <c r="D309" s="9" t="s">
        <v>64</v>
      </c>
      <c r="E309" s="10" t="s">
        <v>42</v>
      </c>
      <c r="F309" s="10">
        <f t="shared" si="28"/>
        <v>0</v>
      </c>
      <c r="G309" s="10">
        <f t="shared" si="29"/>
        <v>0</v>
      </c>
      <c r="H309" s="10">
        <f t="shared" si="30"/>
        <v>1</v>
      </c>
      <c r="I309" s="10">
        <f t="shared" si="31"/>
        <v>0</v>
      </c>
      <c r="J309" s="10">
        <v>0</v>
      </c>
      <c r="K309" s="7">
        <v>1</v>
      </c>
      <c r="L309" s="13">
        <v>47108</v>
      </c>
      <c r="M309" s="9">
        <v>417098</v>
      </c>
      <c r="N309" s="7">
        <v>6</v>
      </c>
      <c r="O309" s="7">
        <v>9</v>
      </c>
      <c r="P309" s="7">
        <v>5</v>
      </c>
      <c r="Q309" s="7">
        <v>4</v>
      </c>
      <c r="R309" s="7">
        <v>8</v>
      </c>
      <c r="S309" s="7">
        <v>2</v>
      </c>
      <c r="T309" s="7">
        <v>1</v>
      </c>
      <c r="U309" s="7">
        <v>1</v>
      </c>
      <c r="V309" s="7">
        <v>1</v>
      </c>
      <c r="W309" s="6">
        <v>1</v>
      </c>
      <c r="X309" s="12">
        <v>14.783373493975903</v>
      </c>
      <c r="Y309" s="7">
        <v>1</v>
      </c>
      <c r="Z309" s="7">
        <v>0</v>
      </c>
      <c r="AA309" s="7">
        <v>0</v>
      </c>
      <c r="AB309" s="9" t="s">
        <v>34</v>
      </c>
      <c r="AC309" s="10">
        <f t="shared" si="32"/>
        <v>1</v>
      </c>
      <c r="AD309" s="10">
        <f t="shared" si="33"/>
        <v>0</v>
      </c>
      <c r="AE309" s="10">
        <f t="shared" si="34"/>
        <v>0</v>
      </c>
    </row>
    <row r="310" spans="1:31" ht="12.75" customHeight="1" x14ac:dyDescent="0.2">
      <c r="A310" s="7" t="s">
        <v>47</v>
      </c>
      <c r="B310" s="7" t="s">
        <v>40</v>
      </c>
      <c r="C310" s="8">
        <v>40139</v>
      </c>
      <c r="D310" s="9" t="s">
        <v>64</v>
      </c>
      <c r="E310" s="10" t="s">
        <v>42</v>
      </c>
      <c r="F310" s="10">
        <f t="shared" si="28"/>
        <v>0</v>
      </c>
      <c r="G310" s="10">
        <f t="shared" si="29"/>
        <v>0</v>
      </c>
      <c r="H310" s="10">
        <f t="shared" si="30"/>
        <v>1</v>
      </c>
      <c r="I310" s="10">
        <f t="shared" si="31"/>
        <v>0</v>
      </c>
      <c r="J310" s="10">
        <v>0</v>
      </c>
      <c r="K310" s="7">
        <v>0</v>
      </c>
      <c r="L310" s="13">
        <v>47108</v>
      </c>
      <c r="M310" s="9">
        <v>417098</v>
      </c>
      <c r="N310" s="7">
        <v>12</v>
      </c>
      <c r="O310" s="7">
        <v>14</v>
      </c>
      <c r="P310" s="7">
        <v>3</v>
      </c>
      <c r="Q310" s="7">
        <v>6</v>
      </c>
      <c r="R310" s="7">
        <v>4</v>
      </c>
      <c r="S310" s="7">
        <v>3</v>
      </c>
      <c r="T310" s="7">
        <v>4</v>
      </c>
      <c r="U310" s="7">
        <v>0</v>
      </c>
      <c r="V310" s="7">
        <v>0</v>
      </c>
      <c r="W310" s="6">
        <v>0</v>
      </c>
      <c r="X310" s="12">
        <v>13.259766615930999</v>
      </c>
      <c r="Y310" s="7">
        <v>1</v>
      </c>
      <c r="Z310" s="7">
        <v>0</v>
      </c>
      <c r="AA310" s="7">
        <v>17.8</v>
      </c>
      <c r="AB310" s="9" t="s">
        <v>76</v>
      </c>
      <c r="AC310" s="10">
        <f t="shared" si="32"/>
        <v>0</v>
      </c>
      <c r="AD310" s="10">
        <f t="shared" si="33"/>
        <v>0</v>
      </c>
      <c r="AE310" s="10">
        <f t="shared" si="34"/>
        <v>1</v>
      </c>
    </row>
    <row r="311" spans="1:31" ht="12.75" customHeight="1" x14ac:dyDescent="0.2">
      <c r="A311" s="7" t="s">
        <v>47</v>
      </c>
      <c r="B311" s="7" t="s">
        <v>61</v>
      </c>
      <c r="C311" s="8">
        <v>40153</v>
      </c>
      <c r="D311" s="9" t="s">
        <v>64</v>
      </c>
      <c r="E311" s="10" t="s">
        <v>42</v>
      </c>
      <c r="F311" s="10">
        <f t="shared" si="28"/>
        <v>0</v>
      </c>
      <c r="G311" s="10">
        <f t="shared" si="29"/>
        <v>0</v>
      </c>
      <c r="H311" s="10">
        <f t="shared" si="30"/>
        <v>1</v>
      </c>
      <c r="I311" s="10">
        <f t="shared" si="31"/>
        <v>0</v>
      </c>
      <c r="J311" s="10">
        <v>0</v>
      </c>
      <c r="K311" s="7">
        <v>0</v>
      </c>
      <c r="L311" s="13">
        <v>47108</v>
      </c>
      <c r="M311" s="9">
        <v>417098</v>
      </c>
      <c r="N311" s="7">
        <v>11</v>
      </c>
      <c r="O311" s="7">
        <v>5</v>
      </c>
      <c r="P311" s="7">
        <v>4</v>
      </c>
      <c r="Q311" s="7">
        <v>5</v>
      </c>
      <c r="R311" s="7">
        <v>7</v>
      </c>
      <c r="S311" s="7">
        <v>6</v>
      </c>
      <c r="T311" s="7">
        <v>4</v>
      </c>
      <c r="U311" s="7">
        <v>0</v>
      </c>
      <c r="V311" s="7">
        <v>0</v>
      </c>
      <c r="W311" s="6">
        <v>1</v>
      </c>
      <c r="X311" s="12">
        <v>14.489484298473062</v>
      </c>
      <c r="Y311" s="7">
        <v>1</v>
      </c>
      <c r="Z311" s="7">
        <v>0</v>
      </c>
      <c r="AA311" s="7">
        <v>0</v>
      </c>
      <c r="AB311" s="9" t="s">
        <v>76</v>
      </c>
      <c r="AC311" s="10">
        <f t="shared" si="32"/>
        <v>0</v>
      </c>
      <c r="AD311" s="10">
        <f t="shared" si="33"/>
        <v>0</v>
      </c>
      <c r="AE311" s="10">
        <f t="shared" si="34"/>
        <v>1</v>
      </c>
    </row>
    <row r="312" spans="1:31" ht="12.75" customHeight="1" x14ac:dyDescent="0.2">
      <c r="A312" s="7" t="s">
        <v>47</v>
      </c>
      <c r="B312" s="7" t="s">
        <v>58</v>
      </c>
      <c r="C312" s="8">
        <v>40020</v>
      </c>
      <c r="D312" s="9" t="s">
        <v>64</v>
      </c>
      <c r="E312" s="10" t="s">
        <v>42</v>
      </c>
      <c r="F312" s="10">
        <f t="shared" si="28"/>
        <v>0</v>
      </c>
      <c r="G312" s="10">
        <f t="shared" si="29"/>
        <v>0</v>
      </c>
      <c r="H312" s="10">
        <f t="shared" si="30"/>
        <v>1</v>
      </c>
      <c r="I312" s="10">
        <f t="shared" si="31"/>
        <v>0</v>
      </c>
      <c r="J312" s="10">
        <v>0</v>
      </c>
      <c r="K312" s="7">
        <v>0</v>
      </c>
      <c r="L312" s="13">
        <v>47108</v>
      </c>
      <c r="M312" s="9">
        <v>417098</v>
      </c>
      <c r="N312" s="7">
        <v>9</v>
      </c>
      <c r="O312" s="7">
        <v>11</v>
      </c>
      <c r="P312" s="7">
        <v>4</v>
      </c>
      <c r="Q312" s="7">
        <v>2</v>
      </c>
      <c r="R312" s="7">
        <v>5</v>
      </c>
      <c r="S312" s="7">
        <v>4</v>
      </c>
      <c r="T312" s="7">
        <v>2</v>
      </c>
      <c r="U312" s="7">
        <v>0</v>
      </c>
      <c r="V312" s="7">
        <v>1</v>
      </c>
      <c r="W312" s="6">
        <v>1</v>
      </c>
      <c r="X312" s="12">
        <v>33.123063925654748</v>
      </c>
      <c r="Y312" s="7">
        <v>1</v>
      </c>
      <c r="Z312" s="7">
        <v>0</v>
      </c>
      <c r="AA312" s="7">
        <v>0</v>
      </c>
      <c r="AB312" s="9" t="s">
        <v>67</v>
      </c>
      <c r="AC312" s="10">
        <f t="shared" si="32"/>
        <v>0</v>
      </c>
      <c r="AD312" s="10">
        <f t="shared" si="33"/>
        <v>1</v>
      </c>
      <c r="AE312" s="10">
        <f t="shared" si="34"/>
        <v>0</v>
      </c>
    </row>
    <row r="313" spans="1:31" ht="12.75" customHeight="1" x14ac:dyDescent="0.2">
      <c r="A313" s="7" t="s">
        <v>47</v>
      </c>
      <c r="B313" s="7" t="s">
        <v>49</v>
      </c>
      <c r="C313" s="8">
        <v>40055</v>
      </c>
      <c r="D313" s="9" t="s">
        <v>64</v>
      </c>
      <c r="E313" s="10" t="s">
        <v>42</v>
      </c>
      <c r="F313" s="10">
        <f t="shared" si="28"/>
        <v>0</v>
      </c>
      <c r="G313" s="10">
        <f t="shared" si="29"/>
        <v>0</v>
      </c>
      <c r="H313" s="10">
        <f t="shared" si="30"/>
        <v>1</v>
      </c>
      <c r="I313" s="10">
        <f t="shared" si="31"/>
        <v>0</v>
      </c>
      <c r="J313" s="10">
        <v>0</v>
      </c>
      <c r="K313" s="7">
        <v>0</v>
      </c>
      <c r="L313" s="13">
        <v>47108</v>
      </c>
      <c r="M313" s="9">
        <v>417098</v>
      </c>
      <c r="N313" s="7">
        <v>10</v>
      </c>
      <c r="O313" s="7">
        <v>20</v>
      </c>
      <c r="P313" s="7">
        <v>4</v>
      </c>
      <c r="Q313" s="7">
        <v>1</v>
      </c>
      <c r="R313" s="7">
        <v>5</v>
      </c>
      <c r="S313" s="7">
        <v>1</v>
      </c>
      <c r="T313" s="7">
        <v>3</v>
      </c>
      <c r="U313" s="7">
        <v>0</v>
      </c>
      <c r="V313" s="7">
        <v>1</v>
      </c>
      <c r="W313" s="6">
        <v>0</v>
      </c>
      <c r="X313" s="12">
        <v>15.546625450798558</v>
      </c>
      <c r="Y313" s="7">
        <v>1</v>
      </c>
      <c r="Z313" s="7">
        <v>0</v>
      </c>
      <c r="AA313" s="7">
        <v>0</v>
      </c>
      <c r="AB313" s="9" t="s">
        <v>67</v>
      </c>
      <c r="AC313" s="10">
        <f t="shared" si="32"/>
        <v>0</v>
      </c>
      <c r="AD313" s="10">
        <f t="shared" si="33"/>
        <v>1</v>
      </c>
      <c r="AE313" s="10">
        <f t="shared" si="34"/>
        <v>0</v>
      </c>
    </row>
    <row r="314" spans="1:31" ht="12.75" customHeight="1" x14ac:dyDescent="0.2">
      <c r="A314" s="7" t="s">
        <v>47</v>
      </c>
      <c r="B314" s="7" t="s">
        <v>63</v>
      </c>
      <c r="C314" s="8">
        <v>39950</v>
      </c>
      <c r="D314" s="9" t="s">
        <v>64</v>
      </c>
      <c r="E314" s="10" t="s">
        <v>42</v>
      </c>
      <c r="F314" s="10">
        <f t="shared" si="28"/>
        <v>0</v>
      </c>
      <c r="G314" s="10">
        <f t="shared" si="29"/>
        <v>0</v>
      </c>
      <c r="H314" s="10">
        <f t="shared" si="30"/>
        <v>1</v>
      </c>
      <c r="I314" s="10">
        <f t="shared" si="31"/>
        <v>0</v>
      </c>
      <c r="J314" s="10">
        <v>0</v>
      </c>
      <c r="K314" s="7">
        <v>0</v>
      </c>
      <c r="L314" s="13">
        <v>47108</v>
      </c>
      <c r="M314" s="9">
        <v>417098</v>
      </c>
      <c r="N314" s="7">
        <v>11</v>
      </c>
      <c r="O314" s="7">
        <v>7</v>
      </c>
      <c r="P314" s="7">
        <v>3</v>
      </c>
      <c r="Q314" s="7">
        <v>2</v>
      </c>
      <c r="R314" s="7">
        <v>1</v>
      </c>
      <c r="S314" s="7">
        <v>3</v>
      </c>
      <c r="T314" s="7">
        <v>1</v>
      </c>
      <c r="U314" s="7">
        <v>0</v>
      </c>
      <c r="V314" s="7">
        <v>0</v>
      </c>
      <c r="W314" s="6">
        <v>0</v>
      </c>
      <c r="X314" s="12">
        <v>13.105982546525077</v>
      </c>
      <c r="Y314" s="7">
        <v>1</v>
      </c>
      <c r="Z314" s="7">
        <v>0</v>
      </c>
      <c r="AA314" s="7">
        <v>0</v>
      </c>
      <c r="AB314" s="9" t="s">
        <v>34</v>
      </c>
      <c r="AC314" s="10">
        <f t="shared" si="32"/>
        <v>1</v>
      </c>
      <c r="AD314" s="10">
        <f t="shared" si="33"/>
        <v>0</v>
      </c>
      <c r="AE314" s="10">
        <f t="shared" si="34"/>
        <v>0</v>
      </c>
    </row>
    <row r="315" spans="1:31" ht="12.75" customHeight="1" x14ac:dyDescent="0.2">
      <c r="A315" s="7" t="s">
        <v>47</v>
      </c>
      <c r="B315" s="7" t="s">
        <v>46</v>
      </c>
      <c r="C315" s="8">
        <v>40044</v>
      </c>
      <c r="D315" s="9" t="s">
        <v>64</v>
      </c>
      <c r="E315" s="10" t="s">
        <v>42</v>
      </c>
      <c r="F315" s="10">
        <f t="shared" si="28"/>
        <v>0</v>
      </c>
      <c r="G315" s="10">
        <f t="shared" si="29"/>
        <v>0</v>
      </c>
      <c r="H315" s="10">
        <f t="shared" si="30"/>
        <v>1</v>
      </c>
      <c r="I315" s="10">
        <f t="shared" si="31"/>
        <v>0</v>
      </c>
      <c r="J315" s="10">
        <v>0</v>
      </c>
      <c r="K315" s="7">
        <v>0</v>
      </c>
      <c r="L315" s="13">
        <v>47108</v>
      </c>
      <c r="M315" s="9">
        <v>417098</v>
      </c>
      <c r="N315" s="7">
        <v>11</v>
      </c>
      <c r="O315" s="7">
        <v>7</v>
      </c>
      <c r="P315" s="7">
        <v>5</v>
      </c>
      <c r="Q315" s="7">
        <v>4</v>
      </c>
      <c r="R315" s="7">
        <v>3</v>
      </c>
      <c r="S315" s="7">
        <v>5</v>
      </c>
      <c r="T315" s="7">
        <v>3</v>
      </c>
      <c r="U315" s="7">
        <v>0</v>
      </c>
      <c r="V315" s="7">
        <v>0</v>
      </c>
      <c r="W315" s="6">
        <v>1</v>
      </c>
      <c r="X315" s="12">
        <v>14.819948556730495</v>
      </c>
      <c r="Y315" s="7">
        <v>0</v>
      </c>
      <c r="Z315" s="7">
        <v>0</v>
      </c>
      <c r="AA315" s="7">
        <v>40</v>
      </c>
      <c r="AB315" s="9" t="s">
        <v>67</v>
      </c>
      <c r="AC315" s="10">
        <f t="shared" si="32"/>
        <v>0</v>
      </c>
      <c r="AD315" s="10">
        <f t="shared" si="33"/>
        <v>1</v>
      </c>
      <c r="AE315" s="10">
        <f t="shared" si="34"/>
        <v>0</v>
      </c>
    </row>
    <row r="316" spans="1:31" ht="12.75" customHeight="1" x14ac:dyDescent="0.2">
      <c r="A316" s="7" t="s">
        <v>47</v>
      </c>
      <c r="B316" s="7" t="s">
        <v>56</v>
      </c>
      <c r="C316" s="8">
        <v>40051</v>
      </c>
      <c r="D316" s="9" t="s">
        <v>64</v>
      </c>
      <c r="E316" s="10" t="s">
        <v>42</v>
      </c>
      <c r="F316" s="10">
        <f t="shared" si="28"/>
        <v>0</v>
      </c>
      <c r="G316" s="10">
        <f t="shared" si="29"/>
        <v>0</v>
      </c>
      <c r="H316" s="10">
        <f t="shared" si="30"/>
        <v>1</v>
      </c>
      <c r="I316" s="10">
        <f t="shared" si="31"/>
        <v>0</v>
      </c>
      <c r="J316" s="10">
        <v>0</v>
      </c>
      <c r="K316" s="7">
        <v>0</v>
      </c>
      <c r="L316" s="13">
        <v>47108</v>
      </c>
      <c r="M316" s="9">
        <v>417098</v>
      </c>
      <c r="N316" s="7">
        <v>10</v>
      </c>
      <c r="O316" s="7">
        <v>3</v>
      </c>
      <c r="P316" s="7">
        <v>4</v>
      </c>
      <c r="Q316" s="7">
        <v>3</v>
      </c>
      <c r="R316" s="7">
        <v>2</v>
      </c>
      <c r="S316" s="7">
        <v>4</v>
      </c>
      <c r="T316" s="7">
        <v>3</v>
      </c>
      <c r="U316" s="7">
        <v>0</v>
      </c>
      <c r="V316" s="7">
        <v>0</v>
      </c>
      <c r="W316" s="6">
        <v>1</v>
      </c>
      <c r="X316" s="12">
        <v>15.076180802437786</v>
      </c>
      <c r="Y316" s="7">
        <v>0</v>
      </c>
      <c r="Z316" s="7">
        <v>0</v>
      </c>
      <c r="AA316" s="7">
        <v>0</v>
      </c>
      <c r="AB316" s="9" t="s">
        <v>67</v>
      </c>
      <c r="AC316" s="10">
        <f t="shared" si="32"/>
        <v>0</v>
      </c>
      <c r="AD316" s="10">
        <f t="shared" si="33"/>
        <v>1</v>
      </c>
      <c r="AE316" s="10">
        <f t="shared" si="34"/>
        <v>0</v>
      </c>
    </row>
    <row r="317" spans="1:31" ht="12.75" customHeight="1" x14ac:dyDescent="0.2">
      <c r="A317" s="7" t="s">
        <v>47</v>
      </c>
      <c r="B317" s="7" t="s">
        <v>39</v>
      </c>
      <c r="C317" s="8">
        <v>40090</v>
      </c>
      <c r="D317" s="9" t="s">
        <v>64</v>
      </c>
      <c r="E317" s="10" t="s">
        <v>42</v>
      </c>
      <c r="F317" s="10">
        <f t="shared" si="28"/>
        <v>0</v>
      </c>
      <c r="G317" s="10">
        <f t="shared" si="29"/>
        <v>0</v>
      </c>
      <c r="H317" s="10">
        <f t="shared" si="30"/>
        <v>1</v>
      </c>
      <c r="I317" s="10">
        <f t="shared" si="31"/>
        <v>0</v>
      </c>
      <c r="J317" s="10">
        <v>0</v>
      </c>
      <c r="K317" s="7">
        <v>0</v>
      </c>
      <c r="L317" s="13">
        <v>47108</v>
      </c>
      <c r="M317" s="9">
        <v>417098</v>
      </c>
      <c r="N317" s="7">
        <v>12</v>
      </c>
      <c r="O317" s="7">
        <v>1</v>
      </c>
      <c r="P317" s="7">
        <v>4</v>
      </c>
      <c r="Q317" s="7">
        <v>6</v>
      </c>
      <c r="R317" s="7">
        <v>2</v>
      </c>
      <c r="S317" s="7">
        <v>6</v>
      </c>
      <c r="T317" s="7">
        <v>3</v>
      </c>
      <c r="U317" s="7">
        <v>1</v>
      </c>
      <c r="V317" s="7">
        <v>1</v>
      </c>
      <c r="W317" s="6">
        <v>1</v>
      </c>
      <c r="X317" s="12">
        <v>24.594308786771773</v>
      </c>
      <c r="Y317" s="7">
        <v>1</v>
      </c>
      <c r="Z317" s="7">
        <v>0</v>
      </c>
      <c r="AA317" s="7">
        <v>2.5</v>
      </c>
      <c r="AB317" s="9" t="s">
        <v>76</v>
      </c>
      <c r="AC317" s="10">
        <f t="shared" si="32"/>
        <v>0</v>
      </c>
      <c r="AD317" s="10">
        <f t="shared" si="33"/>
        <v>0</v>
      </c>
      <c r="AE317" s="10">
        <f t="shared" si="34"/>
        <v>1</v>
      </c>
    </row>
    <row r="318" spans="1:31" ht="12.75" customHeight="1" x14ac:dyDescent="0.2">
      <c r="A318" s="7" t="s">
        <v>47</v>
      </c>
      <c r="B318" s="7" t="s">
        <v>50</v>
      </c>
      <c r="C318" s="8">
        <v>40111</v>
      </c>
      <c r="D318" s="9" t="s">
        <v>64</v>
      </c>
      <c r="E318" s="10" t="s">
        <v>42</v>
      </c>
      <c r="F318" s="10">
        <f t="shared" si="28"/>
        <v>0</v>
      </c>
      <c r="G318" s="10">
        <f t="shared" si="29"/>
        <v>0</v>
      </c>
      <c r="H318" s="10">
        <f t="shared" si="30"/>
        <v>1</v>
      </c>
      <c r="I318" s="10">
        <f t="shared" si="31"/>
        <v>0</v>
      </c>
      <c r="J318" s="10">
        <v>0</v>
      </c>
      <c r="K318" s="7">
        <v>0</v>
      </c>
      <c r="L318" s="13">
        <v>47108</v>
      </c>
      <c r="M318" s="9">
        <v>417098</v>
      </c>
      <c r="N318" s="7">
        <v>13</v>
      </c>
      <c r="O318" s="7">
        <v>4</v>
      </c>
      <c r="P318" s="7">
        <v>5</v>
      </c>
      <c r="Q318" s="7">
        <v>1</v>
      </c>
      <c r="R318" s="7">
        <v>1</v>
      </c>
      <c r="S318" s="7">
        <v>3</v>
      </c>
      <c r="T318" s="7">
        <v>4</v>
      </c>
      <c r="U318" s="7">
        <v>1</v>
      </c>
      <c r="V318" s="7">
        <v>1</v>
      </c>
      <c r="W318" s="6">
        <v>0</v>
      </c>
      <c r="X318" s="12">
        <v>24.93875214653692</v>
      </c>
      <c r="Y318" s="7">
        <v>1</v>
      </c>
      <c r="Z318" s="7">
        <v>0</v>
      </c>
      <c r="AA318" s="7">
        <v>0</v>
      </c>
      <c r="AB318" s="9" t="s">
        <v>76</v>
      </c>
      <c r="AC318" s="10">
        <f t="shared" si="32"/>
        <v>0</v>
      </c>
      <c r="AD318" s="10">
        <f t="shared" si="33"/>
        <v>0</v>
      </c>
      <c r="AE318" s="10">
        <f t="shared" si="34"/>
        <v>1</v>
      </c>
    </row>
    <row r="319" spans="1:31" ht="12.75" customHeight="1" x14ac:dyDescent="0.2">
      <c r="A319" s="7" t="s">
        <v>47</v>
      </c>
      <c r="B319" s="7" t="s">
        <v>35</v>
      </c>
      <c r="C319" s="8">
        <v>39998</v>
      </c>
      <c r="D319" s="9" t="s">
        <v>64</v>
      </c>
      <c r="E319" s="10" t="s">
        <v>42</v>
      </c>
      <c r="F319" s="10">
        <f t="shared" si="28"/>
        <v>0</v>
      </c>
      <c r="G319" s="10">
        <f t="shared" si="29"/>
        <v>0</v>
      </c>
      <c r="H319" s="10">
        <f t="shared" si="30"/>
        <v>1</v>
      </c>
      <c r="I319" s="10">
        <f t="shared" si="31"/>
        <v>0</v>
      </c>
      <c r="J319" s="10">
        <v>0</v>
      </c>
      <c r="K319" s="7">
        <v>0</v>
      </c>
      <c r="L319" s="13">
        <v>47108</v>
      </c>
      <c r="M319" s="9">
        <v>417098</v>
      </c>
      <c r="N319" s="7">
        <v>10</v>
      </c>
      <c r="O319" s="7">
        <v>15</v>
      </c>
      <c r="P319" s="7">
        <v>1</v>
      </c>
      <c r="Q319" s="7">
        <v>3</v>
      </c>
      <c r="R319" s="7">
        <v>3</v>
      </c>
      <c r="S319" s="7">
        <v>4</v>
      </c>
      <c r="T319" s="7">
        <v>1</v>
      </c>
      <c r="U319" s="7">
        <v>0</v>
      </c>
      <c r="V319" s="7">
        <v>0</v>
      </c>
      <c r="W319" s="6">
        <v>1</v>
      </c>
      <c r="X319" s="12">
        <v>15.330130404941661</v>
      </c>
      <c r="Y319" s="7">
        <v>1</v>
      </c>
      <c r="Z319" s="7">
        <v>0</v>
      </c>
      <c r="AA319" s="7">
        <v>0</v>
      </c>
      <c r="AB319" s="9" t="s">
        <v>67</v>
      </c>
      <c r="AC319" s="10">
        <f t="shared" si="32"/>
        <v>0</v>
      </c>
      <c r="AD319" s="10">
        <f t="shared" si="33"/>
        <v>1</v>
      </c>
      <c r="AE319" s="10">
        <f t="shared" si="34"/>
        <v>0</v>
      </c>
    </row>
    <row r="320" spans="1:31" ht="12.75" customHeight="1" x14ac:dyDescent="0.2">
      <c r="A320" s="7" t="s">
        <v>52</v>
      </c>
      <c r="B320" s="7" t="s">
        <v>63</v>
      </c>
      <c r="C320" s="8">
        <v>40027</v>
      </c>
      <c r="D320" s="9" t="s">
        <v>71</v>
      </c>
      <c r="E320" s="10" t="s">
        <v>42</v>
      </c>
      <c r="F320" s="10">
        <f t="shared" si="28"/>
        <v>0</v>
      </c>
      <c r="G320" s="10">
        <f t="shared" si="29"/>
        <v>0</v>
      </c>
      <c r="H320" s="10">
        <f t="shared" si="30"/>
        <v>1</v>
      </c>
      <c r="I320" s="10">
        <f t="shared" si="31"/>
        <v>0</v>
      </c>
      <c r="J320" s="10">
        <v>0</v>
      </c>
      <c r="K320" s="7">
        <v>0</v>
      </c>
      <c r="L320" s="11">
        <v>62459</v>
      </c>
      <c r="M320" s="9">
        <v>152093</v>
      </c>
      <c r="N320" s="7">
        <v>14</v>
      </c>
      <c r="O320" s="7">
        <v>4</v>
      </c>
      <c r="P320" s="7">
        <v>1</v>
      </c>
      <c r="Q320" s="7">
        <v>9</v>
      </c>
      <c r="R320" s="7">
        <v>3</v>
      </c>
      <c r="S320" s="7">
        <v>6</v>
      </c>
      <c r="T320" s="7">
        <v>2</v>
      </c>
      <c r="U320" s="7">
        <v>0</v>
      </c>
      <c r="V320" s="7">
        <v>0</v>
      </c>
      <c r="W320" s="6">
        <v>0</v>
      </c>
      <c r="X320" s="12">
        <v>15.416221985058698</v>
      </c>
      <c r="Y320" s="7">
        <v>1</v>
      </c>
      <c r="Z320" s="7">
        <v>0</v>
      </c>
      <c r="AA320" s="7">
        <v>0</v>
      </c>
      <c r="AB320" s="9" t="s">
        <v>67</v>
      </c>
      <c r="AC320" s="10">
        <f t="shared" si="32"/>
        <v>0</v>
      </c>
      <c r="AD320" s="10">
        <f t="shared" si="33"/>
        <v>1</v>
      </c>
      <c r="AE320" s="10">
        <f t="shared" si="34"/>
        <v>0</v>
      </c>
    </row>
    <row r="321" spans="1:31" ht="12.75" customHeight="1" x14ac:dyDescent="0.2">
      <c r="A321" s="7" t="s">
        <v>55</v>
      </c>
      <c r="B321" s="7" t="s">
        <v>31</v>
      </c>
      <c r="C321" s="8">
        <v>40041</v>
      </c>
      <c r="D321" s="9" t="s">
        <v>41</v>
      </c>
      <c r="E321" s="10" t="s">
        <v>42</v>
      </c>
      <c r="F321" s="10">
        <f t="shared" si="28"/>
        <v>0</v>
      </c>
      <c r="G321" s="10">
        <f t="shared" si="29"/>
        <v>0</v>
      </c>
      <c r="H321" s="10">
        <f t="shared" si="30"/>
        <v>1</v>
      </c>
      <c r="I321" s="10">
        <f t="shared" si="31"/>
        <v>0</v>
      </c>
      <c r="J321" s="10">
        <v>0</v>
      </c>
      <c r="K321" s="7">
        <v>0</v>
      </c>
      <c r="L321" s="11">
        <v>22667</v>
      </c>
      <c r="M321" s="9">
        <v>19223897</v>
      </c>
      <c r="N321" s="7">
        <v>11</v>
      </c>
      <c r="O321" s="7">
        <v>4</v>
      </c>
      <c r="P321" s="7">
        <v>1</v>
      </c>
      <c r="Q321" s="7">
        <v>4</v>
      </c>
      <c r="R321" s="7">
        <v>0</v>
      </c>
      <c r="S321" s="7">
        <v>5</v>
      </c>
      <c r="T321" s="7">
        <v>2</v>
      </c>
      <c r="U321" s="7">
        <v>0</v>
      </c>
      <c r="V321" s="7">
        <v>0</v>
      </c>
      <c r="W321" s="6">
        <v>1</v>
      </c>
      <c r="X321" s="12">
        <v>30.481312901431245</v>
      </c>
      <c r="Y321" s="7">
        <v>1</v>
      </c>
      <c r="Z321" s="7">
        <v>0</v>
      </c>
      <c r="AA321" s="7">
        <v>0</v>
      </c>
      <c r="AB321" s="9" t="s">
        <v>67</v>
      </c>
      <c r="AC321" s="10">
        <f t="shared" si="32"/>
        <v>0</v>
      </c>
      <c r="AD321" s="10">
        <f t="shared" si="33"/>
        <v>1</v>
      </c>
      <c r="AE321" s="10">
        <f t="shared" si="34"/>
        <v>0</v>
      </c>
    </row>
    <row r="322" spans="1:31" ht="12.75" customHeight="1" x14ac:dyDescent="0.2">
      <c r="A322" s="7" t="s">
        <v>50</v>
      </c>
      <c r="B322" s="7" t="s">
        <v>31</v>
      </c>
      <c r="C322" s="8">
        <v>40103</v>
      </c>
      <c r="D322" s="9" t="s">
        <v>41</v>
      </c>
      <c r="E322" s="10" t="s">
        <v>42</v>
      </c>
      <c r="F322" s="10">
        <f t="shared" ref="F322:F375" si="35">IF(E322="Sul",1,0)</f>
        <v>0</v>
      </c>
      <c r="G322" s="10">
        <f t="shared" ref="G322:G375" si="36">IF(E322="Nordeste",1,0)</f>
        <v>0</v>
      </c>
      <c r="H322" s="10">
        <f t="shared" ref="H322:H375" si="37">IF(E322="Sudeste",1,0)</f>
        <v>1</v>
      </c>
      <c r="I322" s="10">
        <f t="shared" ref="I322:I375" si="38">IF(E322="Centro-Oeste",1,0)</f>
        <v>0</v>
      </c>
      <c r="J322" s="10">
        <v>0</v>
      </c>
      <c r="K322" s="7">
        <v>0</v>
      </c>
      <c r="L322" s="11">
        <v>22667</v>
      </c>
      <c r="M322" s="9">
        <v>19223897</v>
      </c>
      <c r="N322" s="7">
        <v>2</v>
      </c>
      <c r="O322" s="7">
        <v>4</v>
      </c>
      <c r="P322" s="7">
        <v>4</v>
      </c>
      <c r="Q322" s="7">
        <v>3</v>
      </c>
      <c r="R322" s="7">
        <v>5</v>
      </c>
      <c r="S322" s="7">
        <v>3</v>
      </c>
      <c r="T322" s="7">
        <v>4</v>
      </c>
      <c r="U322" s="7">
        <v>0</v>
      </c>
      <c r="V322" s="7">
        <v>0</v>
      </c>
      <c r="W322" s="6">
        <v>1</v>
      </c>
      <c r="X322" s="12">
        <v>25.632828458010561</v>
      </c>
      <c r="Y322" s="7">
        <v>1</v>
      </c>
      <c r="Z322" s="7">
        <v>0</v>
      </c>
      <c r="AA322" s="7">
        <v>0</v>
      </c>
      <c r="AB322" s="9" t="s">
        <v>76</v>
      </c>
      <c r="AC322" s="10">
        <f t="shared" ref="AC322:AC375" si="39">IF(AB322="Outono",1,0)</f>
        <v>0</v>
      </c>
      <c r="AD322" s="10">
        <f t="shared" ref="AD322:AD375" si="40">IF(AB322="Inverno",1,0)</f>
        <v>0</v>
      </c>
      <c r="AE322" s="10">
        <f t="shared" ref="AE322:AE375" si="41">IF(AB322="Primavera",1,0)</f>
        <v>1</v>
      </c>
    </row>
    <row r="323" spans="1:31" ht="12.75" customHeight="1" x14ac:dyDescent="0.2">
      <c r="A323" s="7" t="s">
        <v>39</v>
      </c>
      <c r="B323" s="7" t="s">
        <v>31</v>
      </c>
      <c r="C323" s="8">
        <v>40146</v>
      </c>
      <c r="D323" s="9" t="s">
        <v>41</v>
      </c>
      <c r="E323" s="10" t="s">
        <v>42</v>
      </c>
      <c r="F323" s="10">
        <f t="shared" si="35"/>
        <v>0</v>
      </c>
      <c r="G323" s="10">
        <f t="shared" si="36"/>
        <v>0</v>
      </c>
      <c r="H323" s="10">
        <f t="shared" si="37"/>
        <v>1</v>
      </c>
      <c r="I323" s="10">
        <f t="shared" si="38"/>
        <v>0</v>
      </c>
      <c r="J323" s="10">
        <v>0</v>
      </c>
      <c r="K323" s="7">
        <v>1</v>
      </c>
      <c r="L323" s="11">
        <v>22667</v>
      </c>
      <c r="M323" s="9">
        <v>19223897</v>
      </c>
      <c r="N323" s="7">
        <v>4</v>
      </c>
      <c r="O323" s="7">
        <v>5</v>
      </c>
      <c r="P323" s="7">
        <v>1</v>
      </c>
      <c r="Q323" s="7">
        <v>0</v>
      </c>
      <c r="R323" s="7">
        <v>2</v>
      </c>
      <c r="S323" s="7">
        <v>2</v>
      </c>
      <c r="T323" s="7">
        <v>4</v>
      </c>
      <c r="U323" s="7">
        <v>0</v>
      </c>
      <c r="V323" s="7">
        <v>0</v>
      </c>
      <c r="W323" s="6">
        <v>1</v>
      </c>
      <c r="X323" s="12">
        <v>22.980530458051312</v>
      </c>
      <c r="Y323" s="7">
        <v>1</v>
      </c>
      <c r="Z323" s="7">
        <v>0</v>
      </c>
      <c r="AA323" s="7">
        <v>14.8</v>
      </c>
      <c r="AB323" s="9" t="s">
        <v>76</v>
      </c>
      <c r="AC323" s="10">
        <f t="shared" si="39"/>
        <v>0</v>
      </c>
      <c r="AD323" s="10">
        <f t="shared" si="40"/>
        <v>0</v>
      </c>
      <c r="AE323" s="10">
        <f t="shared" si="41"/>
        <v>1</v>
      </c>
    </row>
    <row r="324" spans="1:31" ht="12.75" customHeight="1" x14ac:dyDescent="0.2">
      <c r="A324" s="7" t="s">
        <v>50</v>
      </c>
      <c r="B324" s="7" t="s">
        <v>52</v>
      </c>
      <c r="C324" s="8">
        <v>39977</v>
      </c>
      <c r="D324" s="9" t="s">
        <v>41</v>
      </c>
      <c r="E324" s="10" t="s">
        <v>42</v>
      </c>
      <c r="F324" s="10">
        <f t="shared" si="35"/>
        <v>0</v>
      </c>
      <c r="G324" s="10">
        <f t="shared" si="36"/>
        <v>0</v>
      </c>
      <c r="H324" s="10">
        <f t="shared" si="37"/>
        <v>1</v>
      </c>
      <c r="I324" s="10">
        <f t="shared" si="38"/>
        <v>0</v>
      </c>
      <c r="J324" s="10">
        <v>0</v>
      </c>
      <c r="K324" s="7">
        <v>0</v>
      </c>
      <c r="L324" s="11">
        <v>22667</v>
      </c>
      <c r="M324" s="9">
        <v>19223897</v>
      </c>
      <c r="N324" s="7">
        <v>12</v>
      </c>
      <c r="O324" s="7">
        <v>14</v>
      </c>
      <c r="P324" s="7">
        <v>5</v>
      </c>
      <c r="Q324" s="7">
        <v>2</v>
      </c>
      <c r="R324" s="7">
        <v>3</v>
      </c>
      <c r="S324" s="7">
        <v>4</v>
      </c>
      <c r="T324" s="7">
        <v>1</v>
      </c>
      <c r="U324" s="7">
        <v>0</v>
      </c>
      <c r="V324" s="7">
        <v>0</v>
      </c>
      <c r="W324" s="6">
        <v>0</v>
      </c>
      <c r="X324" s="12">
        <v>17.700116731517507</v>
      </c>
      <c r="Y324" s="7">
        <v>1</v>
      </c>
      <c r="Z324" s="7">
        <v>0</v>
      </c>
      <c r="AA324" s="7">
        <v>0</v>
      </c>
      <c r="AB324" s="9" t="s">
        <v>34</v>
      </c>
      <c r="AC324" s="10">
        <f t="shared" si="39"/>
        <v>1</v>
      </c>
      <c r="AD324" s="10">
        <f t="shared" si="40"/>
        <v>0</v>
      </c>
      <c r="AE324" s="10">
        <f t="shared" si="41"/>
        <v>0</v>
      </c>
    </row>
    <row r="325" spans="1:31" ht="12.75" customHeight="1" x14ac:dyDescent="0.2">
      <c r="A325" s="7" t="s">
        <v>39</v>
      </c>
      <c r="B325" s="7" t="s">
        <v>52</v>
      </c>
      <c r="C325" s="8">
        <v>40012</v>
      </c>
      <c r="D325" s="9" t="s">
        <v>41</v>
      </c>
      <c r="E325" s="10" t="s">
        <v>42</v>
      </c>
      <c r="F325" s="10">
        <f t="shared" si="35"/>
        <v>0</v>
      </c>
      <c r="G325" s="10">
        <f t="shared" si="36"/>
        <v>0</v>
      </c>
      <c r="H325" s="10">
        <f t="shared" si="37"/>
        <v>1</v>
      </c>
      <c r="I325" s="10">
        <f t="shared" si="38"/>
        <v>0</v>
      </c>
      <c r="J325" s="10">
        <v>0</v>
      </c>
      <c r="K325" s="7">
        <v>1</v>
      </c>
      <c r="L325" s="11">
        <v>22667</v>
      </c>
      <c r="M325" s="9">
        <v>19223897</v>
      </c>
      <c r="N325" s="7">
        <v>3</v>
      </c>
      <c r="O325" s="7">
        <v>7</v>
      </c>
      <c r="P325" s="7">
        <v>9</v>
      </c>
      <c r="Q325" s="7">
        <v>7</v>
      </c>
      <c r="R325" s="7">
        <v>9</v>
      </c>
      <c r="S325" s="7">
        <v>3</v>
      </c>
      <c r="T325" s="7">
        <v>2</v>
      </c>
      <c r="U325" s="7">
        <v>0</v>
      </c>
      <c r="V325" s="7">
        <v>0</v>
      </c>
      <c r="W325" s="6">
        <v>0</v>
      </c>
      <c r="X325" s="12">
        <v>31.024972398927503</v>
      </c>
      <c r="Y325" s="7">
        <v>1</v>
      </c>
      <c r="Z325" s="7">
        <v>0</v>
      </c>
      <c r="AA325" s="7">
        <v>0</v>
      </c>
      <c r="AB325" s="9" t="s">
        <v>67</v>
      </c>
      <c r="AC325" s="10">
        <f t="shared" si="39"/>
        <v>0</v>
      </c>
      <c r="AD325" s="10">
        <f t="shared" si="40"/>
        <v>1</v>
      </c>
      <c r="AE325" s="10">
        <f t="shared" si="41"/>
        <v>0</v>
      </c>
    </row>
    <row r="326" spans="1:31" ht="12.75" customHeight="1" x14ac:dyDescent="0.2">
      <c r="A326" s="7" t="s">
        <v>55</v>
      </c>
      <c r="B326" s="7" t="s">
        <v>52</v>
      </c>
      <c r="C326" s="8">
        <v>40125</v>
      </c>
      <c r="D326" s="9" t="s">
        <v>41</v>
      </c>
      <c r="E326" s="10" t="s">
        <v>42</v>
      </c>
      <c r="F326" s="10">
        <f t="shared" si="35"/>
        <v>0</v>
      </c>
      <c r="G326" s="10">
        <f t="shared" si="36"/>
        <v>0</v>
      </c>
      <c r="H326" s="10">
        <f t="shared" si="37"/>
        <v>1</v>
      </c>
      <c r="I326" s="10">
        <f t="shared" si="38"/>
        <v>0</v>
      </c>
      <c r="J326" s="10">
        <v>0</v>
      </c>
      <c r="K326" s="7">
        <v>0</v>
      </c>
      <c r="L326" s="11">
        <v>22667</v>
      </c>
      <c r="M326" s="9">
        <v>19223897</v>
      </c>
      <c r="N326" s="7">
        <v>10</v>
      </c>
      <c r="O326" s="7">
        <v>17</v>
      </c>
      <c r="P326" s="7">
        <v>4</v>
      </c>
      <c r="Q326" s="7">
        <v>6</v>
      </c>
      <c r="R326" s="7">
        <v>3</v>
      </c>
      <c r="S326" s="7">
        <v>6</v>
      </c>
      <c r="T326" s="7">
        <v>4</v>
      </c>
      <c r="U326" s="7">
        <v>0</v>
      </c>
      <c r="V326" s="7">
        <v>0</v>
      </c>
      <c r="W326" s="6">
        <v>0</v>
      </c>
      <c r="X326" s="12">
        <v>32.357827380952379</v>
      </c>
      <c r="Y326" s="7">
        <v>1</v>
      </c>
      <c r="Z326" s="7">
        <v>0</v>
      </c>
      <c r="AA326" s="7">
        <v>2.1</v>
      </c>
      <c r="AB326" s="9" t="s">
        <v>76</v>
      </c>
      <c r="AC326" s="10">
        <f t="shared" si="39"/>
        <v>0</v>
      </c>
      <c r="AD326" s="10">
        <f t="shared" si="40"/>
        <v>0</v>
      </c>
      <c r="AE326" s="10">
        <f t="shared" si="41"/>
        <v>1</v>
      </c>
    </row>
    <row r="327" spans="1:31" ht="12.75" customHeight="1" x14ac:dyDescent="0.2">
      <c r="A327" s="7" t="s">
        <v>50</v>
      </c>
      <c r="B327" s="7" t="s">
        <v>43</v>
      </c>
      <c r="C327" s="8">
        <v>39950</v>
      </c>
      <c r="D327" s="9" t="s">
        <v>41</v>
      </c>
      <c r="E327" s="10" t="s">
        <v>42</v>
      </c>
      <c r="F327" s="10">
        <f t="shared" si="35"/>
        <v>0</v>
      </c>
      <c r="G327" s="10">
        <f t="shared" si="36"/>
        <v>0</v>
      </c>
      <c r="H327" s="10">
        <f t="shared" si="37"/>
        <v>1</v>
      </c>
      <c r="I327" s="10">
        <f t="shared" si="38"/>
        <v>0</v>
      </c>
      <c r="J327" s="10">
        <v>0</v>
      </c>
      <c r="K327" s="7">
        <v>0</v>
      </c>
      <c r="L327" s="11">
        <v>22667</v>
      </c>
      <c r="M327" s="9">
        <v>19223897</v>
      </c>
      <c r="N327" s="7">
        <v>18</v>
      </c>
      <c r="O327" s="7">
        <v>19</v>
      </c>
      <c r="P327" s="7">
        <v>6</v>
      </c>
      <c r="Q327" s="7">
        <v>3</v>
      </c>
      <c r="R327" s="7">
        <v>2</v>
      </c>
      <c r="S327" s="7">
        <v>4</v>
      </c>
      <c r="T327" s="7">
        <v>1</v>
      </c>
      <c r="U327" s="7">
        <v>0</v>
      </c>
      <c r="V327" s="7">
        <v>0</v>
      </c>
      <c r="W327" s="6">
        <v>0</v>
      </c>
      <c r="X327" s="12">
        <v>21.807838726423256</v>
      </c>
      <c r="Y327" s="7">
        <v>1</v>
      </c>
      <c r="Z327" s="7">
        <v>0</v>
      </c>
      <c r="AA327" s="7">
        <v>0</v>
      </c>
      <c r="AB327" s="9" t="s">
        <v>34</v>
      </c>
      <c r="AC327" s="10">
        <f t="shared" si="39"/>
        <v>1</v>
      </c>
      <c r="AD327" s="10">
        <f t="shared" si="40"/>
        <v>0</v>
      </c>
      <c r="AE327" s="10">
        <f t="shared" si="41"/>
        <v>0</v>
      </c>
    </row>
    <row r="328" spans="1:31" ht="12.75" customHeight="1" x14ac:dyDescent="0.2">
      <c r="A328" s="7" t="s">
        <v>39</v>
      </c>
      <c r="B328" s="7" t="s">
        <v>43</v>
      </c>
      <c r="C328" s="8">
        <v>40082</v>
      </c>
      <c r="D328" s="9" t="s">
        <v>41</v>
      </c>
      <c r="E328" s="10" t="s">
        <v>42</v>
      </c>
      <c r="F328" s="10">
        <f t="shared" si="35"/>
        <v>0</v>
      </c>
      <c r="G328" s="10">
        <f t="shared" si="36"/>
        <v>0</v>
      </c>
      <c r="H328" s="10">
        <f t="shared" si="37"/>
        <v>1</v>
      </c>
      <c r="I328" s="10">
        <f t="shared" si="38"/>
        <v>0</v>
      </c>
      <c r="J328" s="10">
        <v>0</v>
      </c>
      <c r="K328" s="7">
        <v>1</v>
      </c>
      <c r="L328" s="11">
        <v>22667</v>
      </c>
      <c r="M328" s="9">
        <v>19223897</v>
      </c>
      <c r="N328" s="7">
        <v>1</v>
      </c>
      <c r="O328" s="7">
        <v>14</v>
      </c>
      <c r="P328" s="7">
        <v>6</v>
      </c>
      <c r="Q328" s="7">
        <v>4</v>
      </c>
      <c r="R328" s="7">
        <v>6</v>
      </c>
      <c r="S328" s="7">
        <v>2</v>
      </c>
      <c r="T328" s="7">
        <v>3</v>
      </c>
      <c r="U328" s="7">
        <v>0</v>
      </c>
      <c r="V328" s="7">
        <v>0</v>
      </c>
      <c r="W328" s="6">
        <v>0</v>
      </c>
      <c r="X328" s="12">
        <v>43.272429276668809</v>
      </c>
      <c r="Y328" s="7">
        <v>1</v>
      </c>
      <c r="Z328" s="7">
        <v>0</v>
      </c>
      <c r="AA328" s="7">
        <v>0</v>
      </c>
      <c r="AB328" s="9" t="s">
        <v>76</v>
      </c>
      <c r="AC328" s="10">
        <f t="shared" si="39"/>
        <v>0</v>
      </c>
      <c r="AD328" s="10">
        <f t="shared" si="40"/>
        <v>0</v>
      </c>
      <c r="AE328" s="10">
        <f t="shared" si="41"/>
        <v>1</v>
      </c>
    </row>
    <row r="329" spans="1:31" ht="12.75" customHeight="1" x14ac:dyDescent="0.2">
      <c r="A329" s="7" t="s">
        <v>55</v>
      </c>
      <c r="B329" s="7" t="s">
        <v>43</v>
      </c>
      <c r="C329" s="8">
        <v>40089</v>
      </c>
      <c r="D329" s="9" t="s">
        <v>41</v>
      </c>
      <c r="E329" s="10" t="s">
        <v>42</v>
      </c>
      <c r="F329" s="10">
        <f t="shared" si="35"/>
        <v>0</v>
      </c>
      <c r="G329" s="10">
        <f t="shared" si="36"/>
        <v>0</v>
      </c>
      <c r="H329" s="10">
        <f t="shared" si="37"/>
        <v>1</v>
      </c>
      <c r="I329" s="10">
        <f t="shared" si="38"/>
        <v>0</v>
      </c>
      <c r="J329" s="10">
        <v>0</v>
      </c>
      <c r="K329" s="7">
        <v>1</v>
      </c>
      <c r="L329" s="11">
        <v>22667</v>
      </c>
      <c r="M329" s="9">
        <v>19223897</v>
      </c>
      <c r="N329" s="7">
        <v>9</v>
      </c>
      <c r="O329" s="7">
        <v>14</v>
      </c>
      <c r="P329" s="7">
        <v>2</v>
      </c>
      <c r="Q329" s="7">
        <v>3</v>
      </c>
      <c r="R329" s="7">
        <v>3</v>
      </c>
      <c r="S329" s="7">
        <v>3</v>
      </c>
      <c r="T329" s="7">
        <v>3</v>
      </c>
      <c r="U329" s="7">
        <v>0</v>
      </c>
      <c r="V329" s="7">
        <v>0</v>
      </c>
      <c r="W329" s="6">
        <v>0</v>
      </c>
      <c r="X329" s="12">
        <v>30.509127486774457</v>
      </c>
      <c r="Y329" s="7">
        <v>1</v>
      </c>
      <c r="Z329" s="7">
        <v>0</v>
      </c>
      <c r="AA329" s="7">
        <v>0</v>
      </c>
      <c r="AB329" s="9" t="s">
        <v>76</v>
      </c>
      <c r="AC329" s="10">
        <f t="shared" si="39"/>
        <v>0</v>
      </c>
      <c r="AD329" s="10">
        <f t="shared" si="40"/>
        <v>0</v>
      </c>
      <c r="AE329" s="10">
        <f t="shared" si="41"/>
        <v>1</v>
      </c>
    </row>
    <row r="330" spans="1:31" ht="12.75" customHeight="1" x14ac:dyDescent="0.2">
      <c r="A330" s="7" t="s">
        <v>55</v>
      </c>
      <c r="B330" s="7" t="s">
        <v>30</v>
      </c>
      <c r="C330" s="8">
        <v>40027</v>
      </c>
      <c r="D330" s="9" t="s">
        <v>41</v>
      </c>
      <c r="E330" s="10" t="s">
        <v>42</v>
      </c>
      <c r="F330" s="10">
        <f t="shared" si="35"/>
        <v>0</v>
      </c>
      <c r="G330" s="10">
        <f t="shared" si="36"/>
        <v>0</v>
      </c>
      <c r="H330" s="10">
        <f t="shared" si="37"/>
        <v>1</v>
      </c>
      <c r="I330" s="10">
        <f t="shared" si="38"/>
        <v>0</v>
      </c>
      <c r="J330" s="10">
        <v>0</v>
      </c>
      <c r="K330" s="7">
        <v>0</v>
      </c>
      <c r="L330" s="11">
        <v>22667</v>
      </c>
      <c r="M330" s="9">
        <v>19223897</v>
      </c>
      <c r="N330" s="7">
        <v>6</v>
      </c>
      <c r="O330" s="7">
        <v>8</v>
      </c>
      <c r="P330" s="7">
        <v>4</v>
      </c>
      <c r="Q330" s="7">
        <v>9</v>
      </c>
      <c r="R330" s="7">
        <v>3</v>
      </c>
      <c r="S330" s="7">
        <v>8</v>
      </c>
      <c r="T330" s="7">
        <v>2</v>
      </c>
      <c r="U330" s="7">
        <v>0</v>
      </c>
      <c r="V330" s="7">
        <v>0</v>
      </c>
      <c r="W330" s="6">
        <v>0</v>
      </c>
      <c r="X330" s="12">
        <v>31.201065821690911</v>
      </c>
      <c r="Y330" s="7">
        <v>1</v>
      </c>
      <c r="Z330" s="7">
        <v>0</v>
      </c>
      <c r="AA330" s="7">
        <v>0</v>
      </c>
      <c r="AB330" s="9" t="s">
        <v>67</v>
      </c>
      <c r="AC330" s="10">
        <f t="shared" si="39"/>
        <v>0</v>
      </c>
      <c r="AD330" s="10">
        <f t="shared" si="40"/>
        <v>1</v>
      </c>
      <c r="AE330" s="10">
        <f t="shared" si="41"/>
        <v>0</v>
      </c>
    </row>
    <row r="331" spans="1:31" ht="12.75" customHeight="1" x14ac:dyDescent="0.2">
      <c r="A331" s="7" t="s">
        <v>50</v>
      </c>
      <c r="B331" s="7" t="s">
        <v>30</v>
      </c>
      <c r="C331" s="8">
        <v>40068</v>
      </c>
      <c r="D331" s="9" t="s">
        <v>41</v>
      </c>
      <c r="E331" s="10" t="s">
        <v>42</v>
      </c>
      <c r="F331" s="10">
        <f t="shared" si="35"/>
        <v>0</v>
      </c>
      <c r="G331" s="10">
        <f t="shared" si="36"/>
        <v>0</v>
      </c>
      <c r="H331" s="10">
        <f t="shared" si="37"/>
        <v>1</v>
      </c>
      <c r="I331" s="10">
        <f t="shared" si="38"/>
        <v>0</v>
      </c>
      <c r="J331" s="10">
        <v>0</v>
      </c>
      <c r="K331" s="7">
        <v>0</v>
      </c>
      <c r="L331" s="11">
        <v>22667</v>
      </c>
      <c r="M331" s="9">
        <v>19223897</v>
      </c>
      <c r="N331" s="7">
        <v>3</v>
      </c>
      <c r="O331" s="14">
        <f>'Teste para dados ausentes'!A72</f>
        <v>12.915032679738566</v>
      </c>
      <c r="P331" s="7">
        <v>4</v>
      </c>
      <c r="Q331" s="7">
        <v>3</v>
      </c>
      <c r="R331" s="7">
        <v>2</v>
      </c>
      <c r="S331" s="7">
        <v>3</v>
      </c>
      <c r="T331" s="7">
        <v>3</v>
      </c>
      <c r="U331" s="7">
        <v>0</v>
      </c>
      <c r="V331" s="7">
        <v>0</v>
      </c>
      <c r="W331" s="6">
        <v>0</v>
      </c>
      <c r="X331" s="12">
        <v>24.649044002983253</v>
      </c>
      <c r="Y331" s="7">
        <v>1</v>
      </c>
      <c r="Z331" s="7">
        <v>0</v>
      </c>
      <c r="AA331" s="7">
        <v>0</v>
      </c>
      <c r="AB331" s="9" t="s">
        <v>67</v>
      </c>
      <c r="AC331" s="10">
        <f t="shared" si="39"/>
        <v>0</v>
      </c>
      <c r="AD331" s="10">
        <f t="shared" si="40"/>
        <v>1</v>
      </c>
      <c r="AE331" s="10">
        <f t="shared" si="41"/>
        <v>0</v>
      </c>
    </row>
    <row r="332" spans="1:31" ht="12.75" customHeight="1" x14ac:dyDescent="0.2">
      <c r="A332" s="7" t="s">
        <v>39</v>
      </c>
      <c r="B332" s="7" t="s">
        <v>30</v>
      </c>
      <c r="C332" s="8">
        <v>40094</v>
      </c>
      <c r="D332" s="9" t="s">
        <v>41</v>
      </c>
      <c r="E332" s="10" t="s">
        <v>42</v>
      </c>
      <c r="F332" s="10">
        <f t="shared" si="35"/>
        <v>0</v>
      </c>
      <c r="G332" s="10">
        <f t="shared" si="36"/>
        <v>0</v>
      </c>
      <c r="H332" s="10">
        <f t="shared" si="37"/>
        <v>1</v>
      </c>
      <c r="I332" s="10">
        <f t="shared" si="38"/>
        <v>0</v>
      </c>
      <c r="J332" s="10">
        <v>0</v>
      </c>
      <c r="K332" s="7">
        <v>0</v>
      </c>
      <c r="L332" s="11">
        <v>22667</v>
      </c>
      <c r="M332" s="9">
        <v>19223897</v>
      </c>
      <c r="N332" s="7">
        <v>1</v>
      </c>
      <c r="O332" s="7">
        <v>9</v>
      </c>
      <c r="P332" s="7">
        <v>9</v>
      </c>
      <c r="Q332" s="7">
        <v>4</v>
      </c>
      <c r="R332" s="7">
        <v>7</v>
      </c>
      <c r="S332" s="7">
        <v>8</v>
      </c>
      <c r="T332" s="7">
        <v>3</v>
      </c>
      <c r="U332" s="7">
        <v>0</v>
      </c>
      <c r="V332" s="7">
        <v>0</v>
      </c>
      <c r="W332" s="6">
        <v>0</v>
      </c>
      <c r="X332" s="12">
        <v>42.50594926793999</v>
      </c>
      <c r="Y332" s="7">
        <v>0</v>
      </c>
      <c r="Z332" s="7">
        <v>0</v>
      </c>
      <c r="AA332" s="7">
        <v>2.2000000000000002</v>
      </c>
      <c r="AB332" s="9" t="s">
        <v>76</v>
      </c>
      <c r="AC332" s="10">
        <f t="shared" si="39"/>
        <v>0</v>
      </c>
      <c r="AD332" s="10">
        <f t="shared" si="40"/>
        <v>0</v>
      </c>
      <c r="AE332" s="10">
        <f t="shared" si="41"/>
        <v>1</v>
      </c>
    </row>
    <row r="333" spans="1:31" ht="12.75" customHeight="1" x14ac:dyDescent="0.2">
      <c r="A333" s="7" t="s">
        <v>55</v>
      </c>
      <c r="B333" s="7" t="s">
        <v>36</v>
      </c>
      <c r="C333" s="8">
        <v>39956</v>
      </c>
      <c r="D333" s="9" t="s">
        <v>41</v>
      </c>
      <c r="E333" s="10" t="s">
        <v>42</v>
      </c>
      <c r="F333" s="10">
        <f t="shared" si="35"/>
        <v>0</v>
      </c>
      <c r="G333" s="10">
        <f t="shared" si="36"/>
        <v>0</v>
      </c>
      <c r="H333" s="10">
        <f t="shared" si="37"/>
        <v>1</v>
      </c>
      <c r="I333" s="10">
        <f t="shared" si="38"/>
        <v>0</v>
      </c>
      <c r="J333" s="10">
        <v>0</v>
      </c>
      <c r="K333" s="7">
        <v>0</v>
      </c>
      <c r="L333" s="11">
        <v>22667</v>
      </c>
      <c r="M333" s="9">
        <v>19223897</v>
      </c>
      <c r="N333" s="7">
        <v>0</v>
      </c>
      <c r="O333" s="7">
        <v>0</v>
      </c>
      <c r="P333" s="7">
        <v>3</v>
      </c>
      <c r="Q333" s="7">
        <v>5</v>
      </c>
      <c r="R333" s="7">
        <v>3</v>
      </c>
      <c r="S333" s="7">
        <v>4</v>
      </c>
      <c r="T333" s="7">
        <v>1</v>
      </c>
      <c r="U333" s="7">
        <v>0</v>
      </c>
      <c r="V333" s="7">
        <v>0</v>
      </c>
      <c r="W333" s="6">
        <v>0</v>
      </c>
      <c r="X333" s="12">
        <v>31.919030621829794</v>
      </c>
      <c r="Y333" s="7">
        <v>1</v>
      </c>
      <c r="Z333" s="7">
        <v>0</v>
      </c>
      <c r="AA333" s="7">
        <v>0</v>
      </c>
      <c r="AB333" s="9" t="s">
        <v>34</v>
      </c>
      <c r="AC333" s="10">
        <f t="shared" si="39"/>
        <v>1</v>
      </c>
      <c r="AD333" s="10">
        <f t="shared" si="40"/>
        <v>0</v>
      </c>
      <c r="AE333" s="10">
        <f t="shared" si="41"/>
        <v>0</v>
      </c>
    </row>
    <row r="334" spans="1:31" ht="12.75" customHeight="1" x14ac:dyDescent="0.2">
      <c r="A334" s="7" t="s">
        <v>39</v>
      </c>
      <c r="B334" s="7" t="s">
        <v>36</v>
      </c>
      <c r="C334" s="8">
        <v>40061</v>
      </c>
      <c r="D334" s="9" t="s">
        <v>41</v>
      </c>
      <c r="E334" s="10" t="s">
        <v>42</v>
      </c>
      <c r="F334" s="10">
        <f t="shared" si="35"/>
        <v>0</v>
      </c>
      <c r="G334" s="10">
        <f t="shared" si="36"/>
        <v>0</v>
      </c>
      <c r="H334" s="10">
        <f t="shared" si="37"/>
        <v>1</v>
      </c>
      <c r="I334" s="10">
        <f t="shared" si="38"/>
        <v>0</v>
      </c>
      <c r="J334" s="10">
        <v>0</v>
      </c>
      <c r="K334" s="7">
        <v>1</v>
      </c>
      <c r="L334" s="11">
        <v>22667</v>
      </c>
      <c r="M334" s="9">
        <v>19223897</v>
      </c>
      <c r="N334" s="7">
        <v>1</v>
      </c>
      <c r="O334" s="7">
        <v>8</v>
      </c>
      <c r="P334" s="7">
        <v>4</v>
      </c>
      <c r="Q334" s="7">
        <v>5</v>
      </c>
      <c r="R334" s="7">
        <v>2</v>
      </c>
      <c r="S334" s="7">
        <v>4</v>
      </c>
      <c r="T334" s="7">
        <v>3</v>
      </c>
      <c r="U334" s="7">
        <v>0</v>
      </c>
      <c r="V334" s="7">
        <v>0</v>
      </c>
      <c r="W334" s="6">
        <v>0</v>
      </c>
      <c r="X334" s="12">
        <v>42.561597807937666</v>
      </c>
      <c r="Y334" s="7">
        <v>1</v>
      </c>
      <c r="Z334" s="7">
        <v>0</v>
      </c>
      <c r="AA334" s="7">
        <v>10</v>
      </c>
      <c r="AB334" s="9" t="s">
        <v>67</v>
      </c>
      <c r="AC334" s="10">
        <f t="shared" si="39"/>
        <v>0</v>
      </c>
      <c r="AD334" s="10">
        <f t="shared" si="40"/>
        <v>1</v>
      </c>
      <c r="AE334" s="10">
        <f t="shared" si="41"/>
        <v>0</v>
      </c>
    </row>
    <row r="335" spans="1:31" ht="12.75" customHeight="1" x14ac:dyDescent="0.2">
      <c r="A335" s="7" t="s">
        <v>50</v>
      </c>
      <c r="B335" s="7" t="s">
        <v>36</v>
      </c>
      <c r="C335" s="8">
        <v>40117</v>
      </c>
      <c r="D335" s="9" t="s">
        <v>41</v>
      </c>
      <c r="E335" s="10" t="s">
        <v>42</v>
      </c>
      <c r="F335" s="10">
        <f t="shared" si="35"/>
        <v>0</v>
      </c>
      <c r="G335" s="10">
        <f t="shared" si="36"/>
        <v>0</v>
      </c>
      <c r="H335" s="10">
        <f t="shared" si="37"/>
        <v>1</v>
      </c>
      <c r="I335" s="10">
        <f t="shared" si="38"/>
        <v>0</v>
      </c>
      <c r="J335" s="10">
        <v>0</v>
      </c>
      <c r="K335" s="7">
        <v>0</v>
      </c>
      <c r="L335" s="11">
        <v>22667</v>
      </c>
      <c r="M335" s="9">
        <v>19223897</v>
      </c>
      <c r="N335" s="7">
        <v>2</v>
      </c>
      <c r="O335" s="7">
        <v>11</v>
      </c>
      <c r="P335" s="7">
        <v>6</v>
      </c>
      <c r="Q335" s="7">
        <v>4</v>
      </c>
      <c r="R335" s="7">
        <v>5</v>
      </c>
      <c r="S335" s="7">
        <v>3</v>
      </c>
      <c r="T335" s="7">
        <v>4</v>
      </c>
      <c r="U335" s="7">
        <v>0</v>
      </c>
      <c r="V335" s="7">
        <v>0</v>
      </c>
      <c r="W335" s="6">
        <v>0</v>
      </c>
      <c r="X335" s="12">
        <v>25.683217277222727</v>
      </c>
      <c r="Y335" s="7">
        <v>1</v>
      </c>
      <c r="Z335" s="7">
        <v>0</v>
      </c>
      <c r="AA335" s="7">
        <v>0</v>
      </c>
      <c r="AB335" s="9" t="s">
        <v>76</v>
      </c>
      <c r="AC335" s="10">
        <f t="shared" si="39"/>
        <v>0</v>
      </c>
      <c r="AD335" s="10">
        <f t="shared" si="40"/>
        <v>0</v>
      </c>
      <c r="AE335" s="10">
        <f t="shared" si="41"/>
        <v>1</v>
      </c>
    </row>
    <row r="336" spans="1:31" ht="12.75" customHeight="1" x14ac:dyDescent="0.2">
      <c r="A336" s="7" t="s">
        <v>50</v>
      </c>
      <c r="B336" s="7" t="s">
        <v>53</v>
      </c>
      <c r="C336" s="8">
        <v>40030</v>
      </c>
      <c r="D336" s="9" t="s">
        <v>41</v>
      </c>
      <c r="E336" s="10" t="s">
        <v>42</v>
      </c>
      <c r="F336" s="10">
        <f t="shared" si="35"/>
        <v>0</v>
      </c>
      <c r="G336" s="10">
        <f t="shared" si="36"/>
        <v>0</v>
      </c>
      <c r="H336" s="10">
        <f t="shared" si="37"/>
        <v>1</v>
      </c>
      <c r="I336" s="10">
        <f t="shared" si="38"/>
        <v>0</v>
      </c>
      <c r="J336" s="10">
        <v>0</v>
      </c>
      <c r="K336" s="7">
        <v>0</v>
      </c>
      <c r="L336" s="11">
        <v>22667</v>
      </c>
      <c r="M336" s="9">
        <v>19223897</v>
      </c>
      <c r="N336" s="7">
        <v>8</v>
      </c>
      <c r="O336" s="7">
        <v>13</v>
      </c>
      <c r="P336" s="7">
        <v>9</v>
      </c>
      <c r="Q336" s="7">
        <v>7</v>
      </c>
      <c r="R336" s="7">
        <v>5</v>
      </c>
      <c r="S336" s="7">
        <v>7</v>
      </c>
      <c r="T336" s="7">
        <v>2</v>
      </c>
      <c r="U336" s="7">
        <v>0</v>
      </c>
      <c r="V336" s="7">
        <v>1</v>
      </c>
      <c r="W336" s="6">
        <v>0</v>
      </c>
      <c r="X336" s="12">
        <v>22.057918882285477</v>
      </c>
      <c r="Y336" s="7">
        <v>0</v>
      </c>
      <c r="Z336" s="7">
        <v>0</v>
      </c>
      <c r="AA336" s="7">
        <v>0</v>
      </c>
      <c r="AB336" s="9" t="s">
        <v>67</v>
      </c>
      <c r="AC336" s="10">
        <f t="shared" si="39"/>
        <v>0</v>
      </c>
      <c r="AD336" s="10">
        <f t="shared" si="40"/>
        <v>1</v>
      </c>
      <c r="AE336" s="10">
        <f t="shared" si="41"/>
        <v>0</v>
      </c>
    </row>
    <row r="337" spans="1:31" ht="12.75" customHeight="1" x14ac:dyDescent="0.2">
      <c r="A337" s="7" t="s">
        <v>39</v>
      </c>
      <c r="B337" s="7" t="s">
        <v>53</v>
      </c>
      <c r="C337" s="8">
        <v>40040</v>
      </c>
      <c r="D337" s="9" t="s">
        <v>41</v>
      </c>
      <c r="E337" s="10" t="s">
        <v>42</v>
      </c>
      <c r="F337" s="10">
        <f t="shared" si="35"/>
        <v>0</v>
      </c>
      <c r="G337" s="10">
        <f t="shared" si="36"/>
        <v>0</v>
      </c>
      <c r="H337" s="10">
        <f t="shared" si="37"/>
        <v>1</v>
      </c>
      <c r="I337" s="10">
        <f t="shared" si="38"/>
        <v>0</v>
      </c>
      <c r="J337" s="10">
        <v>0</v>
      </c>
      <c r="K337" s="7">
        <v>1</v>
      </c>
      <c r="L337" s="11">
        <v>22667</v>
      </c>
      <c r="M337" s="9">
        <v>19223897</v>
      </c>
      <c r="N337" s="7">
        <v>1</v>
      </c>
      <c r="O337" s="7">
        <v>15</v>
      </c>
      <c r="P337" s="7">
        <v>5</v>
      </c>
      <c r="Q337" s="7">
        <v>3</v>
      </c>
      <c r="R337" s="7">
        <v>3</v>
      </c>
      <c r="S337" s="7">
        <v>3</v>
      </c>
      <c r="T337" s="7">
        <v>2</v>
      </c>
      <c r="U337" s="7">
        <v>0</v>
      </c>
      <c r="V337" s="7">
        <v>1</v>
      </c>
      <c r="W337" s="6">
        <v>0</v>
      </c>
      <c r="X337" s="12">
        <v>26.877866203875872</v>
      </c>
      <c r="Y337" s="7">
        <v>1</v>
      </c>
      <c r="Z337" s="7">
        <v>0</v>
      </c>
      <c r="AA337" s="7">
        <v>0</v>
      </c>
      <c r="AB337" s="9" t="s">
        <v>67</v>
      </c>
      <c r="AC337" s="10">
        <f t="shared" si="39"/>
        <v>0</v>
      </c>
      <c r="AD337" s="10">
        <f t="shared" si="40"/>
        <v>1</v>
      </c>
      <c r="AE337" s="10">
        <f t="shared" si="41"/>
        <v>0</v>
      </c>
    </row>
    <row r="338" spans="1:31" ht="12.75" customHeight="1" x14ac:dyDescent="0.2">
      <c r="A338" s="7" t="s">
        <v>55</v>
      </c>
      <c r="B338" s="7" t="s">
        <v>53</v>
      </c>
      <c r="C338" s="8">
        <v>40048</v>
      </c>
      <c r="D338" s="9" t="s">
        <v>41</v>
      </c>
      <c r="E338" s="10" t="s">
        <v>42</v>
      </c>
      <c r="F338" s="10">
        <f t="shared" si="35"/>
        <v>0</v>
      </c>
      <c r="G338" s="10">
        <f t="shared" si="36"/>
        <v>0</v>
      </c>
      <c r="H338" s="10">
        <f t="shared" si="37"/>
        <v>1</v>
      </c>
      <c r="I338" s="10">
        <f t="shared" si="38"/>
        <v>0</v>
      </c>
      <c r="J338" s="10">
        <v>0</v>
      </c>
      <c r="K338" s="7">
        <v>0</v>
      </c>
      <c r="L338" s="11">
        <v>22667</v>
      </c>
      <c r="M338" s="9">
        <v>19223897</v>
      </c>
      <c r="N338" s="7">
        <v>6</v>
      </c>
      <c r="O338" s="7">
        <v>18</v>
      </c>
      <c r="P338" s="7">
        <v>6</v>
      </c>
      <c r="Q338" s="7">
        <v>1</v>
      </c>
      <c r="R338" s="7">
        <v>4</v>
      </c>
      <c r="S338" s="7">
        <v>2</v>
      </c>
      <c r="T338" s="7">
        <v>3</v>
      </c>
      <c r="U338" s="7">
        <v>0</v>
      </c>
      <c r="V338" s="7">
        <v>1</v>
      </c>
      <c r="W338" s="6">
        <v>0</v>
      </c>
      <c r="X338" s="12">
        <v>29.327870731148291</v>
      </c>
      <c r="Y338" s="7">
        <v>1</v>
      </c>
      <c r="Z338" s="7">
        <v>0</v>
      </c>
      <c r="AA338" s="7">
        <v>0</v>
      </c>
      <c r="AB338" s="9" t="s">
        <v>67</v>
      </c>
      <c r="AC338" s="10">
        <f t="shared" si="39"/>
        <v>0</v>
      </c>
      <c r="AD338" s="10">
        <f t="shared" si="40"/>
        <v>1</v>
      </c>
      <c r="AE338" s="10">
        <f t="shared" si="41"/>
        <v>0</v>
      </c>
    </row>
    <row r="339" spans="1:31" ht="12.75" customHeight="1" x14ac:dyDescent="0.2">
      <c r="A339" s="7" t="s">
        <v>50</v>
      </c>
      <c r="B339" s="7" t="s">
        <v>55</v>
      </c>
      <c r="C339" s="8">
        <v>40083</v>
      </c>
      <c r="D339" s="9" t="s">
        <v>41</v>
      </c>
      <c r="E339" s="10" t="s">
        <v>42</v>
      </c>
      <c r="F339" s="10">
        <f t="shared" si="35"/>
        <v>0</v>
      </c>
      <c r="G339" s="10">
        <f t="shared" si="36"/>
        <v>0</v>
      </c>
      <c r="H339" s="10">
        <f t="shared" si="37"/>
        <v>1</v>
      </c>
      <c r="I339" s="10">
        <f t="shared" si="38"/>
        <v>0</v>
      </c>
      <c r="J339" s="10">
        <v>0</v>
      </c>
      <c r="K339" s="7">
        <v>0</v>
      </c>
      <c r="L339" s="11">
        <v>22667</v>
      </c>
      <c r="M339" s="9">
        <v>19223897</v>
      </c>
      <c r="N339" s="7">
        <v>2</v>
      </c>
      <c r="O339" s="7">
        <v>9</v>
      </c>
      <c r="P339" s="7">
        <v>7</v>
      </c>
      <c r="Q339" s="7">
        <v>4</v>
      </c>
      <c r="R339" s="7">
        <v>5</v>
      </c>
      <c r="S339" s="7">
        <v>4</v>
      </c>
      <c r="T339" s="7">
        <v>3</v>
      </c>
      <c r="U339" s="7">
        <v>1</v>
      </c>
      <c r="V339" s="7">
        <v>1</v>
      </c>
      <c r="W339" s="6">
        <v>1</v>
      </c>
      <c r="X339" s="12">
        <v>32.64077066500932</v>
      </c>
      <c r="Y339" s="7">
        <v>1</v>
      </c>
      <c r="Z339" s="7">
        <v>0</v>
      </c>
      <c r="AA339" s="7">
        <v>0</v>
      </c>
      <c r="AB339" s="9" t="s">
        <v>76</v>
      </c>
      <c r="AC339" s="10">
        <f t="shared" si="39"/>
        <v>0</v>
      </c>
      <c r="AD339" s="10">
        <f t="shared" si="40"/>
        <v>0</v>
      </c>
      <c r="AE339" s="10">
        <f t="shared" si="41"/>
        <v>1</v>
      </c>
    </row>
    <row r="340" spans="1:31" ht="12.75" customHeight="1" x14ac:dyDescent="0.2">
      <c r="A340" s="7" t="s">
        <v>39</v>
      </c>
      <c r="B340" s="7" t="s">
        <v>40</v>
      </c>
      <c r="C340" s="8">
        <v>39942</v>
      </c>
      <c r="D340" s="9" t="s">
        <v>41</v>
      </c>
      <c r="E340" s="10" t="s">
        <v>42</v>
      </c>
      <c r="F340" s="10">
        <f t="shared" si="35"/>
        <v>0</v>
      </c>
      <c r="G340" s="10">
        <f t="shared" si="36"/>
        <v>0</v>
      </c>
      <c r="H340" s="10">
        <f t="shared" si="37"/>
        <v>1</v>
      </c>
      <c r="I340" s="10">
        <f t="shared" si="38"/>
        <v>0</v>
      </c>
      <c r="J340" s="10">
        <v>0</v>
      </c>
      <c r="K340" s="7">
        <v>1</v>
      </c>
      <c r="L340" s="11">
        <v>22667</v>
      </c>
      <c r="M340" s="9">
        <v>19223897</v>
      </c>
      <c r="N340" s="7">
        <v>4</v>
      </c>
      <c r="O340" s="7">
        <v>9</v>
      </c>
      <c r="P340" s="7">
        <v>8</v>
      </c>
      <c r="Q340" s="7">
        <v>3</v>
      </c>
      <c r="R340" s="7">
        <v>2</v>
      </c>
      <c r="S340" s="7">
        <v>4</v>
      </c>
      <c r="T340" s="7">
        <v>1</v>
      </c>
      <c r="U340" s="7">
        <v>0</v>
      </c>
      <c r="V340" s="7">
        <v>0</v>
      </c>
      <c r="W340" s="6">
        <v>0</v>
      </c>
      <c r="X340" s="12">
        <v>20.515100758963623</v>
      </c>
      <c r="Y340" s="7">
        <v>1</v>
      </c>
      <c r="Z340" s="7">
        <v>0</v>
      </c>
      <c r="AA340" s="7">
        <v>0</v>
      </c>
      <c r="AB340" s="9" t="s">
        <v>34</v>
      </c>
      <c r="AC340" s="10">
        <f t="shared" si="39"/>
        <v>1</v>
      </c>
      <c r="AD340" s="10">
        <f t="shared" si="40"/>
        <v>0</v>
      </c>
      <c r="AE340" s="10">
        <f t="shared" si="41"/>
        <v>0</v>
      </c>
    </row>
    <row r="341" spans="1:31" ht="12.75" customHeight="1" x14ac:dyDescent="0.2">
      <c r="A341" s="7" t="s">
        <v>55</v>
      </c>
      <c r="B341" s="7" t="s">
        <v>40</v>
      </c>
      <c r="C341" s="8">
        <v>39970</v>
      </c>
      <c r="D341" s="9" t="s">
        <v>41</v>
      </c>
      <c r="E341" s="10" t="s">
        <v>42</v>
      </c>
      <c r="F341" s="10">
        <f t="shared" si="35"/>
        <v>0</v>
      </c>
      <c r="G341" s="10">
        <f t="shared" si="36"/>
        <v>0</v>
      </c>
      <c r="H341" s="10">
        <f t="shared" si="37"/>
        <v>1</v>
      </c>
      <c r="I341" s="10">
        <f t="shared" si="38"/>
        <v>0</v>
      </c>
      <c r="J341" s="10">
        <v>0</v>
      </c>
      <c r="K341" s="7">
        <v>0</v>
      </c>
      <c r="L341" s="11">
        <v>22667</v>
      </c>
      <c r="M341" s="9">
        <v>19223897</v>
      </c>
      <c r="N341" s="7">
        <v>14</v>
      </c>
      <c r="O341" s="7">
        <v>20</v>
      </c>
      <c r="P341" s="7">
        <v>4</v>
      </c>
      <c r="Q341" s="7">
        <v>1</v>
      </c>
      <c r="R341" s="7">
        <v>3</v>
      </c>
      <c r="S341" s="7">
        <v>5</v>
      </c>
      <c r="T341" s="7">
        <v>1</v>
      </c>
      <c r="U341" s="7">
        <v>0</v>
      </c>
      <c r="V341" s="7">
        <v>0</v>
      </c>
      <c r="W341" s="6">
        <v>0</v>
      </c>
      <c r="X341" s="12">
        <v>26.549435866983373</v>
      </c>
      <c r="Y341" s="7">
        <v>1</v>
      </c>
      <c r="Z341" s="7">
        <v>0</v>
      </c>
      <c r="AA341" s="7">
        <v>0</v>
      </c>
      <c r="AB341" s="9" t="s">
        <v>34</v>
      </c>
      <c r="AC341" s="10">
        <f t="shared" si="39"/>
        <v>1</v>
      </c>
      <c r="AD341" s="10">
        <f t="shared" si="40"/>
        <v>0</v>
      </c>
      <c r="AE341" s="10">
        <f t="shared" si="41"/>
        <v>0</v>
      </c>
    </row>
    <row r="342" spans="1:31" ht="12.75" customHeight="1" x14ac:dyDescent="0.2">
      <c r="A342" s="7" t="s">
        <v>50</v>
      </c>
      <c r="B342" s="7" t="s">
        <v>40</v>
      </c>
      <c r="C342" s="8">
        <v>40093</v>
      </c>
      <c r="D342" s="9" t="s">
        <v>41</v>
      </c>
      <c r="E342" s="10" t="s">
        <v>42</v>
      </c>
      <c r="F342" s="10">
        <f t="shared" si="35"/>
        <v>0</v>
      </c>
      <c r="G342" s="10">
        <f t="shared" si="36"/>
        <v>0</v>
      </c>
      <c r="H342" s="10">
        <f t="shared" si="37"/>
        <v>1</v>
      </c>
      <c r="I342" s="10">
        <f t="shared" si="38"/>
        <v>0</v>
      </c>
      <c r="J342" s="10">
        <v>0</v>
      </c>
      <c r="K342" s="7">
        <v>0</v>
      </c>
      <c r="L342" s="11">
        <v>22667</v>
      </c>
      <c r="M342" s="9">
        <v>19223897</v>
      </c>
      <c r="N342" s="7">
        <v>2</v>
      </c>
      <c r="O342" s="7">
        <v>15</v>
      </c>
      <c r="P342" s="7">
        <v>5</v>
      </c>
      <c r="Q342" s="7">
        <v>6</v>
      </c>
      <c r="R342" s="7">
        <v>4</v>
      </c>
      <c r="S342" s="7">
        <v>4</v>
      </c>
      <c r="T342" s="7">
        <v>3</v>
      </c>
      <c r="U342" s="7">
        <v>0</v>
      </c>
      <c r="V342" s="7">
        <v>0</v>
      </c>
      <c r="W342" s="6">
        <v>0</v>
      </c>
      <c r="X342" s="12">
        <v>23.786893145404168</v>
      </c>
      <c r="Y342" s="7">
        <v>0</v>
      </c>
      <c r="Z342" s="7">
        <v>0</v>
      </c>
      <c r="AA342" s="7">
        <v>14.7</v>
      </c>
      <c r="AB342" s="9" t="s">
        <v>76</v>
      </c>
      <c r="AC342" s="10">
        <f t="shared" si="39"/>
        <v>0</v>
      </c>
      <c r="AD342" s="10">
        <f t="shared" si="40"/>
        <v>0</v>
      </c>
      <c r="AE342" s="10">
        <f t="shared" si="41"/>
        <v>1</v>
      </c>
    </row>
    <row r="343" spans="1:31" ht="12.75" customHeight="1" x14ac:dyDescent="0.2">
      <c r="A343" s="7" t="s">
        <v>50</v>
      </c>
      <c r="B343" s="7" t="s">
        <v>61</v>
      </c>
      <c r="C343" s="8">
        <v>39964</v>
      </c>
      <c r="D343" s="9" t="s">
        <v>41</v>
      </c>
      <c r="E343" s="10" t="s">
        <v>42</v>
      </c>
      <c r="F343" s="10">
        <f t="shared" si="35"/>
        <v>0</v>
      </c>
      <c r="G343" s="10">
        <f t="shared" si="36"/>
        <v>0</v>
      </c>
      <c r="H343" s="10">
        <f t="shared" si="37"/>
        <v>1</v>
      </c>
      <c r="I343" s="10">
        <f t="shared" si="38"/>
        <v>0</v>
      </c>
      <c r="J343" s="10">
        <v>0</v>
      </c>
      <c r="K343" s="7">
        <v>0</v>
      </c>
      <c r="L343" s="11">
        <v>22667</v>
      </c>
      <c r="M343" s="9">
        <v>19223897</v>
      </c>
      <c r="N343" s="7">
        <v>15</v>
      </c>
      <c r="O343" s="7">
        <v>4</v>
      </c>
      <c r="P343" s="7">
        <v>2</v>
      </c>
      <c r="Q343" s="7">
        <v>6</v>
      </c>
      <c r="R343" s="7">
        <v>2</v>
      </c>
      <c r="S343" s="7">
        <v>4</v>
      </c>
      <c r="T343" s="7">
        <v>1</v>
      </c>
      <c r="U343" s="7">
        <v>0</v>
      </c>
      <c r="V343" s="7">
        <v>0</v>
      </c>
      <c r="W343" s="6">
        <v>1</v>
      </c>
      <c r="X343" s="12">
        <v>12.436974789915967</v>
      </c>
      <c r="Y343" s="7">
        <v>1</v>
      </c>
      <c r="Z343" s="7">
        <v>0</v>
      </c>
      <c r="AA343" s="7">
        <v>0</v>
      </c>
      <c r="AB343" s="9" t="s">
        <v>34</v>
      </c>
      <c r="AC343" s="10">
        <f t="shared" si="39"/>
        <v>1</v>
      </c>
      <c r="AD343" s="10">
        <f t="shared" si="40"/>
        <v>0</v>
      </c>
      <c r="AE343" s="10">
        <f t="shared" si="41"/>
        <v>0</v>
      </c>
    </row>
    <row r="344" spans="1:31" ht="12.75" customHeight="1" x14ac:dyDescent="0.2">
      <c r="A344" s="7" t="s">
        <v>39</v>
      </c>
      <c r="B344" s="7" t="s">
        <v>61</v>
      </c>
      <c r="C344" s="8">
        <v>39978</v>
      </c>
      <c r="D344" s="9" t="s">
        <v>41</v>
      </c>
      <c r="E344" s="10" t="s">
        <v>42</v>
      </c>
      <c r="F344" s="10">
        <f t="shared" si="35"/>
        <v>0</v>
      </c>
      <c r="G344" s="10">
        <f t="shared" si="36"/>
        <v>0</v>
      </c>
      <c r="H344" s="10">
        <f t="shared" si="37"/>
        <v>1</v>
      </c>
      <c r="I344" s="10">
        <f t="shared" si="38"/>
        <v>0</v>
      </c>
      <c r="J344" s="10">
        <v>0</v>
      </c>
      <c r="K344" s="7">
        <v>0</v>
      </c>
      <c r="L344" s="11">
        <v>22667</v>
      </c>
      <c r="M344" s="9">
        <v>19223897</v>
      </c>
      <c r="N344" s="7">
        <v>6</v>
      </c>
      <c r="O344" s="7">
        <v>10</v>
      </c>
      <c r="P344" s="7">
        <v>5</v>
      </c>
      <c r="Q344" s="7">
        <v>4</v>
      </c>
      <c r="R344" s="7">
        <v>4</v>
      </c>
      <c r="S344" s="7">
        <v>4</v>
      </c>
      <c r="T344" s="7">
        <v>1</v>
      </c>
      <c r="U344" s="7">
        <v>0</v>
      </c>
      <c r="V344" s="7">
        <v>0</v>
      </c>
      <c r="W344" s="6">
        <v>1</v>
      </c>
      <c r="X344" s="12">
        <v>31.815409309791331</v>
      </c>
      <c r="Y344" s="7">
        <v>1</v>
      </c>
      <c r="Z344" s="7">
        <v>0</v>
      </c>
      <c r="AA344" s="7">
        <v>0</v>
      </c>
      <c r="AB344" s="9" t="s">
        <v>34</v>
      </c>
      <c r="AC344" s="10">
        <f t="shared" si="39"/>
        <v>1</v>
      </c>
      <c r="AD344" s="10">
        <f t="shared" si="40"/>
        <v>0</v>
      </c>
      <c r="AE344" s="10">
        <f t="shared" si="41"/>
        <v>0</v>
      </c>
    </row>
    <row r="345" spans="1:31" ht="12.75" customHeight="1" x14ac:dyDescent="0.2">
      <c r="A345" s="7" t="s">
        <v>55</v>
      </c>
      <c r="B345" s="7" t="s">
        <v>61</v>
      </c>
      <c r="C345" s="8">
        <v>40111</v>
      </c>
      <c r="D345" s="9" t="s">
        <v>41</v>
      </c>
      <c r="E345" s="10" t="s">
        <v>42</v>
      </c>
      <c r="F345" s="10">
        <f t="shared" si="35"/>
        <v>0</v>
      </c>
      <c r="G345" s="10">
        <f t="shared" si="36"/>
        <v>0</v>
      </c>
      <c r="H345" s="10">
        <f t="shared" si="37"/>
        <v>1</v>
      </c>
      <c r="I345" s="10">
        <f t="shared" si="38"/>
        <v>0</v>
      </c>
      <c r="J345" s="10">
        <v>0</v>
      </c>
      <c r="K345" s="7">
        <v>0</v>
      </c>
      <c r="L345" s="11">
        <v>22667</v>
      </c>
      <c r="M345" s="9">
        <v>19223897</v>
      </c>
      <c r="N345" s="7">
        <v>11</v>
      </c>
      <c r="O345" s="7">
        <v>7</v>
      </c>
      <c r="P345" s="7">
        <v>4</v>
      </c>
      <c r="Q345" s="7">
        <v>9</v>
      </c>
      <c r="R345" s="7">
        <v>3</v>
      </c>
      <c r="S345" s="7">
        <v>5</v>
      </c>
      <c r="T345" s="7">
        <v>4</v>
      </c>
      <c r="U345" s="7">
        <v>0</v>
      </c>
      <c r="V345" s="7">
        <v>0</v>
      </c>
      <c r="W345" s="6">
        <v>1</v>
      </c>
      <c r="X345" s="12">
        <v>32.505359278682491</v>
      </c>
      <c r="Y345" s="7">
        <v>1</v>
      </c>
      <c r="Z345" s="7">
        <v>0</v>
      </c>
      <c r="AA345" s="7">
        <v>0</v>
      </c>
      <c r="AB345" s="9" t="s">
        <v>76</v>
      </c>
      <c r="AC345" s="10">
        <f t="shared" si="39"/>
        <v>0</v>
      </c>
      <c r="AD345" s="10">
        <f t="shared" si="40"/>
        <v>0</v>
      </c>
      <c r="AE345" s="10">
        <f t="shared" si="41"/>
        <v>1</v>
      </c>
    </row>
    <row r="346" spans="1:31" ht="12.75" customHeight="1" x14ac:dyDescent="0.2">
      <c r="A346" s="7" t="s">
        <v>50</v>
      </c>
      <c r="B346" s="7" t="s">
        <v>58</v>
      </c>
      <c r="C346" s="8">
        <v>40006</v>
      </c>
      <c r="D346" s="9" t="s">
        <v>41</v>
      </c>
      <c r="E346" s="10" t="s">
        <v>42</v>
      </c>
      <c r="F346" s="10">
        <f t="shared" si="35"/>
        <v>0</v>
      </c>
      <c r="G346" s="10">
        <f t="shared" si="36"/>
        <v>0</v>
      </c>
      <c r="H346" s="10">
        <f t="shared" si="37"/>
        <v>1</v>
      </c>
      <c r="I346" s="10">
        <f t="shared" si="38"/>
        <v>0</v>
      </c>
      <c r="J346" s="10">
        <v>0</v>
      </c>
      <c r="K346" s="7">
        <v>0</v>
      </c>
      <c r="L346" s="11">
        <v>22667</v>
      </c>
      <c r="M346" s="9">
        <v>19223897</v>
      </c>
      <c r="N346" s="7">
        <v>14</v>
      </c>
      <c r="O346" s="7">
        <v>6</v>
      </c>
      <c r="P346" s="7">
        <v>3</v>
      </c>
      <c r="Q346" s="7">
        <v>7</v>
      </c>
      <c r="R346" s="7">
        <v>3</v>
      </c>
      <c r="S346" s="7">
        <v>6</v>
      </c>
      <c r="T346" s="7">
        <v>2</v>
      </c>
      <c r="U346" s="7">
        <v>0</v>
      </c>
      <c r="V346" s="7">
        <v>1</v>
      </c>
      <c r="W346" s="6">
        <v>1</v>
      </c>
      <c r="X346" s="12">
        <v>28.210506775570817</v>
      </c>
      <c r="Y346" s="7">
        <v>1</v>
      </c>
      <c r="Z346" s="7">
        <v>0</v>
      </c>
      <c r="AA346" s="7">
        <v>0</v>
      </c>
      <c r="AB346" s="9" t="s">
        <v>67</v>
      </c>
      <c r="AC346" s="10">
        <f t="shared" si="39"/>
        <v>0</v>
      </c>
      <c r="AD346" s="10">
        <f t="shared" si="40"/>
        <v>1</v>
      </c>
      <c r="AE346" s="10">
        <f t="shared" si="41"/>
        <v>0</v>
      </c>
    </row>
    <row r="347" spans="1:31" ht="12.75" customHeight="1" x14ac:dyDescent="0.2">
      <c r="A347" s="7" t="s">
        <v>39</v>
      </c>
      <c r="B347" s="7" t="s">
        <v>58</v>
      </c>
      <c r="C347" s="8">
        <v>40104</v>
      </c>
      <c r="D347" s="9" t="s">
        <v>41</v>
      </c>
      <c r="E347" s="10" t="s">
        <v>42</v>
      </c>
      <c r="F347" s="10">
        <f t="shared" si="35"/>
        <v>0</v>
      </c>
      <c r="G347" s="10">
        <f t="shared" si="36"/>
        <v>0</v>
      </c>
      <c r="H347" s="10">
        <f t="shared" si="37"/>
        <v>1</v>
      </c>
      <c r="I347" s="10">
        <f t="shared" si="38"/>
        <v>0</v>
      </c>
      <c r="J347" s="10">
        <v>0</v>
      </c>
      <c r="K347" s="7">
        <v>1</v>
      </c>
      <c r="L347" s="11">
        <v>22667</v>
      </c>
      <c r="M347" s="9">
        <v>19223897</v>
      </c>
      <c r="N347" s="7">
        <v>1</v>
      </c>
      <c r="O347" s="7">
        <v>6</v>
      </c>
      <c r="P347" s="7">
        <v>5</v>
      </c>
      <c r="Q347" s="7">
        <v>7</v>
      </c>
      <c r="R347" s="7">
        <v>6</v>
      </c>
      <c r="S347" s="7">
        <v>7</v>
      </c>
      <c r="T347" s="7">
        <v>4</v>
      </c>
      <c r="U347" s="7">
        <v>0</v>
      </c>
      <c r="V347" s="7">
        <v>1</v>
      </c>
      <c r="W347" s="6">
        <v>1</v>
      </c>
      <c r="X347" s="12">
        <v>43.804941325275806</v>
      </c>
      <c r="Y347" s="7">
        <v>1</v>
      </c>
      <c r="Z347" s="7">
        <v>0</v>
      </c>
      <c r="AA347" s="7">
        <v>28</v>
      </c>
      <c r="AB347" s="9" t="s">
        <v>76</v>
      </c>
      <c r="AC347" s="10">
        <f t="shared" si="39"/>
        <v>0</v>
      </c>
      <c r="AD347" s="10">
        <f t="shared" si="40"/>
        <v>0</v>
      </c>
      <c r="AE347" s="10">
        <f t="shared" si="41"/>
        <v>1</v>
      </c>
    </row>
    <row r="348" spans="1:31" ht="12.75" customHeight="1" x14ac:dyDescent="0.2">
      <c r="A348" s="7" t="s">
        <v>55</v>
      </c>
      <c r="B348" s="7" t="s">
        <v>49</v>
      </c>
      <c r="C348" s="8">
        <v>40002</v>
      </c>
      <c r="D348" s="9" t="s">
        <v>41</v>
      </c>
      <c r="E348" s="10" t="s">
        <v>42</v>
      </c>
      <c r="F348" s="10">
        <f t="shared" si="35"/>
        <v>0</v>
      </c>
      <c r="G348" s="10">
        <f t="shared" si="36"/>
        <v>0</v>
      </c>
      <c r="H348" s="10">
        <f t="shared" si="37"/>
        <v>1</v>
      </c>
      <c r="I348" s="10">
        <f t="shared" si="38"/>
        <v>0</v>
      </c>
      <c r="J348" s="10">
        <v>0</v>
      </c>
      <c r="K348" s="7">
        <v>1</v>
      </c>
      <c r="L348" s="11">
        <v>22667</v>
      </c>
      <c r="M348" s="9">
        <v>19223897</v>
      </c>
      <c r="N348" s="7">
        <v>6</v>
      </c>
      <c r="O348" s="7">
        <v>13</v>
      </c>
      <c r="P348" s="7">
        <v>4</v>
      </c>
      <c r="Q348" s="7">
        <v>2</v>
      </c>
      <c r="R348" s="7">
        <v>3</v>
      </c>
      <c r="S348" s="7">
        <v>2</v>
      </c>
      <c r="T348" s="7">
        <v>1</v>
      </c>
      <c r="U348" s="7">
        <v>0</v>
      </c>
      <c r="V348" s="7">
        <v>1</v>
      </c>
      <c r="W348" s="6">
        <v>0</v>
      </c>
      <c r="X348" s="12">
        <v>34.80493248929708</v>
      </c>
      <c r="Y348" s="7">
        <v>0</v>
      </c>
      <c r="Z348" s="7">
        <v>1</v>
      </c>
      <c r="AA348" s="7">
        <v>0</v>
      </c>
      <c r="AB348" s="9" t="s">
        <v>67</v>
      </c>
      <c r="AC348" s="10">
        <f t="shared" si="39"/>
        <v>0</v>
      </c>
      <c r="AD348" s="10">
        <f t="shared" si="40"/>
        <v>1</v>
      </c>
      <c r="AE348" s="10">
        <f t="shared" si="41"/>
        <v>0</v>
      </c>
    </row>
    <row r="349" spans="1:31" ht="12.75" customHeight="1" x14ac:dyDescent="0.2">
      <c r="A349" s="7" t="s">
        <v>39</v>
      </c>
      <c r="B349" s="7" t="s">
        <v>49</v>
      </c>
      <c r="C349" s="8">
        <v>40023</v>
      </c>
      <c r="D349" s="9" t="s">
        <v>41</v>
      </c>
      <c r="E349" s="10" t="s">
        <v>42</v>
      </c>
      <c r="F349" s="10">
        <f t="shared" si="35"/>
        <v>0</v>
      </c>
      <c r="G349" s="10">
        <f t="shared" si="36"/>
        <v>0</v>
      </c>
      <c r="H349" s="10">
        <f t="shared" si="37"/>
        <v>1</v>
      </c>
      <c r="I349" s="10">
        <f t="shared" si="38"/>
        <v>0</v>
      </c>
      <c r="J349" s="10">
        <v>0</v>
      </c>
      <c r="K349" s="7">
        <v>0</v>
      </c>
      <c r="L349" s="11">
        <v>22667</v>
      </c>
      <c r="M349" s="9">
        <v>19223897</v>
      </c>
      <c r="N349" s="7">
        <v>2</v>
      </c>
      <c r="O349" s="7">
        <v>19</v>
      </c>
      <c r="P349" s="7">
        <v>6</v>
      </c>
      <c r="Q349" s="7">
        <v>1</v>
      </c>
      <c r="R349" s="7">
        <v>5</v>
      </c>
      <c r="S349" s="7">
        <v>3</v>
      </c>
      <c r="T349" s="7">
        <v>2</v>
      </c>
      <c r="U349" s="7">
        <v>0</v>
      </c>
      <c r="V349" s="7">
        <v>1</v>
      </c>
      <c r="W349" s="6">
        <v>0</v>
      </c>
      <c r="X349" s="12">
        <v>52.277215157353886</v>
      </c>
      <c r="Y349" s="7">
        <v>0</v>
      </c>
      <c r="Z349" s="7">
        <v>1</v>
      </c>
      <c r="AA349" s="7">
        <v>3</v>
      </c>
      <c r="AB349" s="9" t="s">
        <v>67</v>
      </c>
      <c r="AC349" s="10">
        <f t="shared" si="39"/>
        <v>0</v>
      </c>
      <c r="AD349" s="10">
        <f t="shared" si="40"/>
        <v>1</v>
      </c>
      <c r="AE349" s="10">
        <f t="shared" si="41"/>
        <v>0</v>
      </c>
    </row>
    <row r="350" spans="1:31" ht="12.75" customHeight="1" x14ac:dyDescent="0.2">
      <c r="A350" s="7" t="s">
        <v>50</v>
      </c>
      <c r="B350" s="7" t="s">
        <v>49</v>
      </c>
      <c r="C350" s="8">
        <v>40044</v>
      </c>
      <c r="D350" s="9" t="s">
        <v>41</v>
      </c>
      <c r="E350" s="10" t="s">
        <v>42</v>
      </c>
      <c r="F350" s="10">
        <f t="shared" si="35"/>
        <v>0</v>
      </c>
      <c r="G350" s="10">
        <f t="shared" si="36"/>
        <v>0</v>
      </c>
      <c r="H350" s="10">
        <f t="shared" si="37"/>
        <v>1</v>
      </c>
      <c r="I350" s="10">
        <f t="shared" si="38"/>
        <v>0</v>
      </c>
      <c r="J350" s="10">
        <v>0</v>
      </c>
      <c r="K350" s="7">
        <v>0</v>
      </c>
      <c r="L350" s="11">
        <v>22667</v>
      </c>
      <c r="M350" s="9">
        <v>19223897</v>
      </c>
      <c r="N350" s="7">
        <v>4</v>
      </c>
      <c r="O350" s="7">
        <v>19</v>
      </c>
      <c r="P350" s="7">
        <v>9</v>
      </c>
      <c r="Q350" s="7">
        <v>4</v>
      </c>
      <c r="R350" s="7">
        <v>8</v>
      </c>
      <c r="S350" s="7">
        <v>8</v>
      </c>
      <c r="T350" s="7">
        <v>3</v>
      </c>
      <c r="U350" s="7">
        <v>0</v>
      </c>
      <c r="V350" s="7">
        <v>1</v>
      </c>
      <c r="W350" s="6">
        <v>0</v>
      </c>
      <c r="X350" s="12">
        <v>23.519617615077927</v>
      </c>
      <c r="Y350" s="7">
        <v>0</v>
      </c>
      <c r="Z350" s="7">
        <v>1</v>
      </c>
      <c r="AA350" s="7">
        <v>40.200000000000003</v>
      </c>
      <c r="AB350" s="9" t="s">
        <v>67</v>
      </c>
      <c r="AC350" s="10">
        <f t="shared" si="39"/>
        <v>0</v>
      </c>
      <c r="AD350" s="10">
        <f t="shared" si="40"/>
        <v>1</v>
      </c>
      <c r="AE350" s="10">
        <f t="shared" si="41"/>
        <v>0</v>
      </c>
    </row>
    <row r="351" spans="1:31" ht="12.75" customHeight="1" x14ac:dyDescent="0.2">
      <c r="A351" s="7" t="s">
        <v>50</v>
      </c>
      <c r="B351" s="7" t="s">
        <v>63</v>
      </c>
      <c r="C351" s="8">
        <v>40034</v>
      </c>
      <c r="D351" s="9" t="s">
        <v>41</v>
      </c>
      <c r="E351" s="10" t="s">
        <v>42</v>
      </c>
      <c r="F351" s="10">
        <f t="shared" si="35"/>
        <v>0</v>
      </c>
      <c r="G351" s="10">
        <f t="shared" si="36"/>
        <v>0</v>
      </c>
      <c r="H351" s="10">
        <f t="shared" si="37"/>
        <v>1</v>
      </c>
      <c r="I351" s="10">
        <f t="shared" si="38"/>
        <v>0</v>
      </c>
      <c r="J351" s="10">
        <v>0</v>
      </c>
      <c r="K351" s="7">
        <v>0</v>
      </c>
      <c r="L351" s="11">
        <v>22667</v>
      </c>
      <c r="M351" s="9">
        <v>19223897</v>
      </c>
      <c r="N351" s="7">
        <v>5</v>
      </c>
      <c r="O351" s="7">
        <v>2</v>
      </c>
      <c r="P351" s="7">
        <v>9</v>
      </c>
      <c r="Q351" s="7">
        <v>9</v>
      </c>
      <c r="R351" s="7">
        <v>6</v>
      </c>
      <c r="S351" s="7">
        <v>8</v>
      </c>
      <c r="T351" s="7">
        <v>2</v>
      </c>
      <c r="U351" s="7">
        <v>0</v>
      </c>
      <c r="V351" s="7">
        <v>0</v>
      </c>
      <c r="W351" s="6">
        <v>0</v>
      </c>
      <c r="X351" s="12">
        <v>24.190426997245179</v>
      </c>
      <c r="Y351" s="7">
        <v>1</v>
      </c>
      <c r="Z351" s="7">
        <v>0</v>
      </c>
      <c r="AA351" s="7">
        <v>0</v>
      </c>
      <c r="AB351" s="9" t="s">
        <v>67</v>
      </c>
      <c r="AC351" s="10">
        <f t="shared" si="39"/>
        <v>0</v>
      </c>
      <c r="AD351" s="10">
        <f t="shared" si="40"/>
        <v>1</v>
      </c>
      <c r="AE351" s="10">
        <f t="shared" si="41"/>
        <v>0</v>
      </c>
    </row>
    <row r="352" spans="1:31" ht="12.75" customHeight="1" x14ac:dyDescent="0.2">
      <c r="A352" s="7" t="s">
        <v>39</v>
      </c>
      <c r="B352" s="7" t="s">
        <v>63</v>
      </c>
      <c r="C352" s="8">
        <v>40115</v>
      </c>
      <c r="D352" s="9" t="s">
        <v>41</v>
      </c>
      <c r="E352" s="10" t="s">
        <v>42</v>
      </c>
      <c r="F352" s="10">
        <f t="shared" si="35"/>
        <v>0</v>
      </c>
      <c r="G352" s="10">
        <f t="shared" si="36"/>
        <v>0</v>
      </c>
      <c r="H352" s="10">
        <f t="shared" si="37"/>
        <v>1</v>
      </c>
      <c r="I352" s="10">
        <f t="shared" si="38"/>
        <v>0</v>
      </c>
      <c r="J352" s="10">
        <v>0</v>
      </c>
      <c r="K352" s="7">
        <v>0</v>
      </c>
      <c r="L352" s="11">
        <v>22667</v>
      </c>
      <c r="M352" s="9">
        <v>19223897</v>
      </c>
      <c r="N352" s="7">
        <v>1</v>
      </c>
      <c r="O352" s="7">
        <v>7</v>
      </c>
      <c r="P352" s="7">
        <v>1</v>
      </c>
      <c r="Q352" s="7">
        <v>4</v>
      </c>
      <c r="R352" s="7">
        <v>1</v>
      </c>
      <c r="S352" s="7">
        <v>6</v>
      </c>
      <c r="T352" s="7">
        <v>4</v>
      </c>
      <c r="U352" s="7">
        <v>0</v>
      </c>
      <c r="V352" s="7">
        <v>0</v>
      </c>
      <c r="W352" s="6">
        <v>0</v>
      </c>
      <c r="X352" s="12">
        <v>44.953406347230867</v>
      </c>
      <c r="Y352" s="7">
        <v>0</v>
      </c>
      <c r="Z352" s="7">
        <v>0</v>
      </c>
      <c r="AA352" s="7">
        <v>0</v>
      </c>
      <c r="AB352" s="9" t="s">
        <v>76</v>
      </c>
      <c r="AC352" s="10">
        <f t="shared" si="39"/>
        <v>0</v>
      </c>
      <c r="AD352" s="10">
        <f t="shared" si="40"/>
        <v>0</v>
      </c>
      <c r="AE352" s="10">
        <f t="shared" si="41"/>
        <v>1</v>
      </c>
    </row>
    <row r="353" spans="1:31" ht="12.75" customHeight="1" x14ac:dyDescent="0.2">
      <c r="A353" s="7" t="s">
        <v>50</v>
      </c>
      <c r="B353" s="7" t="s">
        <v>46</v>
      </c>
      <c r="C353" s="8">
        <v>40024</v>
      </c>
      <c r="D353" s="9" t="s">
        <v>41</v>
      </c>
      <c r="E353" s="10" t="s">
        <v>42</v>
      </c>
      <c r="F353" s="10">
        <f t="shared" si="35"/>
        <v>0</v>
      </c>
      <c r="G353" s="10">
        <f t="shared" si="36"/>
        <v>0</v>
      </c>
      <c r="H353" s="10">
        <f t="shared" si="37"/>
        <v>1</v>
      </c>
      <c r="I353" s="10">
        <f t="shared" si="38"/>
        <v>0</v>
      </c>
      <c r="J353" s="10">
        <v>0</v>
      </c>
      <c r="K353" s="7">
        <v>0</v>
      </c>
      <c r="L353" s="11">
        <v>22667</v>
      </c>
      <c r="M353" s="9">
        <v>19223897</v>
      </c>
      <c r="N353" s="7">
        <v>11</v>
      </c>
      <c r="O353" s="7">
        <v>8</v>
      </c>
      <c r="P353" s="7">
        <v>7</v>
      </c>
      <c r="Q353" s="7">
        <v>6</v>
      </c>
      <c r="R353" s="7">
        <v>6</v>
      </c>
      <c r="S353" s="7">
        <v>5</v>
      </c>
      <c r="T353" s="7">
        <v>2</v>
      </c>
      <c r="U353" s="7">
        <v>0</v>
      </c>
      <c r="V353" s="7">
        <v>0</v>
      </c>
      <c r="W353" s="6">
        <v>1</v>
      </c>
      <c r="X353" s="12">
        <v>29.778578398258649</v>
      </c>
      <c r="Y353" s="7">
        <v>0</v>
      </c>
      <c r="Z353" s="7">
        <v>0</v>
      </c>
      <c r="AA353" s="7">
        <v>10.199999999999999</v>
      </c>
      <c r="AB353" s="9" t="s">
        <v>67</v>
      </c>
      <c r="AC353" s="10">
        <f t="shared" si="39"/>
        <v>0</v>
      </c>
      <c r="AD353" s="10">
        <f t="shared" si="40"/>
        <v>1</v>
      </c>
      <c r="AE353" s="10">
        <f t="shared" si="41"/>
        <v>0</v>
      </c>
    </row>
    <row r="354" spans="1:31" ht="12.75" customHeight="1" x14ac:dyDescent="0.2">
      <c r="A354" s="7" t="s">
        <v>39</v>
      </c>
      <c r="B354" s="7" t="s">
        <v>46</v>
      </c>
      <c r="C354" s="8">
        <v>40031</v>
      </c>
      <c r="D354" s="9" t="s">
        <v>41</v>
      </c>
      <c r="E354" s="10" t="s">
        <v>42</v>
      </c>
      <c r="F354" s="10">
        <f t="shared" si="35"/>
        <v>0</v>
      </c>
      <c r="G354" s="10">
        <f t="shared" si="36"/>
        <v>0</v>
      </c>
      <c r="H354" s="10">
        <f t="shared" si="37"/>
        <v>1</v>
      </c>
      <c r="I354" s="10">
        <f t="shared" si="38"/>
        <v>0</v>
      </c>
      <c r="J354" s="10">
        <v>0</v>
      </c>
      <c r="K354" s="7">
        <v>1</v>
      </c>
      <c r="L354" s="11">
        <v>22667</v>
      </c>
      <c r="M354" s="9">
        <v>19223897</v>
      </c>
      <c r="N354" s="7">
        <v>1</v>
      </c>
      <c r="O354" s="7">
        <v>6</v>
      </c>
      <c r="P354" s="7">
        <v>9</v>
      </c>
      <c r="Q354" s="7">
        <v>6</v>
      </c>
      <c r="R354" s="7">
        <v>5</v>
      </c>
      <c r="S354" s="7">
        <v>8</v>
      </c>
      <c r="T354" s="7">
        <v>2</v>
      </c>
      <c r="U354" s="7">
        <v>0</v>
      </c>
      <c r="V354" s="7">
        <v>0</v>
      </c>
      <c r="W354" s="6">
        <v>1</v>
      </c>
      <c r="X354" s="12">
        <v>22.10624</v>
      </c>
      <c r="Y354" s="7">
        <v>0</v>
      </c>
      <c r="Z354" s="7">
        <v>0</v>
      </c>
      <c r="AA354" s="7">
        <v>0</v>
      </c>
      <c r="AB354" s="9" t="s">
        <v>67</v>
      </c>
      <c r="AC354" s="10">
        <f t="shared" si="39"/>
        <v>0</v>
      </c>
      <c r="AD354" s="10">
        <f t="shared" si="40"/>
        <v>1</v>
      </c>
      <c r="AE354" s="10">
        <f t="shared" si="41"/>
        <v>0</v>
      </c>
    </row>
    <row r="355" spans="1:31" ht="12.75" customHeight="1" x14ac:dyDescent="0.2">
      <c r="A355" s="7" t="s">
        <v>55</v>
      </c>
      <c r="B355" s="7" t="s">
        <v>46</v>
      </c>
      <c r="C355" s="8">
        <v>40096</v>
      </c>
      <c r="D355" s="9" t="s">
        <v>41</v>
      </c>
      <c r="E355" s="10" t="s">
        <v>42</v>
      </c>
      <c r="F355" s="10">
        <f t="shared" si="35"/>
        <v>0</v>
      </c>
      <c r="G355" s="10">
        <f t="shared" si="36"/>
        <v>0</v>
      </c>
      <c r="H355" s="10">
        <f t="shared" si="37"/>
        <v>1</v>
      </c>
      <c r="I355" s="10">
        <f t="shared" si="38"/>
        <v>0</v>
      </c>
      <c r="J355" s="10">
        <v>0</v>
      </c>
      <c r="K355" s="7">
        <v>0</v>
      </c>
      <c r="L355" s="11">
        <v>22667</v>
      </c>
      <c r="M355" s="9">
        <v>19223897</v>
      </c>
      <c r="N355" s="7">
        <v>12</v>
      </c>
      <c r="O355" s="7">
        <v>7</v>
      </c>
      <c r="P355" s="7">
        <v>2</v>
      </c>
      <c r="Q355" s="7">
        <v>2</v>
      </c>
      <c r="R355" s="7">
        <v>3</v>
      </c>
      <c r="S355" s="7">
        <v>4</v>
      </c>
      <c r="T355" s="7">
        <v>3</v>
      </c>
      <c r="U355" s="7">
        <v>0</v>
      </c>
      <c r="V355" s="7">
        <v>0</v>
      </c>
      <c r="W355" s="6">
        <v>1</v>
      </c>
      <c r="X355" s="12">
        <v>33.758037094281299</v>
      </c>
      <c r="Y355" s="7">
        <v>1</v>
      </c>
      <c r="Z355" s="7">
        <v>0</v>
      </c>
      <c r="AA355" s="7">
        <v>0</v>
      </c>
      <c r="AB355" s="9" t="s">
        <v>76</v>
      </c>
      <c r="AC355" s="10">
        <f t="shared" si="39"/>
        <v>0</v>
      </c>
      <c r="AD355" s="10">
        <f t="shared" si="40"/>
        <v>0</v>
      </c>
      <c r="AE355" s="10">
        <f t="shared" si="41"/>
        <v>1</v>
      </c>
    </row>
    <row r="356" spans="1:31" ht="12.75" customHeight="1" x14ac:dyDescent="0.2">
      <c r="A356" s="7" t="s">
        <v>55</v>
      </c>
      <c r="B356" s="7" t="s">
        <v>56</v>
      </c>
      <c r="C356" s="8">
        <v>39943</v>
      </c>
      <c r="D356" s="9" t="s">
        <v>41</v>
      </c>
      <c r="E356" s="10" t="s">
        <v>42</v>
      </c>
      <c r="F356" s="10">
        <f t="shared" si="35"/>
        <v>0</v>
      </c>
      <c r="G356" s="10">
        <f t="shared" si="36"/>
        <v>0</v>
      </c>
      <c r="H356" s="10">
        <f t="shared" si="37"/>
        <v>1</v>
      </c>
      <c r="I356" s="10">
        <f t="shared" si="38"/>
        <v>0</v>
      </c>
      <c r="J356" s="10">
        <v>0</v>
      </c>
      <c r="K356" s="7">
        <v>0</v>
      </c>
      <c r="L356" s="11">
        <v>22667</v>
      </c>
      <c r="M356" s="9">
        <v>19223897</v>
      </c>
      <c r="N356" s="7">
        <v>1</v>
      </c>
      <c r="O356" s="7">
        <v>6</v>
      </c>
      <c r="P356" s="7">
        <v>5</v>
      </c>
      <c r="Q356" s="7">
        <v>3</v>
      </c>
      <c r="R356" s="7">
        <v>6</v>
      </c>
      <c r="S356" s="7">
        <v>6</v>
      </c>
      <c r="T356" s="7">
        <v>1</v>
      </c>
      <c r="U356" s="7">
        <v>0</v>
      </c>
      <c r="V356" s="7">
        <v>0</v>
      </c>
      <c r="W356" s="6">
        <v>1</v>
      </c>
      <c r="X356" s="12">
        <v>30.505809932217456</v>
      </c>
      <c r="Y356" s="7">
        <v>1</v>
      </c>
      <c r="Z356" s="7">
        <v>0</v>
      </c>
      <c r="AA356" s="7">
        <v>0</v>
      </c>
      <c r="AB356" s="9" t="s">
        <v>34</v>
      </c>
      <c r="AC356" s="10">
        <f t="shared" si="39"/>
        <v>1</v>
      </c>
      <c r="AD356" s="10">
        <f t="shared" si="40"/>
        <v>0</v>
      </c>
      <c r="AE356" s="10">
        <f t="shared" si="41"/>
        <v>0</v>
      </c>
    </row>
    <row r="357" spans="1:31" ht="12.75" customHeight="1" x14ac:dyDescent="0.2">
      <c r="A357" s="7" t="s">
        <v>39</v>
      </c>
      <c r="B357" s="7" t="s">
        <v>56</v>
      </c>
      <c r="C357" s="8">
        <v>40047</v>
      </c>
      <c r="D357" s="9" t="s">
        <v>41</v>
      </c>
      <c r="E357" s="10" t="s">
        <v>42</v>
      </c>
      <c r="F357" s="10">
        <f t="shared" si="35"/>
        <v>0</v>
      </c>
      <c r="G357" s="10">
        <f t="shared" si="36"/>
        <v>0</v>
      </c>
      <c r="H357" s="10">
        <f t="shared" si="37"/>
        <v>1</v>
      </c>
      <c r="I357" s="10">
        <f t="shared" si="38"/>
        <v>0</v>
      </c>
      <c r="J357" s="10">
        <v>0</v>
      </c>
      <c r="K357" s="7">
        <v>1</v>
      </c>
      <c r="L357" s="11">
        <v>22667</v>
      </c>
      <c r="M357" s="9">
        <v>19223897</v>
      </c>
      <c r="N357" s="7">
        <v>2</v>
      </c>
      <c r="O357" s="7">
        <v>2</v>
      </c>
      <c r="P357" s="7">
        <v>2</v>
      </c>
      <c r="Q357" s="7">
        <v>6</v>
      </c>
      <c r="R357" s="7">
        <v>2</v>
      </c>
      <c r="S357" s="7">
        <v>6</v>
      </c>
      <c r="T357" s="7">
        <v>3</v>
      </c>
      <c r="U357" s="7">
        <v>0</v>
      </c>
      <c r="V357" s="7">
        <v>0</v>
      </c>
      <c r="W357" s="6">
        <v>1</v>
      </c>
      <c r="X357" s="12">
        <v>24.199628976064432</v>
      </c>
      <c r="Y357" s="7">
        <v>1</v>
      </c>
      <c r="Z357" s="7">
        <v>0</v>
      </c>
      <c r="AA357" s="7">
        <v>0</v>
      </c>
      <c r="AB357" s="9" t="s">
        <v>67</v>
      </c>
      <c r="AC357" s="10">
        <f t="shared" si="39"/>
        <v>0</v>
      </c>
      <c r="AD357" s="10">
        <f t="shared" si="40"/>
        <v>1</v>
      </c>
      <c r="AE357" s="10">
        <f t="shared" si="41"/>
        <v>0</v>
      </c>
    </row>
    <row r="358" spans="1:31" ht="12.75" customHeight="1" x14ac:dyDescent="0.2">
      <c r="A358" s="7" t="s">
        <v>50</v>
      </c>
      <c r="B358" s="7" t="s">
        <v>56</v>
      </c>
      <c r="C358" s="8">
        <v>40114</v>
      </c>
      <c r="D358" s="9" t="s">
        <v>41</v>
      </c>
      <c r="E358" s="10" t="s">
        <v>42</v>
      </c>
      <c r="F358" s="10">
        <f t="shared" si="35"/>
        <v>0</v>
      </c>
      <c r="G358" s="10">
        <f t="shared" si="36"/>
        <v>0</v>
      </c>
      <c r="H358" s="10">
        <f t="shared" si="37"/>
        <v>1</v>
      </c>
      <c r="I358" s="10">
        <f t="shared" si="38"/>
        <v>0</v>
      </c>
      <c r="J358" s="10">
        <v>0</v>
      </c>
      <c r="K358" s="7">
        <v>0</v>
      </c>
      <c r="L358" s="11">
        <v>22667</v>
      </c>
      <c r="M358" s="9">
        <v>19223897</v>
      </c>
      <c r="N358" s="7">
        <v>4</v>
      </c>
      <c r="O358" s="7">
        <v>3</v>
      </c>
      <c r="P358" s="7">
        <v>3</v>
      </c>
      <c r="Q358" s="7">
        <v>5</v>
      </c>
      <c r="R358" s="7">
        <v>5</v>
      </c>
      <c r="S358" s="7">
        <v>4</v>
      </c>
      <c r="T358" s="7">
        <v>4</v>
      </c>
      <c r="U358" s="7">
        <v>0</v>
      </c>
      <c r="V358" s="7">
        <v>0</v>
      </c>
      <c r="W358" s="6">
        <v>1</v>
      </c>
      <c r="X358" s="12">
        <v>24.683516611731761</v>
      </c>
      <c r="Y358" s="7">
        <v>0</v>
      </c>
      <c r="Z358" s="7">
        <v>1</v>
      </c>
      <c r="AA358" s="7">
        <v>1</v>
      </c>
      <c r="AB358" s="9" t="s">
        <v>76</v>
      </c>
      <c r="AC358" s="10">
        <f t="shared" si="39"/>
        <v>0</v>
      </c>
      <c r="AD358" s="10">
        <f t="shared" si="40"/>
        <v>0</v>
      </c>
      <c r="AE358" s="10">
        <f t="shared" si="41"/>
        <v>1</v>
      </c>
    </row>
    <row r="359" spans="1:31" ht="12.75" customHeight="1" x14ac:dyDescent="0.2">
      <c r="A359" s="7" t="s">
        <v>50</v>
      </c>
      <c r="B359" s="7" t="s">
        <v>60</v>
      </c>
      <c r="C359" s="8">
        <v>39991</v>
      </c>
      <c r="D359" s="9" t="s">
        <v>41</v>
      </c>
      <c r="E359" s="10" t="s">
        <v>42</v>
      </c>
      <c r="F359" s="10">
        <f t="shared" si="35"/>
        <v>0</v>
      </c>
      <c r="G359" s="10">
        <f t="shared" si="36"/>
        <v>0</v>
      </c>
      <c r="H359" s="10">
        <f t="shared" si="37"/>
        <v>1</v>
      </c>
      <c r="I359" s="10">
        <f t="shared" si="38"/>
        <v>0</v>
      </c>
      <c r="J359" s="10">
        <v>0</v>
      </c>
      <c r="K359" s="7">
        <v>0</v>
      </c>
      <c r="L359" s="11">
        <v>22667</v>
      </c>
      <c r="M359" s="9">
        <v>19223897</v>
      </c>
      <c r="N359" s="7">
        <v>16</v>
      </c>
      <c r="O359" s="7">
        <v>12</v>
      </c>
      <c r="P359" s="7">
        <v>2</v>
      </c>
      <c r="Q359" s="7">
        <v>0</v>
      </c>
      <c r="R359" s="7">
        <v>2</v>
      </c>
      <c r="S359" s="7">
        <v>0</v>
      </c>
      <c r="T359" s="7">
        <v>1</v>
      </c>
      <c r="U359" s="7">
        <v>0</v>
      </c>
      <c r="V359" s="7">
        <v>0</v>
      </c>
      <c r="W359" s="6">
        <v>0</v>
      </c>
      <c r="X359" s="12">
        <v>23.034412178585136</v>
      </c>
      <c r="Y359" s="7">
        <v>1</v>
      </c>
      <c r="Z359" s="7">
        <v>0</v>
      </c>
      <c r="AA359" s="7">
        <v>0</v>
      </c>
      <c r="AB359" s="9" t="s">
        <v>67</v>
      </c>
      <c r="AC359" s="10">
        <f t="shared" si="39"/>
        <v>0</v>
      </c>
      <c r="AD359" s="10">
        <f t="shared" si="40"/>
        <v>1</v>
      </c>
      <c r="AE359" s="10">
        <f t="shared" si="41"/>
        <v>0</v>
      </c>
    </row>
    <row r="360" spans="1:31" ht="12.75" customHeight="1" x14ac:dyDescent="0.2">
      <c r="A360" s="7" t="s">
        <v>39</v>
      </c>
      <c r="B360" s="7" t="s">
        <v>60</v>
      </c>
      <c r="C360" s="8">
        <v>40005</v>
      </c>
      <c r="D360" s="9" t="s">
        <v>41</v>
      </c>
      <c r="E360" s="10" t="s">
        <v>42</v>
      </c>
      <c r="F360" s="10">
        <f t="shared" si="35"/>
        <v>0</v>
      </c>
      <c r="G360" s="10">
        <f t="shared" si="36"/>
        <v>0</v>
      </c>
      <c r="H360" s="10">
        <f t="shared" si="37"/>
        <v>1</v>
      </c>
      <c r="I360" s="10">
        <f t="shared" si="38"/>
        <v>0</v>
      </c>
      <c r="J360" s="10">
        <v>0</v>
      </c>
      <c r="K360" s="7">
        <v>0</v>
      </c>
      <c r="L360" s="11">
        <v>22667</v>
      </c>
      <c r="M360" s="9">
        <v>19223897</v>
      </c>
      <c r="N360" s="7">
        <v>4</v>
      </c>
      <c r="O360" s="7">
        <v>17</v>
      </c>
      <c r="P360" s="7">
        <v>5</v>
      </c>
      <c r="Q360" s="7">
        <v>0</v>
      </c>
      <c r="R360" s="7">
        <v>6</v>
      </c>
      <c r="S360" s="7">
        <v>0</v>
      </c>
      <c r="T360" s="7">
        <v>2</v>
      </c>
      <c r="U360" s="7">
        <v>0</v>
      </c>
      <c r="V360" s="7">
        <v>0</v>
      </c>
      <c r="W360" s="6">
        <v>0</v>
      </c>
      <c r="X360" s="12">
        <v>33.842435443037971</v>
      </c>
      <c r="Y360" s="7">
        <v>1</v>
      </c>
      <c r="Z360" s="7">
        <v>0</v>
      </c>
      <c r="AA360" s="7">
        <v>30.2</v>
      </c>
      <c r="AB360" s="9" t="s">
        <v>67</v>
      </c>
      <c r="AC360" s="10">
        <f t="shared" si="39"/>
        <v>0</v>
      </c>
      <c r="AD360" s="10">
        <f t="shared" si="40"/>
        <v>1</v>
      </c>
      <c r="AE360" s="10">
        <f t="shared" si="41"/>
        <v>0</v>
      </c>
    </row>
    <row r="361" spans="1:31" ht="12.75" customHeight="1" x14ac:dyDescent="0.2">
      <c r="A361" s="7" t="s">
        <v>47</v>
      </c>
      <c r="B361" s="7" t="s">
        <v>60</v>
      </c>
      <c r="C361" s="8">
        <v>40124</v>
      </c>
      <c r="D361" s="9" t="s">
        <v>41</v>
      </c>
      <c r="E361" s="10" t="s">
        <v>42</v>
      </c>
      <c r="F361" s="10">
        <f t="shared" si="35"/>
        <v>0</v>
      </c>
      <c r="G361" s="10">
        <f t="shared" si="36"/>
        <v>0</v>
      </c>
      <c r="H361" s="10">
        <f t="shared" si="37"/>
        <v>1</v>
      </c>
      <c r="I361" s="10">
        <f t="shared" si="38"/>
        <v>0</v>
      </c>
      <c r="J361" s="10">
        <v>0</v>
      </c>
      <c r="K361" s="7">
        <v>0</v>
      </c>
      <c r="L361" s="11">
        <v>22667</v>
      </c>
      <c r="M361" s="9">
        <v>19223897</v>
      </c>
      <c r="N361" s="7">
        <v>13</v>
      </c>
      <c r="O361" s="7">
        <v>18</v>
      </c>
      <c r="P361" s="7">
        <v>1</v>
      </c>
      <c r="Q361" s="7">
        <v>6</v>
      </c>
      <c r="R361" s="7">
        <v>4</v>
      </c>
      <c r="S361" s="7">
        <v>5</v>
      </c>
      <c r="T361" s="7">
        <v>4</v>
      </c>
      <c r="U361" s="7">
        <v>0</v>
      </c>
      <c r="V361" s="7">
        <v>0</v>
      </c>
      <c r="W361" s="6">
        <v>0</v>
      </c>
      <c r="X361" s="12">
        <v>12.078874594204642</v>
      </c>
      <c r="Y361" s="7">
        <v>1</v>
      </c>
      <c r="Z361" s="7">
        <v>0</v>
      </c>
      <c r="AA361" s="7">
        <v>0</v>
      </c>
      <c r="AB361" s="9" t="s">
        <v>76</v>
      </c>
      <c r="AC361" s="10">
        <f t="shared" si="39"/>
        <v>0</v>
      </c>
      <c r="AD361" s="10">
        <f t="shared" si="40"/>
        <v>0</v>
      </c>
      <c r="AE361" s="10">
        <f t="shared" si="41"/>
        <v>1</v>
      </c>
    </row>
    <row r="362" spans="1:31" ht="12.75" customHeight="1" x14ac:dyDescent="0.2">
      <c r="A362" s="7" t="s">
        <v>55</v>
      </c>
      <c r="B362" s="7" t="s">
        <v>60</v>
      </c>
      <c r="C362" s="8">
        <v>40138</v>
      </c>
      <c r="D362" s="9" t="s">
        <v>41</v>
      </c>
      <c r="E362" s="10" t="s">
        <v>42</v>
      </c>
      <c r="F362" s="10">
        <f t="shared" si="35"/>
        <v>0</v>
      </c>
      <c r="G362" s="10">
        <f t="shared" si="36"/>
        <v>0</v>
      </c>
      <c r="H362" s="10">
        <f t="shared" si="37"/>
        <v>1</v>
      </c>
      <c r="I362" s="10">
        <f t="shared" si="38"/>
        <v>0</v>
      </c>
      <c r="J362" s="10">
        <v>0</v>
      </c>
      <c r="K362" s="7">
        <v>0</v>
      </c>
      <c r="L362" s="11">
        <v>22667</v>
      </c>
      <c r="M362" s="9">
        <v>19223897</v>
      </c>
      <c r="N362" s="7">
        <v>10</v>
      </c>
      <c r="O362" s="7">
        <v>19</v>
      </c>
      <c r="P362" s="7">
        <v>4</v>
      </c>
      <c r="Q362" s="7">
        <v>3</v>
      </c>
      <c r="R362" s="7">
        <v>5</v>
      </c>
      <c r="S362" s="7">
        <v>4</v>
      </c>
      <c r="T362" s="7">
        <v>4</v>
      </c>
      <c r="U362" s="7">
        <v>0</v>
      </c>
      <c r="V362" s="7">
        <v>0</v>
      </c>
      <c r="W362" s="6">
        <v>0</v>
      </c>
      <c r="X362" s="12">
        <v>36.001866808899727</v>
      </c>
      <c r="Y362" s="7">
        <v>1</v>
      </c>
      <c r="Z362" s="7">
        <v>0</v>
      </c>
      <c r="AA362" s="7">
        <v>5.0999999999999996</v>
      </c>
      <c r="AB362" s="9" t="s">
        <v>76</v>
      </c>
      <c r="AC362" s="10">
        <f t="shared" si="39"/>
        <v>0</v>
      </c>
      <c r="AD362" s="10">
        <f t="shared" si="40"/>
        <v>0</v>
      </c>
      <c r="AE362" s="10">
        <f t="shared" si="41"/>
        <v>1</v>
      </c>
    </row>
    <row r="363" spans="1:31" ht="12.75" customHeight="1" x14ac:dyDescent="0.2">
      <c r="A363" s="7" t="s">
        <v>50</v>
      </c>
      <c r="B363" s="7" t="s">
        <v>39</v>
      </c>
      <c r="C363" s="8">
        <v>40055</v>
      </c>
      <c r="D363" s="9" t="s">
        <v>41</v>
      </c>
      <c r="E363" s="10" t="s">
        <v>42</v>
      </c>
      <c r="F363" s="10">
        <f t="shared" si="35"/>
        <v>0</v>
      </c>
      <c r="G363" s="10">
        <f t="shared" si="36"/>
        <v>0</v>
      </c>
      <c r="H363" s="10">
        <f t="shared" si="37"/>
        <v>1</v>
      </c>
      <c r="I363" s="10">
        <f t="shared" si="38"/>
        <v>0</v>
      </c>
      <c r="J363" s="10">
        <v>0</v>
      </c>
      <c r="K363" s="7">
        <v>0</v>
      </c>
      <c r="L363" s="11">
        <v>22667</v>
      </c>
      <c r="M363" s="9">
        <v>19223897</v>
      </c>
      <c r="N363" s="7">
        <v>4</v>
      </c>
      <c r="O363" s="7">
        <v>1</v>
      </c>
      <c r="P363" s="7">
        <v>6</v>
      </c>
      <c r="Q363" s="7">
        <v>4</v>
      </c>
      <c r="R363" s="7">
        <v>3</v>
      </c>
      <c r="S363" s="7">
        <v>3</v>
      </c>
      <c r="T363" s="7">
        <v>3</v>
      </c>
      <c r="U363" s="7">
        <v>1</v>
      </c>
      <c r="V363" s="7">
        <v>1</v>
      </c>
      <c r="W363" s="6">
        <v>1</v>
      </c>
      <c r="X363" s="12">
        <v>34.446829268292682</v>
      </c>
      <c r="Y363" s="7">
        <v>1</v>
      </c>
      <c r="Z363" s="7">
        <v>0</v>
      </c>
      <c r="AA363" s="7">
        <v>0</v>
      </c>
      <c r="AB363" s="9" t="s">
        <v>67</v>
      </c>
      <c r="AC363" s="10">
        <f t="shared" si="39"/>
        <v>0</v>
      </c>
      <c r="AD363" s="10">
        <f t="shared" si="40"/>
        <v>1</v>
      </c>
      <c r="AE363" s="10">
        <f t="shared" si="41"/>
        <v>0</v>
      </c>
    </row>
    <row r="364" spans="1:31" ht="12.75" customHeight="1" x14ac:dyDescent="0.2">
      <c r="A364" s="7" t="s">
        <v>39</v>
      </c>
      <c r="B364" s="7" t="s">
        <v>47</v>
      </c>
      <c r="C364" s="8">
        <v>39992</v>
      </c>
      <c r="D364" s="9" t="s">
        <v>41</v>
      </c>
      <c r="E364" s="10" t="s">
        <v>42</v>
      </c>
      <c r="F364" s="10">
        <f t="shared" si="35"/>
        <v>0</v>
      </c>
      <c r="G364" s="10">
        <f t="shared" si="36"/>
        <v>0</v>
      </c>
      <c r="H364" s="10">
        <f t="shared" si="37"/>
        <v>1</v>
      </c>
      <c r="I364" s="10">
        <f t="shared" si="38"/>
        <v>0</v>
      </c>
      <c r="J364" s="10">
        <v>0</v>
      </c>
      <c r="K364" s="7">
        <v>0</v>
      </c>
      <c r="L364" s="11">
        <v>22667</v>
      </c>
      <c r="M364" s="9">
        <v>19223897</v>
      </c>
      <c r="N364" s="7">
        <v>4</v>
      </c>
      <c r="O364" s="7">
        <v>10</v>
      </c>
      <c r="P364" s="7">
        <v>7</v>
      </c>
      <c r="Q364" s="7">
        <v>1</v>
      </c>
      <c r="R364" s="7">
        <v>7</v>
      </c>
      <c r="S364" s="7">
        <v>5</v>
      </c>
      <c r="T364" s="7">
        <v>1</v>
      </c>
      <c r="U364" s="7">
        <v>1</v>
      </c>
      <c r="V364" s="7">
        <v>1</v>
      </c>
      <c r="W364" s="6">
        <v>1</v>
      </c>
      <c r="X364" s="12">
        <v>31.162401836414162</v>
      </c>
      <c r="Y364" s="7">
        <v>1</v>
      </c>
      <c r="Z364" s="7">
        <v>0</v>
      </c>
      <c r="AA364" s="7">
        <v>0</v>
      </c>
      <c r="AB364" s="9" t="s">
        <v>67</v>
      </c>
      <c r="AC364" s="10">
        <f t="shared" si="39"/>
        <v>0</v>
      </c>
      <c r="AD364" s="10">
        <f t="shared" si="40"/>
        <v>1</v>
      </c>
      <c r="AE364" s="10">
        <f t="shared" si="41"/>
        <v>0</v>
      </c>
    </row>
    <row r="365" spans="1:31" ht="12.75" customHeight="1" x14ac:dyDescent="0.2">
      <c r="A365" s="7" t="s">
        <v>50</v>
      </c>
      <c r="B365" s="7" t="s">
        <v>47</v>
      </c>
      <c r="C365" s="8">
        <v>40013</v>
      </c>
      <c r="D365" s="9" t="s">
        <v>41</v>
      </c>
      <c r="E365" s="10" t="s">
        <v>42</v>
      </c>
      <c r="F365" s="10">
        <f t="shared" si="35"/>
        <v>0</v>
      </c>
      <c r="G365" s="10">
        <f t="shared" si="36"/>
        <v>0</v>
      </c>
      <c r="H365" s="10">
        <f t="shared" si="37"/>
        <v>1</v>
      </c>
      <c r="I365" s="10">
        <f t="shared" si="38"/>
        <v>0</v>
      </c>
      <c r="J365" s="10">
        <v>0</v>
      </c>
      <c r="K365" s="7">
        <v>0</v>
      </c>
      <c r="L365" s="11">
        <v>22667</v>
      </c>
      <c r="M365" s="9">
        <v>19223897</v>
      </c>
      <c r="N365" s="7">
        <v>16</v>
      </c>
      <c r="O365" s="7">
        <v>11</v>
      </c>
      <c r="P365" s="7">
        <v>1</v>
      </c>
      <c r="Q365" s="7">
        <v>4</v>
      </c>
      <c r="R365" s="7">
        <v>2</v>
      </c>
      <c r="S365" s="7">
        <v>6</v>
      </c>
      <c r="T365" s="7">
        <v>2</v>
      </c>
      <c r="U365" s="7">
        <v>1</v>
      </c>
      <c r="V365" s="7">
        <v>1</v>
      </c>
      <c r="W365" s="6">
        <v>1</v>
      </c>
      <c r="X365" s="12">
        <v>22.656436097114064</v>
      </c>
      <c r="Y365" s="7">
        <v>1</v>
      </c>
      <c r="Z365" s="7">
        <v>0</v>
      </c>
      <c r="AA365" s="7">
        <v>0</v>
      </c>
      <c r="AB365" s="9" t="s">
        <v>67</v>
      </c>
      <c r="AC365" s="10">
        <f t="shared" si="39"/>
        <v>0</v>
      </c>
      <c r="AD365" s="10">
        <f t="shared" si="40"/>
        <v>1</v>
      </c>
      <c r="AE365" s="10">
        <f t="shared" si="41"/>
        <v>0</v>
      </c>
    </row>
    <row r="366" spans="1:31" ht="12.75" customHeight="1" x14ac:dyDescent="0.2">
      <c r="A366" s="7" t="s">
        <v>55</v>
      </c>
      <c r="B366" s="7" t="s">
        <v>47</v>
      </c>
      <c r="C366" s="8">
        <v>40058</v>
      </c>
      <c r="D366" s="9" t="s">
        <v>41</v>
      </c>
      <c r="E366" s="10" t="s">
        <v>42</v>
      </c>
      <c r="F366" s="10">
        <f t="shared" si="35"/>
        <v>0</v>
      </c>
      <c r="G366" s="10">
        <f t="shared" si="36"/>
        <v>0</v>
      </c>
      <c r="H366" s="10">
        <f t="shared" si="37"/>
        <v>1</v>
      </c>
      <c r="I366" s="10">
        <f t="shared" si="38"/>
        <v>0</v>
      </c>
      <c r="J366" s="10">
        <v>0</v>
      </c>
      <c r="K366" s="7">
        <v>0</v>
      </c>
      <c r="L366" s="11">
        <v>22667</v>
      </c>
      <c r="M366" s="9">
        <v>19223897</v>
      </c>
      <c r="N366" s="7">
        <v>7</v>
      </c>
      <c r="O366" s="26">
        <f>'Teste para dados ausentes'!A21</f>
        <v>9.6383442265795196</v>
      </c>
      <c r="P366" s="7">
        <v>5</v>
      </c>
      <c r="Q366" s="7">
        <v>4</v>
      </c>
      <c r="R366" s="7">
        <v>7</v>
      </c>
      <c r="S366" s="7">
        <v>6</v>
      </c>
      <c r="T366" s="7">
        <v>3</v>
      </c>
      <c r="U366" s="7">
        <v>1</v>
      </c>
      <c r="V366" s="7">
        <v>1</v>
      </c>
      <c r="W366" s="6">
        <v>1</v>
      </c>
      <c r="X366" s="12">
        <v>32.028387599922013</v>
      </c>
      <c r="Y366" s="7">
        <v>0</v>
      </c>
      <c r="Z366" s="7">
        <v>1</v>
      </c>
      <c r="AA366" s="7">
        <v>0</v>
      </c>
      <c r="AB366" s="9" t="s">
        <v>67</v>
      </c>
      <c r="AC366" s="10">
        <f t="shared" si="39"/>
        <v>0</v>
      </c>
      <c r="AD366" s="10">
        <f t="shared" si="40"/>
        <v>1</v>
      </c>
      <c r="AE366" s="10">
        <f t="shared" si="41"/>
        <v>0</v>
      </c>
    </row>
    <row r="367" spans="1:31" ht="12.75" customHeight="1" x14ac:dyDescent="0.2">
      <c r="A367" s="7" t="s">
        <v>39</v>
      </c>
      <c r="B367" s="7" t="s">
        <v>50</v>
      </c>
      <c r="C367" s="8">
        <v>39957</v>
      </c>
      <c r="D367" s="9" t="s">
        <v>41</v>
      </c>
      <c r="E367" s="10" t="s">
        <v>42</v>
      </c>
      <c r="F367" s="10">
        <f t="shared" si="35"/>
        <v>0</v>
      </c>
      <c r="G367" s="10">
        <f t="shared" si="36"/>
        <v>0</v>
      </c>
      <c r="H367" s="10">
        <f t="shared" si="37"/>
        <v>1</v>
      </c>
      <c r="I367" s="10">
        <f t="shared" si="38"/>
        <v>0</v>
      </c>
      <c r="J367" s="10">
        <v>0</v>
      </c>
      <c r="K367" s="7">
        <v>0</v>
      </c>
      <c r="L367" s="11">
        <v>22667</v>
      </c>
      <c r="M367" s="9">
        <v>19223897</v>
      </c>
      <c r="N367" s="7">
        <v>8</v>
      </c>
      <c r="O367" s="7">
        <v>15</v>
      </c>
      <c r="P367" s="7">
        <v>3</v>
      </c>
      <c r="Q367" s="7">
        <v>4</v>
      </c>
      <c r="R367" s="7">
        <v>2</v>
      </c>
      <c r="S367" s="7">
        <v>4</v>
      </c>
      <c r="T367" s="7">
        <v>1</v>
      </c>
      <c r="U367" s="7">
        <v>1</v>
      </c>
      <c r="V367" s="7">
        <v>1</v>
      </c>
      <c r="W367" s="6">
        <v>0</v>
      </c>
      <c r="X367" s="12">
        <v>34.217463768115941</v>
      </c>
      <c r="Y367" s="7">
        <v>1</v>
      </c>
      <c r="Z367" s="7">
        <v>0</v>
      </c>
      <c r="AA367" s="7">
        <v>0</v>
      </c>
      <c r="AB367" s="9" t="s">
        <v>34</v>
      </c>
      <c r="AC367" s="10">
        <f t="shared" si="39"/>
        <v>1</v>
      </c>
      <c r="AD367" s="10">
        <f t="shared" si="40"/>
        <v>0</v>
      </c>
      <c r="AE367" s="10">
        <f t="shared" si="41"/>
        <v>0</v>
      </c>
    </row>
    <row r="368" spans="1:31" ht="12.75" customHeight="1" x14ac:dyDescent="0.2">
      <c r="A368" s="7" t="s">
        <v>55</v>
      </c>
      <c r="B368" s="7" t="s">
        <v>50</v>
      </c>
      <c r="C368" s="8">
        <v>39985</v>
      </c>
      <c r="D368" s="9" t="s">
        <v>41</v>
      </c>
      <c r="E368" s="10" t="s">
        <v>42</v>
      </c>
      <c r="F368" s="10">
        <f t="shared" si="35"/>
        <v>0</v>
      </c>
      <c r="G368" s="10">
        <f t="shared" si="36"/>
        <v>0</v>
      </c>
      <c r="H368" s="10">
        <f t="shared" si="37"/>
        <v>1</v>
      </c>
      <c r="I368" s="10">
        <f t="shared" si="38"/>
        <v>0</v>
      </c>
      <c r="J368" s="10">
        <v>0</v>
      </c>
      <c r="K368" s="7">
        <v>0</v>
      </c>
      <c r="L368" s="11">
        <v>22667</v>
      </c>
      <c r="M368" s="9">
        <v>19223897</v>
      </c>
      <c r="N368" s="7">
        <v>8</v>
      </c>
      <c r="O368" s="7">
        <v>12</v>
      </c>
      <c r="P368" s="7">
        <v>4</v>
      </c>
      <c r="Q368" s="7">
        <v>5</v>
      </c>
      <c r="R368" s="7">
        <v>3</v>
      </c>
      <c r="S368" s="7">
        <v>4</v>
      </c>
      <c r="T368" s="7">
        <v>1</v>
      </c>
      <c r="U368" s="7">
        <v>1</v>
      </c>
      <c r="V368" s="7">
        <v>1</v>
      </c>
      <c r="W368" s="6">
        <v>0</v>
      </c>
      <c r="X368" s="12">
        <v>31.68655259905016</v>
      </c>
      <c r="Y368" s="7">
        <v>1</v>
      </c>
      <c r="Z368" s="7">
        <v>0</v>
      </c>
      <c r="AA368" s="7">
        <v>0</v>
      </c>
      <c r="AB368" s="9" t="s">
        <v>67</v>
      </c>
      <c r="AC368" s="10">
        <f t="shared" si="39"/>
        <v>0</v>
      </c>
      <c r="AD368" s="10">
        <f t="shared" si="40"/>
        <v>1</v>
      </c>
      <c r="AE368" s="10">
        <f t="shared" si="41"/>
        <v>0</v>
      </c>
    </row>
    <row r="369" spans="1:31" ht="12.75" customHeight="1" x14ac:dyDescent="0.2">
      <c r="A369" s="7" t="s">
        <v>55</v>
      </c>
      <c r="B369" s="7" t="s">
        <v>35</v>
      </c>
      <c r="C369" s="8">
        <v>40010</v>
      </c>
      <c r="D369" s="9" t="s">
        <v>41</v>
      </c>
      <c r="E369" s="10" t="s">
        <v>42</v>
      </c>
      <c r="F369" s="10">
        <f t="shared" si="35"/>
        <v>0</v>
      </c>
      <c r="G369" s="10">
        <f t="shared" si="36"/>
        <v>0</v>
      </c>
      <c r="H369" s="10">
        <f t="shared" si="37"/>
        <v>1</v>
      </c>
      <c r="I369" s="10">
        <f t="shared" si="38"/>
        <v>0</v>
      </c>
      <c r="J369" s="10">
        <v>0</v>
      </c>
      <c r="K369" s="7">
        <v>0</v>
      </c>
      <c r="L369" s="11">
        <v>22667</v>
      </c>
      <c r="M369" s="9">
        <v>19223897</v>
      </c>
      <c r="N369" s="7">
        <v>8</v>
      </c>
      <c r="O369" s="7">
        <v>12</v>
      </c>
      <c r="P369" s="7">
        <v>3</v>
      </c>
      <c r="Q369" s="7">
        <v>6</v>
      </c>
      <c r="R369" s="7">
        <v>4</v>
      </c>
      <c r="S369" s="7">
        <v>4</v>
      </c>
      <c r="T369" s="7">
        <v>2</v>
      </c>
      <c r="U369" s="7">
        <v>0</v>
      </c>
      <c r="V369" s="7">
        <v>0</v>
      </c>
      <c r="W369" s="6">
        <v>1</v>
      </c>
      <c r="X369" s="12">
        <v>33.198519071893124</v>
      </c>
      <c r="Y369" s="7">
        <v>0</v>
      </c>
      <c r="Z369" s="7">
        <v>0</v>
      </c>
      <c r="AA369" s="7">
        <v>0</v>
      </c>
      <c r="AB369" s="9" t="s">
        <v>67</v>
      </c>
      <c r="AC369" s="10">
        <f t="shared" si="39"/>
        <v>0</v>
      </c>
      <c r="AD369" s="10">
        <f t="shared" si="40"/>
        <v>1</v>
      </c>
      <c r="AE369" s="10">
        <f t="shared" si="41"/>
        <v>0</v>
      </c>
    </row>
    <row r="370" spans="1:31" ht="12.75" customHeight="1" x14ac:dyDescent="0.2">
      <c r="A370" s="7" t="s">
        <v>39</v>
      </c>
      <c r="B370" s="7" t="s">
        <v>35</v>
      </c>
      <c r="C370" s="8">
        <v>40128</v>
      </c>
      <c r="D370" s="9" t="s">
        <v>41</v>
      </c>
      <c r="E370" s="10" t="s">
        <v>42</v>
      </c>
      <c r="F370" s="10">
        <f t="shared" si="35"/>
        <v>0</v>
      </c>
      <c r="G370" s="10">
        <f t="shared" si="36"/>
        <v>0</v>
      </c>
      <c r="H370" s="10">
        <f t="shared" si="37"/>
        <v>1</v>
      </c>
      <c r="I370" s="10">
        <f t="shared" si="38"/>
        <v>0</v>
      </c>
      <c r="J370" s="10">
        <v>0</v>
      </c>
      <c r="K370" s="7">
        <v>0</v>
      </c>
      <c r="L370" s="11">
        <v>22667</v>
      </c>
      <c r="M370" s="9">
        <v>19223897</v>
      </c>
      <c r="N370" s="7">
        <v>2</v>
      </c>
      <c r="O370" s="7">
        <v>20</v>
      </c>
      <c r="P370" s="7">
        <v>4</v>
      </c>
      <c r="Q370" s="7">
        <v>1</v>
      </c>
      <c r="R370" s="7">
        <v>6</v>
      </c>
      <c r="S370" s="7">
        <v>5</v>
      </c>
      <c r="T370" s="7">
        <v>4</v>
      </c>
      <c r="U370" s="7">
        <v>0</v>
      </c>
      <c r="V370" s="7">
        <v>0</v>
      </c>
      <c r="W370" s="6">
        <v>1</v>
      </c>
      <c r="X370" s="12">
        <v>41.686295388207824</v>
      </c>
      <c r="Y370" s="7">
        <v>0</v>
      </c>
      <c r="Z370" s="7">
        <v>1</v>
      </c>
      <c r="AA370" s="7">
        <v>1</v>
      </c>
      <c r="AB370" s="9" t="s">
        <v>76</v>
      </c>
      <c r="AC370" s="10">
        <f t="shared" si="39"/>
        <v>0</v>
      </c>
      <c r="AD370" s="10">
        <f t="shared" si="40"/>
        <v>0</v>
      </c>
      <c r="AE370" s="10">
        <f t="shared" si="41"/>
        <v>1</v>
      </c>
    </row>
    <row r="371" spans="1:31" ht="12.75" customHeight="1" x14ac:dyDescent="0.2">
      <c r="A371" s="7" t="s">
        <v>50</v>
      </c>
      <c r="B371" s="7" t="s">
        <v>35</v>
      </c>
      <c r="C371" s="8">
        <v>40153</v>
      </c>
      <c r="D371" s="9" t="s">
        <v>41</v>
      </c>
      <c r="E371" s="10" t="s">
        <v>42</v>
      </c>
      <c r="F371" s="10">
        <f t="shared" si="35"/>
        <v>0</v>
      </c>
      <c r="G371" s="10">
        <f t="shared" si="36"/>
        <v>0</v>
      </c>
      <c r="H371" s="10">
        <f t="shared" si="37"/>
        <v>1</v>
      </c>
      <c r="I371" s="10">
        <f t="shared" si="38"/>
        <v>0</v>
      </c>
      <c r="J371" s="10">
        <v>0</v>
      </c>
      <c r="K371" s="7">
        <v>0</v>
      </c>
      <c r="L371" s="11">
        <v>22667</v>
      </c>
      <c r="M371" s="9">
        <v>19223897</v>
      </c>
      <c r="N371" s="7">
        <v>4</v>
      </c>
      <c r="O371" s="7">
        <v>20</v>
      </c>
      <c r="P371" s="7">
        <v>3</v>
      </c>
      <c r="Q371" s="7">
        <v>1</v>
      </c>
      <c r="R371" s="7">
        <v>6</v>
      </c>
      <c r="S371" s="7">
        <v>3</v>
      </c>
      <c r="T371" s="7">
        <v>4</v>
      </c>
      <c r="U371" s="7">
        <v>0</v>
      </c>
      <c r="V371" s="7">
        <v>0</v>
      </c>
      <c r="W371" s="6">
        <v>1</v>
      </c>
      <c r="X371" s="12">
        <v>36.741458850856532</v>
      </c>
      <c r="Y371" s="7">
        <v>1</v>
      </c>
      <c r="Z371" s="7">
        <v>0</v>
      </c>
      <c r="AA371" s="7">
        <v>0</v>
      </c>
      <c r="AB371" s="9" t="s">
        <v>76</v>
      </c>
      <c r="AC371" s="10">
        <f t="shared" si="39"/>
        <v>0</v>
      </c>
      <c r="AD371" s="10">
        <f t="shared" si="40"/>
        <v>0</v>
      </c>
      <c r="AE371" s="10">
        <f t="shared" si="41"/>
        <v>1</v>
      </c>
    </row>
    <row r="372" spans="1:31" ht="12.75" customHeight="1" x14ac:dyDescent="0.2">
      <c r="A372" s="7" t="s">
        <v>39</v>
      </c>
      <c r="B372" s="7" t="s">
        <v>44</v>
      </c>
      <c r="C372" s="8">
        <v>39971</v>
      </c>
      <c r="D372" s="9" t="s">
        <v>41</v>
      </c>
      <c r="E372" s="10" t="s">
        <v>42</v>
      </c>
      <c r="F372" s="10">
        <f t="shared" si="35"/>
        <v>0</v>
      </c>
      <c r="G372" s="10">
        <f t="shared" si="36"/>
        <v>0</v>
      </c>
      <c r="H372" s="10">
        <f t="shared" si="37"/>
        <v>1</v>
      </c>
      <c r="I372" s="10">
        <f t="shared" si="38"/>
        <v>0</v>
      </c>
      <c r="J372" s="10">
        <v>0</v>
      </c>
      <c r="K372" s="7">
        <v>0</v>
      </c>
      <c r="L372" s="11">
        <v>22667</v>
      </c>
      <c r="M372" s="9">
        <v>19223897</v>
      </c>
      <c r="N372" s="7">
        <v>11</v>
      </c>
      <c r="O372" s="7">
        <v>2</v>
      </c>
      <c r="P372" s="7">
        <v>2</v>
      </c>
      <c r="Q372" s="7">
        <v>6</v>
      </c>
      <c r="R372" s="7">
        <v>2</v>
      </c>
      <c r="S372" s="7">
        <v>2</v>
      </c>
      <c r="T372" s="7">
        <v>1</v>
      </c>
      <c r="U372" s="7">
        <v>0</v>
      </c>
      <c r="V372" s="7">
        <v>0</v>
      </c>
      <c r="W372" s="6">
        <v>0</v>
      </c>
      <c r="X372" s="12">
        <v>21.563531455515573</v>
      </c>
      <c r="Y372" s="7">
        <v>1</v>
      </c>
      <c r="Z372" s="7">
        <v>0</v>
      </c>
      <c r="AA372" s="7">
        <v>0</v>
      </c>
      <c r="AB372" s="9" t="s">
        <v>34</v>
      </c>
      <c r="AC372" s="10">
        <f t="shared" si="39"/>
        <v>1</v>
      </c>
      <c r="AD372" s="10">
        <f t="shared" si="40"/>
        <v>0</v>
      </c>
      <c r="AE372" s="10">
        <f t="shared" si="41"/>
        <v>0</v>
      </c>
    </row>
    <row r="373" spans="1:31" ht="12.75" customHeight="1" x14ac:dyDescent="0.2">
      <c r="A373" s="7" t="s">
        <v>55</v>
      </c>
      <c r="B373" s="7" t="s">
        <v>44</v>
      </c>
      <c r="C373" s="8">
        <v>40017</v>
      </c>
      <c r="D373" s="9" t="s">
        <v>41</v>
      </c>
      <c r="E373" s="10" t="s">
        <v>42</v>
      </c>
      <c r="F373" s="10">
        <f t="shared" si="35"/>
        <v>0</v>
      </c>
      <c r="G373" s="10">
        <f t="shared" si="36"/>
        <v>0</v>
      </c>
      <c r="H373" s="10">
        <f t="shared" si="37"/>
        <v>1</v>
      </c>
      <c r="I373" s="10">
        <f t="shared" si="38"/>
        <v>0</v>
      </c>
      <c r="J373" s="10">
        <v>0</v>
      </c>
      <c r="K373" s="7">
        <v>0</v>
      </c>
      <c r="L373" s="11">
        <v>22667</v>
      </c>
      <c r="M373" s="9">
        <v>19223897</v>
      </c>
      <c r="N373" s="7">
        <v>6</v>
      </c>
      <c r="O373" s="7">
        <v>4</v>
      </c>
      <c r="P373" s="7">
        <v>6</v>
      </c>
      <c r="Q373" s="7">
        <v>5</v>
      </c>
      <c r="R373" s="7">
        <v>6</v>
      </c>
      <c r="S373" s="7">
        <v>7</v>
      </c>
      <c r="T373" s="7">
        <v>2</v>
      </c>
      <c r="U373" s="7">
        <v>0</v>
      </c>
      <c r="V373" s="7">
        <v>0</v>
      </c>
      <c r="W373" s="6">
        <v>0</v>
      </c>
      <c r="X373" s="12">
        <v>33.490021186440678</v>
      </c>
      <c r="Y373" s="7">
        <v>0</v>
      </c>
      <c r="Z373" s="7">
        <v>0</v>
      </c>
      <c r="AA373" s="7">
        <v>0</v>
      </c>
      <c r="AB373" s="9" t="s">
        <v>67</v>
      </c>
      <c r="AC373" s="10">
        <f t="shared" si="39"/>
        <v>0</v>
      </c>
      <c r="AD373" s="10">
        <f t="shared" si="40"/>
        <v>1</v>
      </c>
      <c r="AE373" s="10">
        <f t="shared" si="41"/>
        <v>0</v>
      </c>
    </row>
    <row r="374" spans="1:31" ht="12.75" customHeight="1" x14ac:dyDescent="0.2">
      <c r="A374" s="7" t="s">
        <v>47</v>
      </c>
      <c r="B374" s="7" t="s">
        <v>44</v>
      </c>
      <c r="C374" s="8">
        <v>40098</v>
      </c>
      <c r="D374" s="9" t="s">
        <v>41</v>
      </c>
      <c r="E374" s="10" t="s">
        <v>42</v>
      </c>
      <c r="F374" s="10">
        <f t="shared" si="35"/>
        <v>0</v>
      </c>
      <c r="G374" s="10">
        <f t="shared" si="36"/>
        <v>0</v>
      </c>
      <c r="H374" s="10">
        <f t="shared" si="37"/>
        <v>1</v>
      </c>
      <c r="I374" s="10">
        <f t="shared" si="38"/>
        <v>0</v>
      </c>
      <c r="J374" s="10">
        <v>0</v>
      </c>
      <c r="K374" s="7">
        <v>0</v>
      </c>
      <c r="L374" s="11">
        <v>22667</v>
      </c>
      <c r="M374" s="9">
        <v>19223897</v>
      </c>
      <c r="N374" s="7">
        <v>11</v>
      </c>
      <c r="O374" s="7">
        <v>8</v>
      </c>
      <c r="P374" s="7">
        <v>3</v>
      </c>
      <c r="Q374" s="7">
        <v>4</v>
      </c>
      <c r="R374" s="7">
        <v>3</v>
      </c>
      <c r="S374" s="7">
        <v>6</v>
      </c>
      <c r="T374" s="7">
        <v>3</v>
      </c>
      <c r="U374" s="7">
        <v>0</v>
      </c>
      <c r="V374" s="7">
        <v>0</v>
      </c>
      <c r="W374" s="6">
        <v>0</v>
      </c>
      <c r="X374" s="12">
        <v>11.122586913361213</v>
      </c>
      <c r="Y374" s="7">
        <v>0</v>
      </c>
      <c r="Z374" s="7">
        <v>0</v>
      </c>
      <c r="AA374" s="7">
        <v>0</v>
      </c>
      <c r="AB374" s="9" t="s">
        <v>76</v>
      </c>
      <c r="AC374" s="10">
        <f t="shared" si="39"/>
        <v>0</v>
      </c>
      <c r="AD374" s="10">
        <f t="shared" si="40"/>
        <v>0</v>
      </c>
      <c r="AE374" s="10">
        <f t="shared" si="41"/>
        <v>1</v>
      </c>
    </row>
    <row r="375" spans="1:31" ht="12.75" customHeight="1" x14ac:dyDescent="0.2">
      <c r="A375" s="7" t="s">
        <v>50</v>
      </c>
      <c r="B375" s="7" t="s">
        <v>44</v>
      </c>
      <c r="C375" s="8">
        <v>40131</v>
      </c>
      <c r="D375" s="9" t="s">
        <v>41</v>
      </c>
      <c r="E375" s="10" t="s">
        <v>42</v>
      </c>
      <c r="F375" s="10">
        <f t="shared" si="35"/>
        <v>0</v>
      </c>
      <c r="G375" s="10">
        <f t="shared" si="36"/>
        <v>0</v>
      </c>
      <c r="H375" s="10">
        <f t="shared" si="37"/>
        <v>1</v>
      </c>
      <c r="I375" s="10">
        <f t="shared" si="38"/>
        <v>0</v>
      </c>
      <c r="J375" s="10">
        <v>0</v>
      </c>
      <c r="K375" s="7">
        <v>1</v>
      </c>
      <c r="L375" s="11">
        <v>22667</v>
      </c>
      <c r="M375" s="9">
        <v>19223897</v>
      </c>
      <c r="N375" s="7">
        <v>1</v>
      </c>
      <c r="O375" s="7">
        <v>13</v>
      </c>
      <c r="P375" s="7">
        <v>7</v>
      </c>
      <c r="Q375" s="7">
        <v>0</v>
      </c>
      <c r="R375" s="7">
        <v>3</v>
      </c>
      <c r="S375" s="7">
        <v>0</v>
      </c>
      <c r="T375" s="7">
        <v>4</v>
      </c>
      <c r="U375" s="7">
        <v>0</v>
      </c>
      <c r="V375" s="7">
        <v>0</v>
      </c>
      <c r="W375" s="6">
        <v>0</v>
      </c>
      <c r="X375" s="12">
        <v>33.362435155251482</v>
      </c>
      <c r="Y375" s="7">
        <v>1</v>
      </c>
      <c r="Z375" s="7">
        <v>0</v>
      </c>
      <c r="AA375" s="7">
        <v>0</v>
      </c>
      <c r="AB375" s="9" t="s">
        <v>76</v>
      </c>
      <c r="AC375" s="10">
        <f t="shared" si="39"/>
        <v>0</v>
      </c>
      <c r="AD375" s="10">
        <f t="shared" si="40"/>
        <v>0</v>
      </c>
      <c r="AE375" s="10">
        <f t="shared" si="41"/>
        <v>1</v>
      </c>
    </row>
  </sheetData>
  <sortState ref="A2:AE375">
    <sortCondition ref="D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383"/>
  <sheetViews>
    <sheetView zoomScale="80" zoomScaleNormal="80" workbookViewId="0">
      <pane ySplit="2460" topLeftCell="A361" activePane="bottomLeft"/>
      <selection activeCell="P2" sqref="P2:P375"/>
      <selection pane="bottomLeft" activeCell="I382" sqref="I382"/>
    </sheetView>
  </sheetViews>
  <sheetFormatPr defaultRowHeight="12.75" x14ac:dyDescent="0.2"/>
  <cols>
    <col min="1" max="1" width="14.28515625" style="7" bestFit="1" customWidth="1"/>
    <col min="2" max="2" width="13.7109375" style="7" bestFit="1" customWidth="1"/>
    <col min="3" max="3" width="17.7109375" style="15" bestFit="1" customWidth="1"/>
    <col min="4" max="4" width="17.85546875" style="7" bestFit="1" customWidth="1"/>
    <col min="5" max="5" width="12" style="6" bestFit="1" customWidth="1"/>
    <col min="6" max="8" width="12" style="6" customWidth="1"/>
    <col min="9" max="9" width="15.28515625" style="6" customWidth="1"/>
    <col min="10" max="10" width="9.28515625" style="7" bestFit="1" customWidth="1"/>
    <col min="11" max="11" width="9.42578125" style="16" bestFit="1" customWidth="1"/>
    <col min="12" max="12" width="9.5703125" style="7" bestFit="1" customWidth="1"/>
    <col min="13" max="13" width="9.28515625" style="7" bestFit="1" customWidth="1"/>
    <col min="14" max="14" width="9.28515625" style="7" customWidth="1"/>
    <col min="15" max="15" width="9.28515625" style="7" bestFit="1" customWidth="1"/>
    <col min="16" max="16" width="9.28515625" style="7" customWidth="1"/>
    <col min="17" max="18" width="9.5703125" style="7" bestFit="1" customWidth="1"/>
    <col min="19" max="20" width="9.42578125" style="7" bestFit="1" customWidth="1"/>
    <col min="21" max="21" width="8" style="7" bestFit="1" customWidth="1"/>
    <col min="22" max="22" width="9.28515625" style="7" customWidth="1"/>
    <col min="23" max="23" width="8.85546875" style="7" customWidth="1"/>
    <col min="24" max="24" width="5.28515625" style="6" customWidth="1"/>
    <col min="25" max="25" width="6" style="17" bestFit="1" customWidth="1"/>
    <col min="26" max="26" width="5.42578125" style="7" customWidth="1"/>
    <col min="27" max="27" width="5" style="7" customWidth="1"/>
    <col min="28" max="28" width="6" style="7" bestFit="1" customWidth="1"/>
    <col min="29" max="29" width="9.140625" style="6" customWidth="1"/>
    <col min="30" max="30" width="8.140625" style="6" customWidth="1"/>
    <col min="31" max="31" width="10.5703125" style="6" customWidth="1"/>
    <col min="32" max="32" width="9" style="7" customWidth="1"/>
    <col min="33" max="40" width="9.140625" style="7"/>
    <col min="41" max="41" width="5" style="7" bestFit="1" customWidth="1"/>
    <col min="42" max="43" width="9.140625" style="7"/>
    <col min="44" max="44" width="4.28515625" style="7" bestFit="1" customWidth="1"/>
    <col min="45" max="46" width="9.140625" style="7"/>
    <col min="47" max="47" width="5" style="7" bestFit="1" customWidth="1"/>
    <col min="48" max="49" width="6.140625" style="7" bestFit="1" customWidth="1"/>
    <col min="50" max="50" width="5" style="7" customWidth="1"/>
    <col min="51" max="52" width="9.140625" style="7"/>
    <col min="53" max="53" width="5" style="7" bestFit="1" customWidth="1"/>
    <col min="54" max="55" width="9.140625" style="7"/>
    <col min="56" max="56" width="5" style="7" bestFit="1" customWidth="1"/>
    <col min="57" max="230" width="9.140625" style="7"/>
    <col min="231" max="231" width="14.28515625" style="7" bestFit="1" customWidth="1"/>
    <col min="232" max="232" width="13.7109375" style="7" bestFit="1" customWidth="1"/>
    <col min="233" max="233" width="17.7109375" style="7" bestFit="1" customWidth="1"/>
    <col min="234" max="234" width="17.85546875" style="7" bestFit="1" customWidth="1"/>
    <col min="235" max="235" width="12" style="7" bestFit="1" customWidth="1"/>
    <col min="236" max="238" width="12" style="7" customWidth="1"/>
    <col min="239" max="239" width="15.28515625" style="7" customWidth="1"/>
    <col min="240" max="240" width="9.28515625" style="7" bestFit="1" customWidth="1"/>
    <col min="241" max="241" width="9.42578125" style="7" bestFit="1" customWidth="1"/>
    <col min="242" max="242" width="9.5703125" style="7" bestFit="1" customWidth="1"/>
    <col min="243" max="244" width="9.28515625" style="7" bestFit="1" customWidth="1"/>
    <col min="245" max="246" width="9.5703125" style="7" bestFit="1" customWidth="1"/>
    <col min="247" max="248" width="9.42578125" style="7" bestFit="1" customWidth="1"/>
    <col min="249" max="249" width="8" style="7" bestFit="1" customWidth="1"/>
    <col min="250" max="250" width="9.28515625" style="7" bestFit="1" customWidth="1"/>
    <col min="251" max="251" width="8.85546875" style="7" bestFit="1" customWidth="1"/>
    <col min="252" max="252" width="5.28515625" style="7" bestFit="1" customWidth="1"/>
    <col min="253" max="253" width="5.5703125" style="7" bestFit="1" customWidth="1"/>
    <col min="254" max="254" width="5.42578125" style="7" bestFit="1" customWidth="1"/>
    <col min="255" max="256" width="5" style="7" bestFit="1" customWidth="1"/>
    <col min="257" max="257" width="9" style="7" bestFit="1" customWidth="1"/>
    <col min="258" max="258" width="9.140625" style="7"/>
    <col min="259" max="259" width="8.140625" style="7" bestFit="1" customWidth="1"/>
    <col min="260" max="260" width="10.5703125" style="7" bestFit="1" customWidth="1"/>
    <col min="261" max="486" width="9.140625" style="7"/>
    <col min="487" max="487" width="14.28515625" style="7" bestFit="1" customWidth="1"/>
    <col min="488" max="488" width="13.7109375" style="7" bestFit="1" customWidth="1"/>
    <col min="489" max="489" width="17.7109375" style="7" bestFit="1" customWidth="1"/>
    <col min="490" max="490" width="17.85546875" style="7" bestFit="1" customWidth="1"/>
    <col min="491" max="491" width="12" style="7" bestFit="1" customWidth="1"/>
    <col min="492" max="494" width="12" style="7" customWidth="1"/>
    <col min="495" max="495" width="15.28515625" style="7" customWidth="1"/>
    <col min="496" max="496" width="9.28515625" style="7" bestFit="1" customWidth="1"/>
    <col min="497" max="497" width="9.42578125" style="7" bestFit="1" customWidth="1"/>
    <col min="498" max="498" width="9.5703125" style="7" bestFit="1" customWidth="1"/>
    <col min="499" max="500" width="9.28515625" style="7" bestFit="1" customWidth="1"/>
    <col min="501" max="502" width="9.5703125" style="7" bestFit="1" customWidth="1"/>
    <col min="503" max="504" width="9.42578125" style="7" bestFit="1" customWidth="1"/>
    <col min="505" max="505" width="8" style="7" bestFit="1" customWidth="1"/>
    <col min="506" max="506" width="9.28515625" style="7" bestFit="1" customWidth="1"/>
    <col min="507" max="507" width="8.85546875" style="7" bestFit="1" customWidth="1"/>
    <col min="508" max="508" width="5.28515625" style="7" bestFit="1" customWidth="1"/>
    <col min="509" max="509" width="5.5703125" style="7" bestFit="1" customWidth="1"/>
    <col min="510" max="510" width="5.42578125" style="7" bestFit="1" customWidth="1"/>
    <col min="511" max="512" width="5" style="7" bestFit="1" customWidth="1"/>
    <col min="513" max="513" width="9" style="7" bestFit="1" customWidth="1"/>
    <col min="514" max="514" width="9.140625" style="7"/>
    <col min="515" max="515" width="8.140625" style="7" bestFit="1" customWidth="1"/>
    <col min="516" max="516" width="10.5703125" style="7" bestFit="1" customWidth="1"/>
    <col min="517" max="742" width="9.140625" style="7"/>
    <col min="743" max="743" width="14.28515625" style="7" bestFit="1" customWidth="1"/>
    <col min="744" max="744" width="13.7109375" style="7" bestFit="1" customWidth="1"/>
    <col min="745" max="745" width="17.7109375" style="7" bestFit="1" customWidth="1"/>
    <col min="746" max="746" width="17.85546875" style="7" bestFit="1" customWidth="1"/>
    <col min="747" max="747" width="12" style="7" bestFit="1" customWidth="1"/>
    <col min="748" max="750" width="12" style="7" customWidth="1"/>
    <col min="751" max="751" width="15.28515625" style="7" customWidth="1"/>
    <col min="752" max="752" width="9.28515625" style="7" bestFit="1" customWidth="1"/>
    <col min="753" max="753" width="9.42578125" style="7" bestFit="1" customWidth="1"/>
    <col min="754" max="754" width="9.5703125" style="7" bestFit="1" customWidth="1"/>
    <col min="755" max="756" width="9.28515625" style="7" bestFit="1" customWidth="1"/>
    <col min="757" max="758" width="9.5703125" style="7" bestFit="1" customWidth="1"/>
    <col min="759" max="760" width="9.42578125" style="7" bestFit="1" customWidth="1"/>
    <col min="761" max="761" width="8" style="7" bestFit="1" customWidth="1"/>
    <col min="762" max="762" width="9.28515625" style="7" bestFit="1" customWidth="1"/>
    <col min="763" max="763" width="8.85546875" style="7" bestFit="1" customWidth="1"/>
    <col min="764" max="764" width="5.28515625" style="7" bestFit="1" customWidth="1"/>
    <col min="765" max="765" width="5.5703125" style="7" bestFit="1" customWidth="1"/>
    <col min="766" max="766" width="5.42578125" style="7" bestFit="1" customWidth="1"/>
    <col min="767" max="768" width="5" style="7" bestFit="1" customWidth="1"/>
    <col min="769" max="769" width="9" style="7" bestFit="1" customWidth="1"/>
    <col min="770" max="770" width="9.140625" style="7"/>
    <col min="771" max="771" width="8.140625" style="7" bestFit="1" customWidth="1"/>
    <col min="772" max="772" width="10.5703125" style="7" bestFit="1" customWidth="1"/>
    <col min="773" max="998" width="9.140625" style="7"/>
    <col min="999" max="999" width="14.28515625" style="7" bestFit="1" customWidth="1"/>
    <col min="1000" max="1000" width="13.7109375" style="7" bestFit="1" customWidth="1"/>
    <col min="1001" max="1001" width="17.7109375" style="7" bestFit="1" customWidth="1"/>
    <col min="1002" max="1002" width="17.85546875" style="7" bestFit="1" customWidth="1"/>
    <col min="1003" max="1003" width="12" style="7" bestFit="1" customWidth="1"/>
    <col min="1004" max="1006" width="12" style="7" customWidth="1"/>
    <col min="1007" max="1007" width="15.28515625" style="7" customWidth="1"/>
    <col min="1008" max="1008" width="9.28515625" style="7" bestFit="1" customWidth="1"/>
    <col min="1009" max="1009" width="9.42578125" style="7" bestFit="1" customWidth="1"/>
    <col min="1010" max="1010" width="9.5703125" style="7" bestFit="1" customWidth="1"/>
    <col min="1011" max="1012" width="9.28515625" style="7" bestFit="1" customWidth="1"/>
    <col min="1013" max="1014" width="9.5703125" style="7" bestFit="1" customWidth="1"/>
    <col min="1015" max="1016" width="9.42578125" style="7" bestFit="1" customWidth="1"/>
    <col min="1017" max="1017" width="8" style="7" bestFit="1" customWidth="1"/>
    <col min="1018" max="1018" width="9.28515625" style="7" bestFit="1" customWidth="1"/>
    <col min="1019" max="1019" width="8.85546875" style="7" bestFit="1" customWidth="1"/>
    <col min="1020" max="1020" width="5.28515625" style="7" bestFit="1" customWidth="1"/>
    <col min="1021" max="1021" width="5.5703125" style="7" bestFit="1" customWidth="1"/>
    <col min="1022" max="1022" width="5.42578125" style="7" bestFit="1" customWidth="1"/>
    <col min="1023" max="1024" width="5" style="7" bestFit="1" customWidth="1"/>
    <col min="1025" max="1025" width="9" style="7" bestFit="1" customWidth="1"/>
    <col min="1026" max="1026" width="9.140625" style="7"/>
    <col min="1027" max="1027" width="8.140625" style="7" bestFit="1" customWidth="1"/>
    <col min="1028" max="1028" width="10.5703125" style="7" bestFit="1" customWidth="1"/>
    <col min="1029" max="1254" width="9.140625" style="7"/>
    <col min="1255" max="1255" width="14.28515625" style="7" bestFit="1" customWidth="1"/>
    <col min="1256" max="1256" width="13.7109375" style="7" bestFit="1" customWidth="1"/>
    <col min="1257" max="1257" width="17.7109375" style="7" bestFit="1" customWidth="1"/>
    <col min="1258" max="1258" width="17.85546875" style="7" bestFit="1" customWidth="1"/>
    <col min="1259" max="1259" width="12" style="7" bestFit="1" customWidth="1"/>
    <col min="1260" max="1262" width="12" style="7" customWidth="1"/>
    <col min="1263" max="1263" width="15.28515625" style="7" customWidth="1"/>
    <col min="1264" max="1264" width="9.28515625" style="7" bestFit="1" customWidth="1"/>
    <col min="1265" max="1265" width="9.42578125" style="7" bestFit="1" customWidth="1"/>
    <col min="1266" max="1266" width="9.5703125" style="7" bestFit="1" customWidth="1"/>
    <col min="1267" max="1268" width="9.28515625" style="7" bestFit="1" customWidth="1"/>
    <col min="1269" max="1270" width="9.5703125" style="7" bestFit="1" customWidth="1"/>
    <col min="1271" max="1272" width="9.42578125" style="7" bestFit="1" customWidth="1"/>
    <col min="1273" max="1273" width="8" style="7" bestFit="1" customWidth="1"/>
    <col min="1274" max="1274" width="9.28515625" style="7" bestFit="1" customWidth="1"/>
    <col min="1275" max="1275" width="8.85546875" style="7" bestFit="1" customWidth="1"/>
    <col min="1276" max="1276" width="5.28515625" style="7" bestFit="1" customWidth="1"/>
    <col min="1277" max="1277" width="5.5703125" style="7" bestFit="1" customWidth="1"/>
    <col min="1278" max="1278" width="5.42578125" style="7" bestFit="1" customWidth="1"/>
    <col min="1279" max="1280" width="5" style="7" bestFit="1" customWidth="1"/>
    <col min="1281" max="1281" width="9" style="7" bestFit="1" customWidth="1"/>
    <col min="1282" max="1282" width="9.140625" style="7"/>
    <col min="1283" max="1283" width="8.140625" style="7" bestFit="1" customWidth="1"/>
    <col min="1284" max="1284" width="10.5703125" style="7" bestFit="1" customWidth="1"/>
    <col min="1285" max="1510" width="9.140625" style="7"/>
    <col min="1511" max="1511" width="14.28515625" style="7" bestFit="1" customWidth="1"/>
    <col min="1512" max="1512" width="13.7109375" style="7" bestFit="1" customWidth="1"/>
    <col min="1513" max="1513" width="17.7109375" style="7" bestFit="1" customWidth="1"/>
    <col min="1514" max="1514" width="17.85546875" style="7" bestFit="1" customWidth="1"/>
    <col min="1515" max="1515" width="12" style="7" bestFit="1" customWidth="1"/>
    <col min="1516" max="1518" width="12" style="7" customWidth="1"/>
    <col min="1519" max="1519" width="15.28515625" style="7" customWidth="1"/>
    <col min="1520" max="1520" width="9.28515625" style="7" bestFit="1" customWidth="1"/>
    <col min="1521" max="1521" width="9.42578125" style="7" bestFit="1" customWidth="1"/>
    <col min="1522" max="1522" width="9.5703125" style="7" bestFit="1" customWidth="1"/>
    <col min="1523" max="1524" width="9.28515625" style="7" bestFit="1" customWidth="1"/>
    <col min="1525" max="1526" width="9.5703125" style="7" bestFit="1" customWidth="1"/>
    <col min="1527" max="1528" width="9.42578125" style="7" bestFit="1" customWidth="1"/>
    <col min="1529" max="1529" width="8" style="7" bestFit="1" customWidth="1"/>
    <col min="1530" max="1530" width="9.28515625" style="7" bestFit="1" customWidth="1"/>
    <col min="1531" max="1531" width="8.85546875" style="7" bestFit="1" customWidth="1"/>
    <col min="1532" max="1532" width="5.28515625" style="7" bestFit="1" customWidth="1"/>
    <col min="1533" max="1533" width="5.5703125" style="7" bestFit="1" customWidth="1"/>
    <col min="1534" max="1534" width="5.42578125" style="7" bestFit="1" customWidth="1"/>
    <col min="1535" max="1536" width="5" style="7" bestFit="1" customWidth="1"/>
    <col min="1537" max="1537" width="9" style="7" bestFit="1" customWidth="1"/>
    <col min="1538" max="1538" width="9.140625" style="7"/>
    <col min="1539" max="1539" width="8.140625" style="7" bestFit="1" customWidth="1"/>
    <col min="1540" max="1540" width="10.5703125" style="7" bestFit="1" customWidth="1"/>
    <col min="1541" max="1766" width="9.140625" style="7"/>
    <col min="1767" max="1767" width="14.28515625" style="7" bestFit="1" customWidth="1"/>
    <col min="1768" max="1768" width="13.7109375" style="7" bestFit="1" customWidth="1"/>
    <col min="1769" max="1769" width="17.7109375" style="7" bestFit="1" customWidth="1"/>
    <col min="1770" max="1770" width="17.85546875" style="7" bestFit="1" customWidth="1"/>
    <col min="1771" max="1771" width="12" style="7" bestFit="1" customWidth="1"/>
    <col min="1772" max="1774" width="12" style="7" customWidth="1"/>
    <col min="1775" max="1775" width="15.28515625" style="7" customWidth="1"/>
    <col min="1776" max="1776" width="9.28515625" style="7" bestFit="1" customWidth="1"/>
    <col min="1777" max="1777" width="9.42578125" style="7" bestFit="1" customWidth="1"/>
    <col min="1778" max="1778" width="9.5703125" style="7" bestFit="1" customWidth="1"/>
    <col min="1779" max="1780" width="9.28515625" style="7" bestFit="1" customWidth="1"/>
    <col min="1781" max="1782" width="9.5703125" style="7" bestFit="1" customWidth="1"/>
    <col min="1783" max="1784" width="9.42578125" style="7" bestFit="1" customWidth="1"/>
    <col min="1785" max="1785" width="8" style="7" bestFit="1" customWidth="1"/>
    <col min="1786" max="1786" width="9.28515625" style="7" bestFit="1" customWidth="1"/>
    <col min="1787" max="1787" width="8.85546875" style="7" bestFit="1" customWidth="1"/>
    <col min="1788" max="1788" width="5.28515625" style="7" bestFit="1" customWidth="1"/>
    <col min="1789" max="1789" width="5.5703125" style="7" bestFit="1" customWidth="1"/>
    <col min="1790" max="1790" width="5.42578125" style="7" bestFit="1" customWidth="1"/>
    <col min="1791" max="1792" width="5" style="7" bestFit="1" customWidth="1"/>
    <col min="1793" max="1793" width="9" style="7" bestFit="1" customWidth="1"/>
    <col min="1794" max="1794" width="9.140625" style="7"/>
    <col min="1795" max="1795" width="8.140625" style="7" bestFit="1" customWidth="1"/>
    <col min="1796" max="1796" width="10.5703125" style="7" bestFit="1" customWidth="1"/>
    <col min="1797" max="2022" width="9.140625" style="7"/>
    <col min="2023" max="2023" width="14.28515625" style="7" bestFit="1" customWidth="1"/>
    <col min="2024" max="2024" width="13.7109375" style="7" bestFit="1" customWidth="1"/>
    <col min="2025" max="2025" width="17.7109375" style="7" bestFit="1" customWidth="1"/>
    <col min="2026" max="2026" width="17.85546875" style="7" bestFit="1" customWidth="1"/>
    <col min="2027" max="2027" width="12" style="7" bestFit="1" customWidth="1"/>
    <col min="2028" max="2030" width="12" style="7" customWidth="1"/>
    <col min="2031" max="2031" width="15.28515625" style="7" customWidth="1"/>
    <col min="2032" max="2032" width="9.28515625" style="7" bestFit="1" customWidth="1"/>
    <col min="2033" max="2033" width="9.42578125" style="7" bestFit="1" customWidth="1"/>
    <col min="2034" max="2034" width="9.5703125" style="7" bestFit="1" customWidth="1"/>
    <col min="2035" max="2036" width="9.28515625" style="7" bestFit="1" customWidth="1"/>
    <col min="2037" max="2038" width="9.5703125" style="7" bestFit="1" customWidth="1"/>
    <col min="2039" max="2040" width="9.42578125" style="7" bestFit="1" customWidth="1"/>
    <col min="2041" max="2041" width="8" style="7" bestFit="1" customWidth="1"/>
    <col min="2042" max="2042" width="9.28515625" style="7" bestFit="1" customWidth="1"/>
    <col min="2043" max="2043" width="8.85546875" style="7" bestFit="1" customWidth="1"/>
    <col min="2044" max="2044" width="5.28515625" style="7" bestFit="1" customWidth="1"/>
    <col min="2045" max="2045" width="5.5703125" style="7" bestFit="1" customWidth="1"/>
    <col min="2046" max="2046" width="5.42578125" style="7" bestFit="1" customWidth="1"/>
    <col min="2047" max="2048" width="5" style="7" bestFit="1" customWidth="1"/>
    <col min="2049" max="2049" width="9" style="7" bestFit="1" customWidth="1"/>
    <col min="2050" max="2050" width="9.140625" style="7"/>
    <col min="2051" max="2051" width="8.140625" style="7" bestFit="1" customWidth="1"/>
    <col min="2052" max="2052" width="10.5703125" style="7" bestFit="1" customWidth="1"/>
    <col min="2053" max="2278" width="9.140625" style="7"/>
    <col min="2279" max="2279" width="14.28515625" style="7" bestFit="1" customWidth="1"/>
    <col min="2280" max="2280" width="13.7109375" style="7" bestFit="1" customWidth="1"/>
    <col min="2281" max="2281" width="17.7109375" style="7" bestFit="1" customWidth="1"/>
    <col min="2282" max="2282" width="17.85546875" style="7" bestFit="1" customWidth="1"/>
    <col min="2283" max="2283" width="12" style="7" bestFit="1" customWidth="1"/>
    <col min="2284" max="2286" width="12" style="7" customWidth="1"/>
    <col min="2287" max="2287" width="15.28515625" style="7" customWidth="1"/>
    <col min="2288" max="2288" width="9.28515625" style="7" bestFit="1" customWidth="1"/>
    <col min="2289" max="2289" width="9.42578125" style="7" bestFit="1" customWidth="1"/>
    <col min="2290" max="2290" width="9.5703125" style="7" bestFit="1" customWidth="1"/>
    <col min="2291" max="2292" width="9.28515625" style="7" bestFit="1" customWidth="1"/>
    <col min="2293" max="2294" width="9.5703125" style="7" bestFit="1" customWidth="1"/>
    <col min="2295" max="2296" width="9.42578125" style="7" bestFit="1" customWidth="1"/>
    <col min="2297" max="2297" width="8" style="7" bestFit="1" customWidth="1"/>
    <col min="2298" max="2298" width="9.28515625" style="7" bestFit="1" customWidth="1"/>
    <col min="2299" max="2299" width="8.85546875" style="7" bestFit="1" customWidth="1"/>
    <col min="2300" max="2300" width="5.28515625" style="7" bestFit="1" customWidth="1"/>
    <col min="2301" max="2301" width="5.5703125" style="7" bestFit="1" customWidth="1"/>
    <col min="2302" max="2302" width="5.42578125" style="7" bestFit="1" customWidth="1"/>
    <col min="2303" max="2304" width="5" style="7" bestFit="1" customWidth="1"/>
    <col min="2305" max="2305" width="9" style="7" bestFit="1" customWidth="1"/>
    <col min="2306" max="2306" width="9.140625" style="7"/>
    <col min="2307" max="2307" width="8.140625" style="7" bestFit="1" customWidth="1"/>
    <col min="2308" max="2308" width="10.5703125" style="7" bestFit="1" customWidth="1"/>
    <col min="2309" max="2534" width="9.140625" style="7"/>
    <col min="2535" max="2535" width="14.28515625" style="7" bestFit="1" customWidth="1"/>
    <col min="2536" max="2536" width="13.7109375" style="7" bestFit="1" customWidth="1"/>
    <col min="2537" max="2537" width="17.7109375" style="7" bestFit="1" customWidth="1"/>
    <col min="2538" max="2538" width="17.85546875" style="7" bestFit="1" customWidth="1"/>
    <col min="2539" max="2539" width="12" style="7" bestFit="1" customWidth="1"/>
    <col min="2540" max="2542" width="12" style="7" customWidth="1"/>
    <col min="2543" max="2543" width="15.28515625" style="7" customWidth="1"/>
    <col min="2544" max="2544" width="9.28515625" style="7" bestFit="1" customWidth="1"/>
    <col min="2545" max="2545" width="9.42578125" style="7" bestFit="1" customWidth="1"/>
    <col min="2546" max="2546" width="9.5703125" style="7" bestFit="1" customWidth="1"/>
    <col min="2547" max="2548" width="9.28515625" style="7" bestFit="1" customWidth="1"/>
    <col min="2549" max="2550" width="9.5703125" style="7" bestFit="1" customWidth="1"/>
    <col min="2551" max="2552" width="9.42578125" style="7" bestFit="1" customWidth="1"/>
    <col min="2553" max="2553" width="8" style="7" bestFit="1" customWidth="1"/>
    <col min="2554" max="2554" width="9.28515625" style="7" bestFit="1" customWidth="1"/>
    <col min="2555" max="2555" width="8.85546875" style="7" bestFit="1" customWidth="1"/>
    <col min="2556" max="2556" width="5.28515625" style="7" bestFit="1" customWidth="1"/>
    <col min="2557" max="2557" width="5.5703125" style="7" bestFit="1" customWidth="1"/>
    <col min="2558" max="2558" width="5.42578125" style="7" bestFit="1" customWidth="1"/>
    <col min="2559" max="2560" width="5" style="7" bestFit="1" customWidth="1"/>
    <col min="2561" max="2561" width="9" style="7" bestFit="1" customWidth="1"/>
    <col min="2562" max="2562" width="9.140625" style="7"/>
    <col min="2563" max="2563" width="8.140625" style="7" bestFit="1" customWidth="1"/>
    <col min="2564" max="2564" width="10.5703125" style="7" bestFit="1" customWidth="1"/>
    <col min="2565" max="2790" width="9.140625" style="7"/>
    <col min="2791" max="2791" width="14.28515625" style="7" bestFit="1" customWidth="1"/>
    <col min="2792" max="2792" width="13.7109375" style="7" bestFit="1" customWidth="1"/>
    <col min="2793" max="2793" width="17.7109375" style="7" bestFit="1" customWidth="1"/>
    <col min="2794" max="2794" width="17.85546875" style="7" bestFit="1" customWidth="1"/>
    <col min="2795" max="2795" width="12" style="7" bestFit="1" customWidth="1"/>
    <col min="2796" max="2798" width="12" style="7" customWidth="1"/>
    <col min="2799" max="2799" width="15.28515625" style="7" customWidth="1"/>
    <col min="2800" max="2800" width="9.28515625" style="7" bestFit="1" customWidth="1"/>
    <col min="2801" max="2801" width="9.42578125" style="7" bestFit="1" customWidth="1"/>
    <col min="2802" max="2802" width="9.5703125" style="7" bestFit="1" customWidth="1"/>
    <col min="2803" max="2804" width="9.28515625" style="7" bestFit="1" customWidth="1"/>
    <col min="2805" max="2806" width="9.5703125" style="7" bestFit="1" customWidth="1"/>
    <col min="2807" max="2808" width="9.42578125" style="7" bestFit="1" customWidth="1"/>
    <col min="2809" max="2809" width="8" style="7" bestFit="1" customWidth="1"/>
    <col min="2810" max="2810" width="9.28515625" style="7" bestFit="1" customWidth="1"/>
    <col min="2811" max="2811" width="8.85546875" style="7" bestFit="1" customWidth="1"/>
    <col min="2812" max="2812" width="5.28515625" style="7" bestFit="1" customWidth="1"/>
    <col min="2813" max="2813" width="5.5703125" style="7" bestFit="1" customWidth="1"/>
    <col min="2814" max="2814" width="5.42578125" style="7" bestFit="1" customWidth="1"/>
    <col min="2815" max="2816" width="5" style="7" bestFit="1" customWidth="1"/>
    <col min="2817" max="2817" width="9" style="7" bestFit="1" customWidth="1"/>
    <col min="2818" max="2818" width="9.140625" style="7"/>
    <col min="2819" max="2819" width="8.140625" style="7" bestFit="1" customWidth="1"/>
    <col min="2820" max="2820" width="10.5703125" style="7" bestFit="1" customWidth="1"/>
    <col min="2821" max="3046" width="9.140625" style="7"/>
    <col min="3047" max="3047" width="14.28515625" style="7" bestFit="1" customWidth="1"/>
    <col min="3048" max="3048" width="13.7109375" style="7" bestFit="1" customWidth="1"/>
    <col min="3049" max="3049" width="17.7109375" style="7" bestFit="1" customWidth="1"/>
    <col min="3050" max="3050" width="17.85546875" style="7" bestFit="1" customWidth="1"/>
    <col min="3051" max="3051" width="12" style="7" bestFit="1" customWidth="1"/>
    <col min="3052" max="3054" width="12" style="7" customWidth="1"/>
    <col min="3055" max="3055" width="15.28515625" style="7" customWidth="1"/>
    <col min="3056" max="3056" width="9.28515625" style="7" bestFit="1" customWidth="1"/>
    <col min="3057" max="3057" width="9.42578125" style="7" bestFit="1" customWidth="1"/>
    <col min="3058" max="3058" width="9.5703125" style="7" bestFit="1" customWidth="1"/>
    <col min="3059" max="3060" width="9.28515625" style="7" bestFit="1" customWidth="1"/>
    <col min="3061" max="3062" width="9.5703125" style="7" bestFit="1" customWidth="1"/>
    <col min="3063" max="3064" width="9.42578125" style="7" bestFit="1" customWidth="1"/>
    <col min="3065" max="3065" width="8" style="7" bestFit="1" customWidth="1"/>
    <col min="3066" max="3066" width="9.28515625" style="7" bestFit="1" customWidth="1"/>
    <col min="3067" max="3067" width="8.85546875" style="7" bestFit="1" customWidth="1"/>
    <col min="3068" max="3068" width="5.28515625" style="7" bestFit="1" customWidth="1"/>
    <col min="3069" max="3069" width="5.5703125" style="7" bestFit="1" customWidth="1"/>
    <col min="3070" max="3070" width="5.42578125" style="7" bestFit="1" customWidth="1"/>
    <col min="3071" max="3072" width="5" style="7" bestFit="1" customWidth="1"/>
    <col min="3073" max="3073" width="9" style="7" bestFit="1" customWidth="1"/>
    <col min="3074" max="3074" width="9.140625" style="7"/>
    <col min="3075" max="3075" width="8.140625" style="7" bestFit="1" customWidth="1"/>
    <col min="3076" max="3076" width="10.5703125" style="7" bestFit="1" customWidth="1"/>
    <col min="3077" max="3302" width="9.140625" style="7"/>
    <col min="3303" max="3303" width="14.28515625" style="7" bestFit="1" customWidth="1"/>
    <col min="3304" max="3304" width="13.7109375" style="7" bestFit="1" customWidth="1"/>
    <col min="3305" max="3305" width="17.7109375" style="7" bestFit="1" customWidth="1"/>
    <col min="3306" max="3306" width="17.85546875" style="7" bestFit="1" customWidth="1"/>
    <col min="3307" max="3307" width="12" style="7" bestFit="1" customWidth="1"/>
    <col min="3308" max="3310" width="12" style="7" customWidth="1"/>
    <col min="3311" max="3311" width="15.28515625" style="7" customWidth="1"/>
    <col min="3312" max="3312" width="9.28515625" style="7" bestFit="1" customWidth="1"/>
    <col min="3313" max="3313" width="9.42578125" style="7" bestFit="1" customWidth="1"/>
    <col min="3314" max="3314" width="9.5703125" style="7" bestFit="1" customWidth="1"/>
    <col min="3315" max="3316" width="9.28515625" style="7" bestFit="1" customWidth="1"/>
    <col min="3317" max="3318" width="9.5703125" style="7" bestFit="1" customWidth="1"/>
    <col min="3319" max="3320" width="9.42578125" style="7" bestFit="1" customWidth="1"/>
    <col min="3321" max="3321" width="8" style="7" bestFit="1" customWidth="1"/>
    <col min="3322" max="3322" width="9.28515625" style="7" bestFit="1" customWidth="1"/>
    <col min="3323" max="3323" width="8.85546875" style="7" bestFit="1" customWidth="1"/>
    <col min="3324" max="3324" width="5.28515625" style="7" bestFit="1" customWidth="1"/>
    <col min="3325" max="3325" width="5.5703125" style="7" bestFit="1" customWidth="1"/>
    <col min="3326" max="3326" width="5.42578125" style="7" bestFit="1" customWidth="1"/>
    <col min="3327" max="3328" width="5" style="7" bestFit="1" customWidth="1"/>
    <col min="3329" max="3329" width="9" style="7" bestFit="1" customWidth="1"/>
    <col min="3330" max="3330" width="9.140625" style="7"/>
    <col min="3331" max="3331" width="8.140625" style="7" bestFit="1" customWidth="1"/>
    <col min="3332" max="3332" width="10.5703125" style="7" bestFit="1" customWidth="1"/>
    <col min="3333" max="3558" width="9.140625" style="7"/>
    <col min="3559" max="3559" width="14.28515625" style="7" bestFit="1" customWidth="1"/>
    <col min="3560" max="3560" width="13.7109375" style="7" bestFit="1" customWidth="1"/>
    <col min="3561" max="3561" width="17.7109375" style="7" bestFit="1" customWidth="1"/>
    <col min="3562" max="3562" width="17.85546875" style="7" bestFit="1" customWidth="1"/>
    <col min="3563" max="3563" width="12" style="7" bestFit="1" customWidth="1"/>
    <col min="3564" max="3566" width="12" style="7" customWidth="1"/>
    <col min="3567" max="3567" width="15.28515625" style="7" customWidth="1"/>
    <col min="3568" max="3568" width="9.28515625" style="7" bestFit="1" customWidth="1"/>
    <col min="3569" max="3569" width="9.42578125" style="7" bestFit="1" customWidth="1"/>
    <col min="3570" max="3570" width="9.5703125" style="7" bestFit="1" customWidth="1"/>
    <col min="3571" max="3572" width="9.28515625" style="7" bestFit="1" customWidth="1"/>
    <col min="3573" max="3574" width="9.5703125" style="7" bestFit="1" customWidth="1"/>
    <col min="3575" max="3576" width="9.42578125" style="7" bestFit="1" customWidth="1"/>
    <col min="3577" max="3577" width="8" style="7" bestFit="1" customWidth="1"/>
    <col min="3578" max="3578" width="9.28515625" style="7" bestFit="1" customWidth="1"/>
    <col min="3579" max="3579" width="8.85546875" style="7" bestFit="1" customWidth="1"/>
    <col min="3580" max="3580" width="5.28515625" style="7" bestFit="1" customWidth="1"/>
    <col min="3581" max="3581" width="5.5703125" style="7" bestFit="1" customWidth="1"/>
    <col min="3582" max="3582" width="5.42578125" style="7" bestFit="1" customWidth="1"/>
    <col min="3583" max="3584" width="5" style="7" bestFit="1" customWidth="1"/>
    <col min="3585" max="3585" width="9" style="7" bestFit="1" customWidth="1"/>
    <col min="3586" max="3586" width="9.140625" style="7"/>
    <col min="3587" max="3587" width="8.140625" style="7" bestFit="1" customWidth="1"/>
    <col min="3588" max="3588" width="10.5703125" style="7" bestFit="1" customWidth="1"/>
    <col min="3589" max="3814" width="9.140625" style="7"/>
    <col min="3815" max="3815" width="14.28515625" style="7" bestFit="1" customWidth="1"/>
    <col min="3816" max="3816" width="13.7109375" style="7" bestFit="1" customWidth="1"/>
    <col min="3817" max="3817" width="17.7109375" style="7" bestFit="1" customWidth="1"/>
    <col min="3818" max="3818" width="17.85546875" style="7" bestFit="1" customWidth="1"/>
    <col min="3819" max="3819" width="12" style="7" bestFit="1" customWidth="1"/>
    <col min="3820" max="3822" width="12" style="7" customWidth="1"/>
    <col min="3823" max="3823" width="15.28515625" style="7" customWidth="1"/>
    <col min="3824" max="3824" width="9.28515625" style="7" bestFit="1" customWidth="1"/>
    <col min="3825" max="3825" width="9.42578125" style="7" bestFit="1" customWidth="1"/>
    <col min="3826" max="3826" width="9.5703125" style="7" bestFit="1" customWidth="1"/>
    <col min="3827" max="3828" width="9.28515625" style="7" bestFit="1" customWidth="1"/>
    <col min="3829" max="3830" width="9.5703125" style="7" bestFit="1" customWidth="1"/>
    <col min="3831" max="3832" width="9.42578125" style="7" bestFit="1" customWidth="1"/>
    <col min="3833" max="3833" width="8" style="7" bestFit="1" customWidth="1"/>
    <col min="3834" max="3834" width="9.28515625" style="7" bestFit="1" customWidth="1"/>
    <col min="3835" max="3835" width="8.85546875" style="7" bestFit="1" customWidth="1"/>
    <col min="3836" max="3836" width="5.28515625" style="7" bestFit="1" customWidth="1"/>
    <col min="3837" max="3837" width="5.5703125" style="7" bestFit="1" customWidth="1"/>
    <col min="3838" max="3838" width="5.42578125" style="7" bestFit="1" customWidth="1"/>
    <col min="3839" max="3840" width="5" style="7" bestFit="1" customWidth="1"/>
    <col min="3841" max="3841" width="9" style="7" bestFit="1" customWidth="1"/>
    <col min="3842" max="3842" width="9.140625" style="7"/>
    <col min="3843" max="3843" width="8.140625" style="7" bestFit="1" customWidth="1"/>
    <col min="3844" max="3844" width="10.5703125" style="7" bestFit="1" customWidth="1"/>
    <col min="3845" max="4070" width="9.140625" style="7"/>
    <col min="4071" max="4071" width="14.28515625" style="7" bestFit="1" customWidth="1"/>
    <col min="4072" max="4072" width="13.7109375" style="7" bestFit="1" customWidth="1"/>
    <col min="4073" max="4073" width="17.7109375" style="7" bestFit="1" customWidth="1"/>
    <col min="4074" max="4074" width="17.85546875" style="7" bestFit="1" customWidth="1"/>
    <col min="4075" max="4075" width="12" style="7" bestFit="1" customWidth="1"/>
    <col min="4076" max="4078" width="12" style="7" customWidth="1"/>
    <col min="4079" max="4079" width="15.28515625" style="7" customWidth="1"/>
    <col min="4080" max="4080" width="9.28515625" style="7" bestFit="1" customWidth="1"/>
    <col min="4081" max="4081" width="9.42578125" style="7" bestFit="1" customWidth="1"/>
    <col min="4082" max="4082" width="9.5703125" style="7" bestFit="1" customWidth="1"/>
    <col min="4083" max="4084" width="9.28515625" style="7" bestFit="1" customWidth="1"/>
    <col min="4085" max="4086" width="9.5703125" style="7" bestFit="1" customWidth="1"/>
    <col min="4087" max="4088" width="9.42578125" style="7" bestFit="1" customWidth="1"/>
    <col min="4089" max="4089" width="8" style="7" bestFit="1" customWidth="1"/>
    <col min="4090" max="4090" width="9.28515625" style="7" bestFit="1" customWidth="1"/>
    <col min="4091" max="4091" width="8.85546875" style="7" bestFit="1" customWidth="1"/>
    <col min="4092" max="4092" width="5.28515625" style="7" bestFit="1" customWidth="1"/>
    <col min="4093" max="4093" width="5.5703125" style="7" bestFit="1" customWidth="1"/>
    <col min="4094" max="4094" width="5.42578125" style="7" bestFit="1" customWidth="1"/>
    <col min="4095" max="4096" width="5" style="7" bestFit="1" customWidth="1"/>
    <col min="4097" max="4097" width="9" style="7" bestFit="1" customWidth="1"/>
    <col min="4098" max="4098" width="9.140625" style="7"/>
    <col min="4099" max="4099" width="8.140625" style="7" bestFit="1" customWidth="1"/>
    <col min="4100" max="4100" width="10.5703125" style="7" bestFit="1" customWidth="1"/>
    <col min="4101" max="4326" width="9.140625" style="7"/>
    <col min="4327" max="4327" width="14.28515625" style="7" bestFit="1" customWidth="1"/>
    <col min="4328" max="4328" width="13.7109375" style="7" bestFit="1" customWidth="1"/>
    <col min="4329" max="4329" width="17.7109375" style="7" bestFit="1" customWidth="1"/>
    <col min="4330" max="4330" width="17.85546875" style="7" bestFit="1" customWidth="1"/>
    <col min="4331" max="4331" width="12" style="7" bestFit="1" customWidth="1"/>
    <col min="4332" max="4334" width="12" style="7" customWidth="1"/>
    <col min="4335" max="4335" width="15.28515625" style="7" customWidth="1"/>
    <col min="4336" max="4336" width="9.28515625" style="7" bestFit="1" customWidth="1"/>
    <col min="4337" max="4337" width="9.42578125" style="7" bestFit="1" customWidth="1"/>
    <col min="4338" max="4338" width="9.5703125" style="7" bestFit="1" customWidth="1"/>
    <col min="4339" max="4340" width="9.28515625" style="7" bestFit="1" customWidth="1"/>
    <col min="4341" max="4342" width="9.5703125" style="7" bestFit="1" customWidth="1"/>
    <col min="4343" max="4344" width="9.42578125" style="7" bestFit="1" customWidth="1"/>
    <col min="4345" max="4345" width="8" style="7" bestFit="1" customWidth="1"/>
    <col min="4346" max="4346" width="9.28515625" style="7" bestFit="1" customWidth="1"/>
    <col min="4347" max="4347" width="8.85546875" style="7" bestFit="1" customWidth="1"/>
    <col min="4348" max="4348" width="5.28515625" style="7" bestFit="1" customWidth="1"/>
    <col min="4349" max="4349" width="5.5703125" style="7" bestFit="1" customWidth="1"/>
    <col min="4350" max="4350" width="5.42578125" style="7" bestFit="1" customWidth="1"/>
    <col min="4351" max="4352" width="5" style="7" bestFit="1" customWidth="1"/>
    <col min="4353" max="4353" width="9" style="7" bestFit="1" customWidth="1"/>
    <col min="4354" max="4354" width="9.140625" style="7"/>
    <col min="4355" max="4355" width="8.140625" style="7" bestFit="1" customWidth="1"/>
    <col min="4356" max="4356" width="10.5703125" style="7" bestFit="1" customWidth="1"/>
    <col min="4357" max="4582" width="9.140625" style="7"/>
    <col min="4583" max="4583" width="14.28515625" style="7" bestFit="1" customWidth="1"/>
    <col min="4584" max="4584" width="13.7109375" style="7" bestFit="1" customWidth="1"/>
    <col min="4585" max="4585" width="17.7109375" style="7" bestFit="1" customWidth="1"/>
    <col min="4586" max="4586" width="17.85546875" style="7" bestFit="1" customWidth="1"/>
    <col min="4587" max="4587" width="12" style="7" bestFit="1" customWidth="1"/>
    <col min="4588" max="4590" width="12" style="7" customWidth="1"/>
    <col min="4591" max="4591" width="15.28515625" style="7" customWidth="1"/>
    <col min="4592" max="4592" width="9.28515625" style="7" bestFit="1" customWidth="1"/>
    <col min="4593" max="4593" width="9.42578125" style="7" bestFit="1" customWidth="1"/>
    <col min="4594" max="4594" width="9.5703125" style="7" bestFit="1" customWidth="1"/>
    <col min="4595" max="4596" width="9.28515625" style="7" bestFit="1" customWidth="1"/>
    <col min="4597" max="4598" width="9.5703125" style="7" bestFit="1" customWidth="1"/>
    <col min="4599" max="4600" width="9.42578125" style="7" bestFit="1" customWidth="1"/>
    <col min="4601" max="4601" width="8" style="7" bestFit="1" customWidth="1"/>
    <col min="4602" max="4602" width="9.28515625" style="7" bestFit="1" customWidth="1"/>
    <col min="4603" max="4603" width="8.85546875" style="7" bestFit="1" customWidth="1"/>
    <col min="4604" max="4604" width="5.28515625" style="7" bestFit="1" customWidth="1"/>
    <col min="4605" max="4605" width="5.5703125" style="7" bestFit="1" customWidth="1"/>
    <col min="4606" max="4606" width="5.42578125" style="7" bestFit="1" customWidth="1"/>
    <col min="4607" max="4608" width="5" style="7" bestFit="1" customWidth="1"/>
    <col min="4609" max="4609" width="9" style="7" bestFit="1" customWidth="1"/>
    <col min="4610" max="4610" width="9.140625" style="7"/>
    <col min="4611" max="4611" width="8.140625" style="7" bestFit="1" customWidth="1"/>
    <col min="4612" max="4612" width="10.5703125" style="7" bestFit="1" customWidth="1"/>
    <col min="4613" max="4838" width="9.140625" style="7"/>
    <col min="4839" max="4839" width="14.28515625" style="7" bestFit="1" customWidth="1"/>
    <col min="4840" max="4840" width="13.7109375" style="7" bestFit="1" customWidth="1"/>
    <col min="4841" max="4841" width="17.7109375" style="7" bestFit="1" customWidth="1"/>
    <col min="4842" max="4842" width="17.85546875" style="7" bestFit="1" customWidth="1"/>
    <col min="4843" max="4843" width="12" style="7" bestFit="1" customWidth="1"/>
    <col min="4844" max="4846" width="12" style="7" customWidth="1"/>
    <col min="4847" max="4847" width="15.28515625" style="7" customWidth="1"/>
    <col min="4848" max="4848" width="9.28515625" style="7" bestFit="1" customWidth="1"/>
    <col min="4849" max="4849" width="9.42578125" style="7" bestFit="1" customWidth="1"/>
    <col min="4850" max="4850" width="9.5703125" style="7" bestFit="1" customWidth="1"/>
    <col min="4851" max="4852" width="9.28515625" style="7" bestFit="1" customWidth="1"/>
    <col min="4853" max="4854" width="9.5703125" style="7" bestFit="1" customWidth="1"/>
    <col min="4855" max="4856" width="9.42578125" style="7" bestFit="1" customWidth="1"/>
    <col min="4857" max="4857" width="8" style="7" bestFit="1" customWidth="1"/>
    <col min="4858" max="4858" width="9.28515625" style="7" bestFit="1" customWidth="1"/>
    <col min="4859" max="4859" width="8.85546875" style="7" bestFit="1" customWidth="1"/>
    <col min="4860" max="4860" width="5.28515625" style="7" bestFit="1" customWidth="1"/>
    <col min="4861" max="4861" width="5.5703125" style="7" bestFit="1" customWidth="1"/>
    <col min="4862" max="4862" width="5.42578125" style="7" bestFit="1" customWidth="1"/>
    <col min="4863" max="4864" width="5" style="7" bestFit="1" customWidth="1"/>
    <col min="4865" max="4865" width="9" style="7" bestFit="1" customWidth="1"/>
    <col min="4866" max="4866" width="9.140625" style="7"/>
    <col min="4867" max="4867" width="8.140625" style="7" bestFit="1" customWidth="1"/>
    <col min="4868" max="4868" width="10.5703125" style="7" bestFit="1" customWidth="1"/>
    <col min="4869" max="5094" width="9.140625" style="7"/>
    <col min="5095" max="5095" width="14.28515625" style="7" bestFit="1" customWidth="1"/>
    <col min="5096" max="5096" width="13.7109375" style="7" bestFit="1" customWidth="1"/>
    <col min="5097" max="5097" width="17.7109375" style="7" bestFit="1" customWidth="1"/>
    <col min="5098" max="5098" width="17.85546875" style="7" bestFit="1" customWidth="1"/>
    <col min="5099" max="5099" width="12" style="7" bestFit="1" customWidth="1"/>
    <col min="5100" max="5102" width="12" style="7" customWidth="1"/>
    <col min="5103" max="5103" width="15.28515625" style="7" customWidth="1"/>
    <col min="5104" max="5104" width="9.28515625" style="7" bestFit="1" customWidth="1"/>
    <col min="5105" max="5105" width="9.42578125" style="7" bestFit="1" customWidth="1"/>
    <col min="5106" max="5106" width="9.5703125" style="7" bestFit="1" customWidth="1"/>
    <col min="5107" max="5108" width="9.28515625" style="7" bestFit="1" customWidth="1"/>
    <col min="5109" max="5110" width="9.5703125" style="7" bestFit="1" customWidth="1"/>
    <col min="5111" max="5112" width="9.42578125" style="7" bestFit="1" customWidth="1"/>
    <col min="5113" max="5113" width="8" style="7" bestFit="1" customWidth="1"/>
    <col min="5114" max="5114" width="9.28515625" style="7" bestFit="1" customWidth="1"/>
    <col min="5115" max="5115" width="8.85546875" style="7" bestFit="1" customWidth="1"/>
    <col min="5116" max="5116" width="5.28515625" style="7" bestFit="1" customWidth="1"/>
    <col min="5117" max="5117" width="5.5703125" style="7" bestFit="1" customWidth="1"/>
    <col min="5118" max="5118" width="5.42578125" style="7" bestFit="1" customWidth="1"/>
    <col min="5119" max="5120" width="5" style="7" bestFit="1" customWidth="1"/>
    <col min="5121" max="5121" width="9" style="7" bestFit="1" customWidth="1"/>
    <col min="5122" max="5122" width="9.140625" style="7"/>
    <col min="5123" max="5123" width="8.140625" style="7" bestFit="1" customWidth="1"/>
    <col min="5124" max="5124" width="10.5703125" style="7" bestFit="1" customWidth="1"/>
    <col min="5125" max="5350" width="9.140625" style="7"/>
    <col min="5351" max="5351" width="14.28515625" style="7" bestFit="1" customWidth="1"/>
    <col min="5352" max="5352" width="13.7109375" style="7" bestFit="1" customWidth="1"/>
    <col min="5353" max="5353" width="17.7109375" style="7" bestFit="1" customWidth="1"/>
    <col min="5354" max="5354" width="17.85546875" style="7" bestFit="1" customWidth="1"/>
    <col min="5355" max="5355" width="12" style="7" bestFit="1" customWidth="1"/>
    <col min="5356" max="5358" width="12" style="7" customWidth="1"/>
    <col min="5359" max="5359" width="15.28515625" style="7" customWidth="1"/>
    <col min="5360" max="5360" width="9.28515625" style="7" bestFit="1" customWidth="1"/>
    <col min="5361" max="5361" width="9.42578125" style="7" bestFit="1" customWidth="1"/>
    <col min="5362" max="5362" width="9.5703125" style="7" bestFit="1" customWidth="1"/>
    <col min="5363" max="5364" width="9.28515625" style="7" bestFit="1" customWidth="1"/>
    <col min="5365" max="5366" width="9.5703125" style="7" bestFit="1" customWidth="1"/>
    <col min="5367" max="5368" width="9.42578125" style="7" bestFit="1" customWidth="1"/>
    <col min="5369" max="5369" width="8" style="7" bestFit="1" customWidth="1"/>
    <col min="5370" max="5370" width="9.28515625" style="7" bestFit="1" customWidth="1"/>
    <col min="5371" max="5371" width="8.85546875" style="7" bestFit="1" customWidth="1"/>
    <col min="5372" max="5372" width="5.28515625" style="7" bestFit="1" customWidth="1"/>
    <col min="5373" max="5373" width="5.5703125" style="7" bestFit="1" customWidth="1"/>
    <col min="5374" max="5374" width="5.42578125" style="7" bestFit="1" customWidth="1"/>
    <col min="5375" max="5376" width="5" style="7" bestFit="1" customWidth="1"/>
    <col min="5377" max="5377" width="9" style="7" bestFit="1" customWidth="1"/>
    <col min="5378" max="5378" width="9.140625" style="7"/>
    <col min="5379" max="5379" width="8.140625" style="7" bestFit="1" customWidth="1"/>
    <col min="5380" max="5380" width="10.5703125" style="7" bestFit="1" customWidth="1"/>
    <col min="5381" max="5606" width="9.140625" style="7"/>
    <col min="5607" max="5607" width="14.28515625" style="7" bestFit="1" customWidth="1"/>
    <col min="5608" max="5608" width="13.7109375" style="7" bestFit="1" customWidth="1"/>
    <col min="5609" max="5609" width="17.7109375" style="7" bestFit="1" customWidth="1"/>
    <col min="5610" max="5610" width="17.85546875" style="7" bestFit="1" customWidth="1"/>
    <col min="5611" max="5611" width="12" style="7" bestFit="1" customWidth="1"/>
    <col min="5612" max="5614" width="12" style="7" customWidth="1"/>
    <col min="5615" max="5615" width="15.28515625" style="7" customWidth="1"/>
    <col min="5616" max="5616" width="9.28515625" style="7" bestFit="1" customWidth="1"/>
    <col min="5617" max="5617" width="9.42578125" style="7" bestFit="1" customWidth="1"/>
    <col min="5618" max="5618" width="9.5703125" style="7" bestFit="1" customWidth="1"/>
    <col min="5619" max="5620" width="9.28515625" style="7" bestFit="1" customWidth="1"/>
    <col min="5621" max="5622" width="9.5703125" style="7" bestFit="1" customWidth="1"/>
    <col min="5623" max="5624" width="9.42578125" style="7" bestFit="1" customWidth="1"/>
    <col min="5625" max="5625" width="8" style="7" bestFit="1" customWidth="1"/>
    <col min="5626" max="5626" width="9.28515625" style="7" bestFit="1" customWidth="1"/>
    <col min="5627" max="5627" width="8.85546875" style="7" bestFit="1" customWidth="1"/>
    <col min="5628" max="5628" width="5.28515625" style="7" bestFit="1" customWidth="1"/>
    <col min="5629" max="5629" width="5.5703125" style="7" bestFit="1" customWidth="1"/>
    <col min="5630" max="5630" width="5.42578125" style="7" bestFit="1" customWidth="1"/>
    <col min="5631" max="5632" width="5" style="7" bestFit="1" customWidth="1"/>
    <col min="5633" max="5633" width="9" style="7" bestFit="1" customWidth="1"/>
    <col min="5634" max="5634" width="9.140625" style="7"/>
    <col min="5635" max="5635" width="8.140625" style="7" bestFit="1" customWidth="1"/>
    <col min="5636" max="5636" width="10.5703125" style="7" bestFit="1" customWidth="1"/>
    <col min="5637" max="5862" width="9.140625" style="7"/>
    <col min="5863" max="5863" width="14.28515625" style="7" bestFit="1" customWidth="1"/>
    <col min="5864" max="5864" width="13.7109375" style="7" bestFit="1" customWidth="1"/>
    <col min="5865" max="5865" width="17.7109375" style="7" bestFit="1" customWidth="1"/>
    <col min="5866" max="5866" width="17.85546875" style="7" bestFit="1" customWidth="1"/>
    <col min="5867" max="5867" width="12" style="7" bestFit="1" customWidth="1"/>
    <col min="5868" max="5870" width="12" style="7" customWidth="1"/>
    <col min="5871" max="5871" width="15.28515625" style="7" customWidth="1"/>
    <col min="5872" max="5872" width="9.28515625" style="7" bestFit="1" customWidth="1"/>
    <col min="5873" max="5873" width="9.42578125" style="7" bestFit="1" customWidth="1"/>
    <col min="5874" max="5874" width="9.5703125" style="7" bestFit="1" customWidth="1"/>
    <col min="5875" max="5876" width="9.28515625" style="7" bestFit="1" customWidth="1"/>
    <col min="5877" max="5878" width="9.5703125" style="7" bestFit="1" customWidth="1"/>
    <col min="5879" max="5880" width="9.42578125" style="7" bestFit="1" customWidth="1"/>
    <col min="5881" max="5881" width="8" style="7" bestFit="1" customWidth="1"/>
    <col min="5882" max="5882" width="9.28515625" style="7" bestFit="1" customWidth="1"/>
    <col min="5883" max="5883" width="8.85546875" style="7" bestFit="1" customWidth="1"/>
    <col min="5884" max="5884" width="5.28515625" style="7" bestFit="1" customWidth="1"/>
    <col min="5885" max="5885" width="5.5703125" style="7" bestFit="1" customWidth="1"/>
    <col min="5886" max="5886" width="5.42578125" style="7" bestFit="1" customWidth="1"/>
    <col min="5887" max="5888" width="5" style="7" bestFit="1" customWidth="1"/>
    <col min="5889" max="5889" width="9" style="7" bestFit="1" customWidth="1"/>
    <col min="5890" max="5890" width="9.140625" style="7"/>
    <col min="5891" max="5891" width="8.140625" style="7" bestFit="1" customWidth="1"/>
    <col min="5892" max="5892" width="10.5703125" style="7" bestFit="1" customWidth="1"/>
    <col min="5893" max="6118" width="9.140625" style="7"/>
    <col min="6119" max="6119" width="14.28515625" style="7" bestFit="1" customWidth="1"/>
    <col min="6120" max="6120" width="13.7109375" style="7" bestFit="1" customWidth="1"/>
    <col min="6121" max="6121" width="17.7109375" style="7" bestFit="1" customWidth="1"/>
    <col min="6122" max="6122" width="17.85546875" style="7" bestFit="1" customWidth="1"/>
    <col min="6123" max="6123" width="12" style="7" bestFit="1" customWidth="1"/>
    <col min="6124" max="6126" width="12" style="7" customWidth="1"/>
    <col min="6127" max="6127" width="15.28515625" style="7" customWidth="1"/>
    <col min="6128" max="6128" width="9.28515625" style="7" bestFit="1" customWidth="1"/>
    <col min="6129" max="6129" width="9.42578125" style="7" bestFit="1" customWidth="1"/>
    <col min="6130" max="6130" width="9.5703125" style="7" bestFit="1" customWidth="1"/>
    <col min="6131" max="6132" width="9.28515625" style="7" bestFit="1" customWidth="1"/>
    <col min="6133" max="6134" width="9.5703125" style="7" bestFit="1" customWidth="1"/>
    <col min="6135" max="6136" width="9.42578125" style="7" bestFit="1" customWidth="1"/>
    <col min="6137" max="6137" width="8" style="7" bestFit="1" customWidth="1"/>
    <col min="6138" max="6138" width="9.28515625" style="7" bestFit="1" customWidth="1"/>
    <col min="6139" max="6139" width="8.85546875" style="7" bestFit="1" customWidth="1"/>
    <col min="6140" max="6140" width="5.28515625" style="7" bestFit="1" customWidth="1"/>
    <col min="6141" max="6141" width="5.5703125" style="7" bestFit="1" customWidth="1"/>
    <col min="6142" max="6142" width="5.42578125" style="7" bestFit="1" customWidth="1"/>
    <col min="6143" max="6144" width="5" style="7" bestFit="1" customWidth="1"/>
    <col min="6145" max="6145" width="9" style="7" bestFit="1" customWidth="1"/>
    <col min="6146" max="6146" width="9.140625" style="7"/>
    <col min="6147" max="6147" width="8.140625" style="7" bestFit="1" customWidth="1"/>
    <col min="6148" max="6148" width="10.5703125" style="7" bestFit="1" customWidth="1"/>
    <col min="6149" max="6374" width="9.140625" style="7"/>
    <col min="6375" max="6375" width="14.28515625" style="7" bestFit="1" customWidth="1"/>
    <col min="6376" max="6376" width="13.7109375" style="7" bestFit="1" customWidth="1"/>
    <col min="6377" max="6377" width="17.7109375" style="7" bestFit="1" customWidth="1"/>
    <col min="6378" max="6378" width="17.85546875" style="7" bestFit="1" customWidth="1"/>
    <col min="6379" max="6379" width="12" style="7" bestFit="1" customWidth="1"/>
    <col min="6380" max="6382" width="12" style="7" customWidth="1"/>
    <col min="6383" max="6383" width="15.28515625" style="7" customWidth="1"/>
    <col min="6384" max="6384" width="9.28515625" style="7" bestFit="1" customWidth="1"/>
    <col min="6385" max="6385" width="9.42578125" style="7" bestFit="1" customWidth="1"/>
    <col min="6386" max="6386" width="9.5703125" style="7" bestFit="1" customWidth="1"/>
    <col min="6387" max="6388" width="9.28515625" style="7" bestFit="1" customWidth="1"/>
    <col min="6389" max="6390" width="9.5703125" style="7" bestFit="1" customWidth="1"/>
    <col min="6391" max="6392" width="9.42578125" style="7" bestFit="1" customWidth="1"/>
    <col min="6393" max="6393" width="8" style="7" bestFit="1" customWidth="1"/>
    <col min="6394" max="6394" width="9.28515625" style="7" bestFit="1" customWidth="1"/>
    <col min="6395" max="6395" width="8.85546875" style="7" bestFit="1" customWidth="1"/>
    <col min="6396" max="6396" width="5.28515625" style="7" bestFit="1" customWidth="1"/>
    <col min="6397" max="6397" width="5.5703125" style="7" bestFit="1" customWidth="1"/>
    <col min="6398" max="6398" width="5.42578125" style="7" bestFit="1" customWidth="1"/>
    <col min="6399" max="6400" width="5" style="7" bestFit="1" customWidth="1"/>
    <col min="6401" max="6401" width="9" style="7" bestFit="1" customWidth="1"/>
    <col min="6402" max="6402" width="9.140625" style="7"/>
    <col min="6403" max="6403" width="8.140625" style="7" bestFit="1" customWidth="1"/>
    <col min="6404" max="6404" width="10.5703125" style="7" bestFit="1" customWidth="1"/>
    <col min="6405" max="6630" width="9.140625" style="7"/>
    <col min="6631" max="6631" width="14.28515625" style="7" bestFit="1" customWidth="1"/>
    <col min="6632" max="6632" width="13.7109375" style="7" bestFit="1" customWidth="1"/>
    <col min="6633" max="6633" width="17.7109375" style="7" bestFit="1" customWidth="1"/>
    <col min="6634" max="6634" width="17.85546875" style="7" bestFit="1" customWidth="1"/>
    <col min="6635" max="6635" width="12" style="7" bestFit="1" customWidth="1"/>
    <col min="6636" max="6638" width="12" style="7" customWidth="1"/>
    <col min="6639" max="6639" width="15.28515625" style="7" customWidth="1"/>
    <col min="6640" max="6640" width="9.28515625" style="7" bestFit="1" customWidth="1"/>
    <col min="6641" max="6641" width="9.42578125" style="7" bestFit="1" customWidth="1"/>
    <col min="6642" max="6642" width="9.5703125" style="7" bestFit="1" customWidth="1"/>
    <col min="6643" max="6644" width="9.28515625" style="7" bestFit="1" customWidth="1"/>
    <col min="6645" max="6646" width="9.5703125" style="7" bestFit="1" customWidth="1"/>
    <col min="6647" max="6648" width="9.42578125" style="7" bestFit="1" customWidth="1"/>
    <col min="6649" max="6649" width="8" style="7" bestFit="1" customWidth="1"/>
    <col min="6650" max="6650" width="9.28515625" style="7" bestFit="1" customWidth="1"/>
    <col min="6651" max="6651" width="8.85546875" style="7" bestFit="1" customWidth="1"/>
    <col min="6652" max="6652" width="5.28515625" style="7" bestFit="1" customWidth="1"/>
    <col min="6653" max="6653" width="5.5703125" style="7" bestFit="1" customWidth="1"/>
    <col min="6654" max="6654" width="5.42578125" style="7" bestFit="1" customWidth="1"/>
    <col min="6655" max="6656" width="5" style="7" bestFit="1" customWidth="1"/>
    <col min="6657" max="6657" width="9" style="7" bestFit="1" customWidth="1"/>
    <col min="6658" max="6658" width="9.140625" style="7"/>
    <col min="6659" max="6659" width="8.140625" style="7" bestFit="1" customWidth="1"/>
    <col min="6660" max="6660" width="10.5703125" style="7" bestFit="1" customWidth="1"/>
    <col min="6661" max="6886" width="9.140625" style="7"/>
    <col min="6887" max="6887" width="14.28515625" style="7" bestFit="1" customWidth="1"/>
    <col min="6888" max="6888" width="13.7109375" style="7" bestFit="1" customWidth="1"/>
    <col min="6889" max="6889" width="17.7109375" style="7" bestFit="1" customWidth="1"/>
    <col min="6890" max="6890" width="17.85546875" style="7" bestFit="1" customWidth="1"/>
    <col min="6891" max="6891" width="12" style="7" bestFit="1" customWidth="1"/>
    <col min="6892" max="6894" width="12" style="7" customWidth="1"/>
    <col min="6895" max="6895" width="15.28515625" style="7" customWidth="1"/>
    <col min="6896" max="6896" width="9.28515625" style="7" bestFit="1" customWidth="1"/>
    <col min="6897" max="6897" width="9.42578125" style="7" bestFit="1" customWidth="1"/>
    <col min="6898" max="6898" width="9.5703125" style="7" bestFit="1" customWidth="1"/>
    <col min="6899" max="6900" width="9.28515625" style="7" bestFit="1" customWidth="1"/>
    <col min="6901" max="6902" width="9.5703125" style="7" bestFit="1" customWidth="1"/>
    <col min="6903" max="6904" width="9.42578125" style="7" bestFit="1" customWidth="1"/>
    <col min="6905" max="6905" width="8" style="7" bestFit="1" customWidth="1"/>
    <col min="6906" max="6906" width="9.28515625" style="7" bestFit="1" customWidth="1"/>
    <col min="6907" max="6907" width="8.85546875" style="7" bestFit="1" customWidth="1"/>
    <col min="6908" max="6908" width="5.28515625" style="7" bestFit="1" customWidth="1"/>
    <col min="6909" max="6909" width="5.5703125" style="7" bestFit="1" customWidth="1"/>
    <col min="6910" max="6910" width="5.42578125" style="7" bestFit="1" customWidth="1"/>
    <col min="6911" max="6912" width="5" style="7" bestFit="1" customWidth="1"/>
    <col min="6913" max="6913" width="9" style="7" bestFit="1" customWidth="1"/>
    <col min="6914" max="6914" width="9.140625" style="7"/>
    <col min="6915" max="6915" width="8.140625" style="7" bestFit="1" customWidth="1"/>
    <col min="6916" max="6916" width="10.5703125" style="7" bestFit="1" customWidth="1"/>
    <col min="6917" max="7142" width="9.140625" style="7"/>
    <col min="7143" max="7143" width="14.28515625" style="7" bestFit="1" customWidth="1"/>
    <col min="7144" max="7144" width="13.7109375" style="7" bestFit="1" customWidth="1"/>
    <col min="7145" max="7145" width="17.7109375" style="7" bestFit="1" customWidth="1"/>
    <col min="7146" max="7146" width="17.85546875" style="7" bestFit="1" customWidth="1"/>
    <col min="7147" max="7147" width="12" style="7" bestFit="1" customWidth="1"/>
    <col min="7148" max="7150" width="12" style="7" customWidth="1"/>
    <col min="7151" max="7151" width="15.28515625" style="7" customWidth="1"/>
    <col min="7152" max="7152" width="9.28515625" style="7" bestFit="1" customWidth="1"/>
    <col min="7153" max="7153" width="9.42578125" style="7" bestFit="1" customWidth="1"/>
    <col min="7154" max="7154" width="9.5703125" style="7" bestFit="1" customWidth="1"/>
    <col min="7155" max="7156" width="9.28515625" style="7" bestFit="1" customWidth="1"/>
    <col min="7157" max="7158" width="9.5703125" style="7" bestFit="1" customWidth="1"/>
    <col min="7159" max="7160" width="9.42578125" style="7" bestFit="1" customWidth="1"/>
    <col min="7161" max="7161" width="8" style="7" bestFit="1" customWidth="1"/>
    <col min="7162" max="7162" width="9.28515625" style="7" bestFit="1" customWidth="1"/>
    <col min="7163" max="7163" width="8.85546875" style="7" bestFit="1" customWidth="1"/>
    <col min="7164" max="7164" width="5.28515625" style="7" bestFit="1" customWidth="1"/>
    <col min="7165" max="7165" width="5.5703125" style="7" bestFit="1" customWidth="1"/>
    <col min="7166" max="7166" width="5.42578125" style="7" bestFit="1" customWidth="1"/>
    <col min="7167" max="7168" width="5" style="7" bestFit="1" customWidth="1"/>
    <col min="7169" max="7169" width="9" style="7" bestFit="1" customWidth="1"/>
    <col min="7170" max="7170" width="9.140625" style="7"/>
    <col min="7171" max="7171" width="8.140625" style="7" bestFit="1" customWidth="1"/>
    <col min="7172" max="7172" width="10.5703125" style="7" bestFit="1" customWidth="1"/>
    <col min="7173" max="7398" width="9.140625" style="7"/>
    <col min="7399" max="7399" width="14.28515625" style="7" bestFit="1" customWidth="1"/>
    <col min="7400" max="7400" width="13.7109375" style="7" bestFit="1" customWidth="1"/>
    <col min="7401" max="7401" width="17.7109375" style="7" bestFit="1" customWidth="1"/>
    <col min="7402" max="7402" width="17.85546875" style="7" bestFit="1" customWidth="1"/>
    <col min="7403" max="7403" width="12" style="7" bestFit="1" customWidth="1"/>
    <col min="7404" max="7406" width="12" style="7" customWidth="1"/>
    <col min="7407" max="7407" width="15.28515625" style="7" customWidth="1"/>
    <col min="7408" max="7408" width="9.28515625" style="7" bestFit="1" customWidth="1"/>
    <col min="7409" max="7409" width="9.42578125" style="7" bestFit="1" customWidth="1"/>
    <col min="7410" max="7410" width="9.5703125" style="7" bestFit="1" customWidth="1"/>
    <col min="7411" max="7412" width="9.28515625" style="7" bestFit="1" customWidth="1"/>
    <col min="7413" max="7414" width="9.5703125" style="7" bestFit="1" customWidth="1"/>
    <col min="7415" max="7416" width="9.42578125" style="7" bestFit="1" customWidth="1"/>
    <col min="7417" max="7417" width="8" style="7" bestFit="1" customWidth="1"/>
    <col min="7418" max="7418" width="9.28515625" style="7" bestFit="1" customWidth="1"/>
    <col min="7419" max="7419" width="8.85546875" style="7" bestFit="1" customWidth="1"/>
    <col min="7420" max="7420" width="5.28515625" style="7" bestFit="1" customWidth="1"/>
    <col min="7421" max="7421" width="5.5703125" style="7" bestFit="1" customWidth="1"/>
    <col min="7422" max="7422" width="5.42578125" style="7" bestFit="1" customWidth="1"/>
    <col min="7423" max="7424" width="5" style="7" bestFit="1" customWidth="1"/>
    <col min="7425" max="7425" width="9" style="7" bestFit="1" customWidth="1"/>
    <col min="7426" max="7426" width="9.140625" style="7"/>
    <col min="7427" max="7427" width="8.140625" style="7" bestFit="1" customWidth="1"/>
    <col min="7428" max="7428" width="10.5703125" style="7" bestFit="1" customWidth="1"/>
    <col min="7429" max="7654" width="9.140625" style="7"/>
    <col min="7655" max="7655" width="14.28515625" style="7" bestFit="1" customWidth="1"/>
    <col min="7656" max="7656" width="13.7109375" style="7" bestFit="1" customWidth="1"/>
    <col min="7657" max="7657" width="17.7109375" style="7" bestFit="1" customWidth="1"/>
    <col min="7658" max="7658" width="17.85546875" style="7" bestFit="1" customWidth="1"/>
    <col min="7659" max="7659" width="12" style="7" bestFit="1" customWidth="1"/>
    <col min="7660" max="7662" width="12" style="7" customWidth="1"/>
    <col min="7663" max="7663" width="15.28515625" style="7" customWidth="1"/>
    <col min="7664" max="7664" width="9.28515625" style="7" bestFit="1" customWidth="1"/>
    <col min="7665" max="7665" width="9.42578125" style="7" bestFit="1" customWidth="1"/>
    <col min="7666" max="7666" width="9.5703125" style="7" bestFit="1" customWidth="1"/>
    <col min="7667" max="7668" width="9.28515625" style="7" bestFit="1" customWidth="1"/>
    <col min="7669" max="7670" width="9.5703125" style="7" bestFit="1" customWidth="1"/>
    <col min="7671" max="7672" width="9.42578125" style="7" bestFit="1" customWidth="1"/>
    <col min="7673" max="7673" width="8" style="7" bestFit="1" customWidth="1"/>
    <col min="7674" max="7674" width="9.28515625" style="7" bestFit="1" customWidth="1"/>
    <col min="7675" max="7675" width="8.85546875" style="7" bestFit="1" customWidth="1"/>
    <col min="7676" max="7676" width="5.28515625" style="7" bestFit="1" customWidth="1"/>
    <col min="7677" max="7677" width="5.5703125" style="7" bestFit="1" customWidth="1"/>
    <col min="7678" max="7678" width="5.42578125" style="7" bestFit="1" customWidth="1"/>
    <col min="7679" max="7680" width="5" style="7" bestFit="1" customWidth="1"/>
    <col min="7681" max="7681" width="9" style="7" bestFit="1" customWidth="1"/>
    <col min="7682" max="7682" width="9.140625" style="7"/>
    <col min="7683" max="7683" width="8.140625" style="7" bestFit="1" customWidth="1"/>
    <col min="7684" max="7684" width="10.5703125" style="7" bestFit="1" customWidth="1"/>
    <col min="7685" max="7910" width="9.140625" style="7"/>
    <col min="7911" max="7911" width="14.28515625" style="7" bestFit="1" customWidth="1"/>
    <col min="7912" max="7912" width="13.7109375" style="7" bestFit="1" customWidth="1"/>
    <col min="7913" max="7913" width="17.7109375" style="7" bestFit="1" customWidth="1"/>
    <col min="7914" max="7914" width="17.85546875" style="7" bestFit="1" customWidth="1"/>
    <col min="7915" max="7915" width="12" style="7" bestFit="1" customWidth="1"/>
    <col min="7916" max="7918" width="12" style="7" customWidth="1"/>
    <col min="7919" max="7919" width="15.28515625" style="7" customWidth="1"/>
    <col min="7920" max="7920" width="9.28515625" style="7" bestFit="1" customWidth="1"/>
    <col min="7921" max="7921" width="9.42578125" style="7" bestFit="1" customWidth="1"/>
    <col min="7922" max="7922" width="9.5703125" style="7" bestFit="1" customWidth="1"/>
    <col min="7923" max="7924" width="9.28515625" style="7" bestFit="1" customWidth="1"/>
    <col min="7925" max="7926" width="9.5703125" style="7" bestFit="1" customWidth="1"/>
    <col min="7927" max="7928" width="9.42578125" style="7" bestFit="1" customWidth="1"/>
    <col min="7929" max="7929" width="8" style="7" bestFit="1" customWidth="1"/>
    <col min="7930" max="7930" width="9.28515625" style="7" bestFit="1" customWidth="1"/>
    <col min="7931" max="7931" width="8.85546875" style="7" bestFit="1" customWidth="1"/>
    <col min="7932" max="7932" width="5.28515625" style="7" bestFit="1" customWidth="1"/>
    <col min="7933" max="7933" width="5.5703125" style="7" bestFit="1" customWidth="1"/>
    <col min="7934" max="7934" width="5.42578125" style="7" bestFit="1" customWidth="1"/>
    <col min="7935" max="7936" width="5" style="7" bestFit="1" customWidth="1"/>
    <col min="7937" max="7937" width="9" style="7" bestFit="1" customWidth="1"/>
    <col min="7938" max="7938" width="9.140625" style="7"/>
    <col min="7939" max="7939" width="8.140625" style="7" bestFit="1" customWidth="1"/>
    <col min="7940" max="7940" width="10.5703125" style="7" bestFit="1" customWidth="1"/>
    <col min="7941" max="8166" width="9.140625" style="7"/>
    <col min="8167" max="8167" width="14.28515625" style="7" bestFit="1" customWidth="1"/>
    <col min="8168" max="8168" width="13.7109375" style="7" bestFit="1" customWidth="1"/>
    <col min="8169" max="8169" width="17.7109375" style="7" bestFit="1" customWidth="1"/>
    <col min="8170" max="8170" width="17.85546875" style="7" bestFit="1" customWidth="1"/>
    <col min="8171" max="8171" width="12" style="7" bestFit="1" customWidth="1"/>
    <col min="8172" max="8174" width="12" style="7" customWidth="1"/>
    <col min="8175" max="8175" width="15.28515625" style="7" customWidth="1"/>
    <col min="8176" max="8176" width="9.28515625" style="7" bestFit="1" customWidth="1"/>
    <col min="8177" max="8177" width="9.42578125" style="7" bestFit="1" customWidth="1"/>
    <col min="8178" max="8178" width="9.5703125" style="7" bestFit="1" customWidth="1"/>
    <col min="8179" max="8180" width="9.28515625" style="7" bestFit="1" customWidth="1"/>
    <col min="8181" max="8182" width="9.5703125" style="7" bestFit="1" customWidth="1"/>
    <col min="8183" max="8184" width="9.42578125" style="7" bestFit="1" customWidth="1"/>
    <col min="8185" max="8185" width="8" style="7" bestFit="1" customWidth="1"/>
    <col min="8186" max="8186" width="9.28515625" style="7" bestFit="1" customWidth="1"/>
    <col min="8187" max="8187" width="8.85546875" style="7" bestFit="1" customWidth="1"/>
    <col min="8188" max="8188" width="5.28515625" style="7" bestFit="1" customWidth="1"/>
    <col min="8189" max="8189" width="5.5703125" style="7" bestFit="1" customWidth="1"/>
    <col min="8190" max="8190" width="5.42578125" style="7" bestFit="1" customWidth="1"/>
    <col min="8191" max="8192" width="5" style="7" bestFit="1" customWidth="1"/>
    <col min="8193" max="8193" width="9" style="7" bestFit="1" customWidth="1"/>
    <col min="8194" max="8194" width="9.140625" style="7"/>
    <col min="8195" max="8195" width="8.140625" style="7" bestFit="1" customWidth="1"/>
    <col min="8196" max="8196" width="10.5703125" style="7" bestFit="1" customWidth="1"/>
    <col min="8197" max="8422" width="9.140625" style="7"/>
    <col min="8423" max="8423" width="14.28515625" style="7" bestFit="1" customWidth="1"/>
    <col min="8424" max="8424" width="13.7109375" style="7" bestFit="1" customWidth="1"/>
    <col min="8425" max="8425" width="17.7109375" style="7" bestFit="1" customWidth="1"/>
    <col min="8426" max="8426" width="17.85546875" style="7" bestFit="1" customWidth="1"/>
    <col min="8427" max="8427" width="12" style="7" bestFit="1" customWidth="1"/>
    <col min="8428" max="8430" width="12" style="7" customWidth="1"/>
    <col min="8431" max="8431" width="15.28515625" style="7" customWidth="1"/>
    <col min="8432" max="8432" width="9.28515625" style="7" bestFit="1" customWidth="1"/>
    <col min="8433" max="8433" width="9.42578125" style="7" bestFit="1" customWidth="1"/>
    <col min="8434" max="8434" width="9.5703125" style="7" bestFit="1" customWidth="1"/>
    <col min="8435" max="8436" width="9.28515625" style="7" bestFit="1" customWidth="1"/>
    <col min="8437" max="8438" width="9.5703125" style="7" bestFit="1" customWidth="1"/>
    <col min="8439" max="8440" width="9.42578125" style="7" bestFit="1" customWidth="1"/>
    <col min="8441" max="8441" width="8" style="7" bestFit="1" customWidth="1"/>
    <col min="8442" max="8442" width="9.28515625" style="7" bestFit="1" customWidth="1"/>
    <col min="8443" max="8443" width="8.85546875" style="7" bestFit="1" customWidth="1"/>
    <col min="8444" max="8444" width="5.28515625" style="7" bestFit="1" customWidth="1"/>
    <col min="8445" max="8445" width="5.5703125" style="7" bestFit="1" customWidth="1"/>
    <col min="8446" max="8446" width="5.42578125" style="7" bestFit="1" customWidth="1"/>
    <col min="8447" max="8448" width="5" style="7" bestFit="1" customWidth="1"/>
    <col min="8449" max="8449" width="9" style="7" bestFit="1" customWidth="1"/>
    <col min="8450" max="8450" width="9.140625" style="7"/>
    <col min="8451" max="8451" width="8.140625" style="7" bestFit="1" customWidth="1"/>
    <col min="8452" max="8452" width="10.5703125" style="7" bestFit="1" customWidth="1"/>
    <col min="8453" max="8678" width="9.140625" style="7"/>
    <col min="8679" max="8679" width="14.28515625" style="7" bestFit="1" customWidth="1"/>
    <col min="8680" max="8680" width="13.7109375" style="7" bestFit="1" customWidth="1"/>
    <col min="8681" max="8681" width="17.7109375" style="7" bestFit="1" customWidth="1"/>
    <col min="8682" max="8682" width="17.85546875" style="7" bestFit="1" customWidth="1"/>
    <col min="8683" max="8683" width="12" style="7" bestFit="1" customWidth="1"/>
    <col min="8684" max="8686" width="12" style="7" customWidth="1"/>
    <col min="8687" max="8687" width="15.28515625" style="7" customWidth="1"/>
    <col min="8688" max="8688" width="9.28515625" style="7" bestFit="1" customWidth="1"/>
    <col min="8689" max="8689" width="9.42578125" style="7" bestFit="1" customWidth="1"/>
    <col min="8690" max="8690" width="9.5703125" style="7" bestFit="1" customWidth="1"/>
    <col min="8691" max="8692" width="9.28515625" style="7" bestFit="1" customWidth="1"/>
    <col min="8693" max="8694" width="9.5703125" style="7" bestFit="1" customWidth="1"/>
    <col min="8695" max="8696" width="9.42578125" style="7" bestFit="1" customWidth="1"/>
    <col min="8697" max="8697" width="8" style="7" bestFit="1" customWidth="1"/>
    <col min="8698" max="8698" width="9.28515625" style="7" bestFit="1" customWidth="1"/>
    <col min="8699" max="8699" width="8.85546875" style="7" bestFit="1" customWidth="1"/>
    <col min="8700" max="8700" width="5.28515625" style="7" bestFit="1" customWidth="1"/>
    <col min="8701" max="8701" width="5.5703125" style="7" bestFit="1" customWidth="1"/>
    <col min="8702" max="8702" width="5.42578125" style="7" bestFit="1" customWidth="1"/>
    <col min="8703" max="8704" width="5" style="7" bestFit="1" customWidth="1"/>
    <col min="8705" max="8705" width="9" style="7" bestFit="1" customWidth="1"/>
    <col min="8706" max="8706" width="9.140625" style="7"/>
    <col min="8707" max="8707" width="8.140625" style="7" bestFit="1" customWidth="1"/>
    <col min="8708" max="8708" width="10.5703125" style="7" bestFit="1" customWidth="1"/>
    <col min="8709" max="8934" width="9.140625" style="7"/>
    <col min="8935" max="8935" width="14.28515625" style="7" bestFit="1" customWidth="1"/>
    <col min="8936" max="8936" width="13.7109375" style="7" bestFit="1" customWidth="1"/>
    <col min="8937" max="8937" width="17.7109375" style="7" bestFit="1" customWidth="1"/>
    <col min="8938" max="8938" width="17.85546875" style="7" bestFit="1" customWidth="1"/>
    <col min="8939" max="8939" width="12" style="7" bestFit="1" customWidth="1"/>
    <col min="8940" max="8942" width="12" style="7" customWidth="1"/>
    <col min="8943" max="8943" width="15.28515625" style="7" customWidth="1"/>
    <col min="8944" max="8944" width="9.28515625" style="7" bestFit="1" customWidth="1"/>
    <col min="8945" max="8945" width="9.42578125" style="7" bestFit="1" customWidth="1"/>
    <col min="8946" max="8946" width="9.5703125" style="7" bestFit="1" customWidth="1"/>
    <col min="8947" max="8948" width="9.28515625" style="7" bestFit="1" customWidth="1"/>
    <col min="8949" max="8950" width="9.5703125" style="7" bestFit="1" customWidth="1"/>
    <col min="8951" max="8952" width="9.42578125" style="7" bestFit="1" customWidth="1"/>
    <col min="8953" max="8953" width="8" style="7" bestFit="1" customWidth="1"/>
    <col min="8954" max="8954" width="9.28515625" style="7" bestFit="1" customWidth="1"/>
    <col min="8955" max="8955" width="8.85546875" style="7" bestFit="1" customWidth="1"/>
    <col min="8956" max="8956" width="5.28515625" style="7" bestFit="1" customWidth="1"/>
    <col min="8957" max="8957" width="5.5703125" style="7" bestFit="1" customWidth="1"/>
    <col min="8958" max="8958" width="5.42578125" style="7" bestFit="1" customWidth="1"/>
    <col min="8959" max="8960" width="5" style="7" bestFit="1" customWidth="1"/>
    <col min="8961" max="8961" width="9" style="7" bestFit="1" customWidth="1"/>
    <col min="8962" max="8962" width="9.140625" style="7"/>
    <col min="8963" max="8963" width="8.140625" style="7" bestFit="1" customWidth="1"/>
    <col min="8964" max="8964" width="10.5703125" style="7" bestFit="1" customWidth="1"/>
    <col min="8965" max="9190" width="9.140625" style="7"/>
    <col min="9191" max="9191" width="14.28515625" style="7" bestFit="1" customWidth="1"/>
    <col min="9192" max="9192" width="13.7109375" style="7" bestFit="1" customWidth="1"/>
    <col min="9193" max="9193" width="17.7109375" style="7" bestFit="1" customWidth="1"/>
    <col min="9194" max="9194" width="17.85546875" style="7" bestFit="1" customWidth="1"/>
    <col min="9195" max="9195" width="12" style="7" bestFit="1" customWidth="1"/>
    <col min="9196" max="9198" width="12" style="7" customWidth="1"/>
    <col min="9199" max="9199" width="15.28515625" style="7" customWidth="1"/>
    <col min="9200" max="9200" width="9.28515625" style="7" bestFit="1" customWidth="1"/>
    <col min="9201" max="9201" width="9.42578125" style="7" bestFit="1" customWidth="1"/>
    <col min="9202" max="9202" width="9.5703125" style="7" bestFit="1" customWidth="1"/>
    <col min="9203" max="9204" width="9.28515625" style="7" bestFit="1" customWidth="1"/>
    <col min="9205" max="9206" width="9.5703125" style="7" bestFit="1" customWidth="1"/>
    <col min="9207" max="9208" width="9.42578125" style="7" bestFit="1" customWidth="1"/>
    <col min="9209" max="9209" width="8" style="7" bestFit="1" customWidth="1"/>
    <col min="9210" max="9210" width="9.28515625" style="7" bestFit="1" customWidth="1"/>
    <col min="9211" max="9211" width="8.85546875" style="7" bestFit="1" customWidth="1"/>
    <col min="9212" max="9212" width="5.28515625" style="7" bestFit="1" customWidth="1"/>
    <col min="9213" max="9213" width="5.5703125" style="7" bestFit="1" customWidth="1"/>
    <col min="9214" max="9214" width="5.42578125" style="7" bestFit="1" customWidth="1"/>
    <col min="9215" max="9216" width="5" style="7" bestFit="1" customWidth="1"/>
    <col min="9217" max="9217" width="9" style="7" bestFit="1" customWidth="1"/>
    <col min="9218" max="9218" width="9.140625" style="7"/>
    <col min="9219" max="9219" width="8.140625" style="7" bestFit="1" customWidth="1"/>
    <col min="9220" max="9220" width="10.5703125" style="7" bestFit="1" customWidth="1"/>
    <col min="9221" max="9446" width="9.140625" style="7"/>
    <col min="9447" max="9447" width="14.28515625" style="7" bestFit="1" customWidth="1"/>
    <col min="9448" max="9448" width="13.7109375" style="7" bestFit="1" customWidth="1"/>
    <col min="9449" max="9449" width="17.7109375" style="7" bestFit="1" customWidth="1"/>
    <col min="9450" max="9450" width="17.85546875" style="7" bestFit="1" customWidth="1"/>
    <col min="9451" max="9451" width="12" style="7" bestFit="1" customWidth="1"/>
    <col min="9452" max="9454" width="12" style="7" customWidth="1"/>
    <col min="9455" max="9455" width="15.28515625" style="7" customWidth="1"/>
    <col min="9456" max="9456" width="9.28515625" style="7" bestFit="1" customWidth="1"/>
    <col min="9457" max="9457" width="9.42578125" style="7" bestFit="1" customWidth="1"/>
    <col min="9458" max="9458" width="9.5703125" style="7" bestFit="1" customWidth="1"/>
    <col min="9459" max="9460" width="9.28515625" style="7" bestFit="1" customWidth="1"/>
    <col min="9461" max="9462" width="9.5703125" style="7" bestFit="1" customWidth="1"/>
    <col min="9463" max="9464" width="9.42578125" style="7" bestFit="1" customWidth="1"/>
    <col min="9465" max="9465" width="8" style="7" bestFit="1" customWidth="1"/>
    <col min="9466" max="9466" width="9.28515625" style="7" bestFit="1" customWidth="1"/>
    <col min="9467" max="9467" width="8.85546875" style="7" bestFit="1" customWidth="1"/>
    <col min="9468" max="9468" width="5.28515625" style="7" bestFit="1" customWidth="1"/>
    <col min="9469" max="9469" width="5.5703125" style="7" bestFit="1" customWidth="1"/>
    <col min="9470" max="9470" width="5.42578125" style="7" bestFit="1" customWidth="1"/>
    <col min="9471" max="9472" width="5" style="7" bestFit="1" customWidth="1"/>
    <col min="9473" max="9473" width="9" style="7" bestFit="1" customWidth="1"/>
    <col min="9474" max="9474" width="9.140625" style="7"/>
    <col min="9475" max="9475" width="8.140625" style="7" bestFit="1" customWidth="1"/>
    <col min="9476" max="9476" width="10.5703125" style="7" bestFit="1" customWidth="1"/>
    <col min="9477" max="9702" width="9.140625" style="7"/>
    <col min="9703" max="9703" width="14.28515625" style="7" bestFit="1" customWidth="1"/>
    <col min="9704" max="9704" width="13.7109375" style="7" bestFit="1" customWidth="1"/>
    <col min="9705" max="9705" width="17.7109375" style="7" bestFit="1" customWidth="1"/>
    <col min="9706" max="9706" width="17.85546875" style="7" bestFit="1" customWidth="1"/>
    <col min="9707" max="9707" width="12" style="7" bestFit="1" customWidth="1"/>
    <col min="9708" max="9710" width="12" style="7" customWidth="1"/>
    <col min="9711" max="9711" width="15.28515625" style="7" customWidth="1"/>
    <col min="9712" max="9712" width="9.28515625" style="7" bestFit="1" customWidth="1"/>
    <col min="9713" max="9713" width="9.42578125" style="7" bestFit="1" customWidth="1"/>
    <col min="9714" max="9714" width="9.5703125" style="7" bestFit="1" customWidth="1"/>
    <col min="9715" max="9716" width="9.28515625" style="7" bestFit="1" customWidth="1"/>
    <col min="9717" max="9718" width="9.5703125" style="7" bestFit="1" customWidth="1"/>
    <col min="9719" max="9720" width="9.42578125" style="7" bestFit="1" customWidth="1"/>
    <col min="9721" max="9721" width="8" style="7" bestFit="1" customWidth="1"/>
    <col min="9722" max="9722" width="9.28515625" style="7" bestFit="1" customWidth="1"/>
    <col min="9723" max="9723" width="8.85546875" style="7" bestFit="1" customWidth="1"/>
    <col min="9724" max="9724" width="5.28515625" style="7" bestFit="1" customWidth="1"/>
    <col min="9725" max="9725" width="5.5703125" style="7" bestFit="1" customWidth="1"/>
    <col min="9726" max="9726" width="5.42578125" style="7" bestFit="1" customWidth="1"/>
    <col min="9727" max="9728" width="5" style="7" bestFit="1" customWidth="1"/>
    <col min="9729" max="9729" width="9" style="7" bestFit="1" customWidth="1"/>
    <col min="9730" max="9730" width="9.140625" style="7"/>
    <col min="9731" max="9731" width="8.140625" style="7" bestFit="1" customWidth="1"/>
    <col min="9732" max="9732" width="10.5703125" style="7" bestFit="1" customWidth="1"/>
    <col min="9733" max="9958" width="9.140625" style="7"/>
    <col min="9959" max="9959" width="14.28515625" style="7" bestFit="1" customWidth="1"/>
    <col min="9960" max="9960" width="13.7109375" style="7" bestFit="1" customWidth="1"/>
    <col min="9961" max="9961" width="17.7109375" style="7" bestFit="1" customWidth="1"/>
    <col min="9962" max="9962" width="17.85546875" style="7" bestFit="1" customWidth="1"/>
    <col min="9963" max="9963" width="12" style="7" bestFit="1" customWidth="1"/>
    <col min="9964" max="9966" width="12" style="7" customWidth="1"/>
    <col min="9967" max="9967" width="15.28515625" style="7" customWidth="1"/>
    <col min="9968" max="9968" width="9.28515625" style="7" bestFit="1" customWidth="1"/>
    <col min="9969" max="9969" width="9.42578125" style="7" bestFit="1" customWidth="1"/>
    <col min="9970" max="9970" width="9.5703125" style="7" bestFit="1" customWidth="1"/>
    <col min="9971" max="9972" width="9.28515625" style="7" bestFit="1" customWidth="1"/>
    <col min="9973" max="9974" width="9.5703125" style="7" bestFit="1" customWidth="1"/>
    <col min="9975" max="9976" width="9.42578125" style="7" bestFit="1" customWidth="1"/>
    <col min="9977" max="9977" width="8" style="7" bestFit="1" customWidth="1"/>
    <col min="9978" max="9978" width="9.28515625" style="7" bestFit="1" customWidth="1"/>
    <col min="9979" max="9979" width="8.85546875" style="7" bestFit="1" customWidth="1"/>
    <col min="9980" max="9980" width="5.28515625" style="7" bestFit="1" customWidth="1"/>
    <col min="9981" max="9981" width="5.5703125" style="7" bestFit="1" customWidth="1"/>
    <col min="9982" max="9982" width="5.42578125" style="7" bestFit="1" customWidth="1"/>
    <col min="9983" max="9984" width="5" style="7" bestFit="1" customWidth="1"/>
    <col min="9985" max="9985" width="9" style="7" bestFit="1" customWidth="1"/>
    <col min="9986" max="9986" width="9.140625" style="7"/>
    <col min="9987" max="9987" width="8.140625" style="7" bestFit="1" customWidth="1"/>
    <col min="9988" max="9988" width="10.5703125" style="7" bestFit="1" customWidth="1"/>
    <col min="9989" max="10214" width="9.140625" style="7"/>
    <col min="10215" max="10215" width="14.28515625" style="7" bestFit="1" customWidth="1"/>
    <col min="10216" max="10216" width="13.7109375" style="7" bestFit="1" customWidth="1"/>
    <col min="10217" max="10217" width="17.7109375" style="7" bestFit="1" customWidth="1"/>
    <col min="10218" max="10218" width="17.85546875" style="7" bestFit="1" customWidth="1"/>
    <col min="10219" max="10219" width="12" style="7" bestFit="1" customWidth="1"/>
    <col min="10220" max="10222" width="12" style="7" customWidth="1"/>
    <col min="10223" max="10223" width="15.28515625" style="7" customWidth="1"/>
    <col min="10224" max="10224" width="9.28515625" style="7" bestFit="1" customWidth="1"/>
    <col min="10225" max="10225" width="9.42578125" style="7" bestFit="1" customWidth="1"/>
    <col min="10226" max="10226" width="9.5703125" style="7" bestFit="1" customWidth="1"/>
    <col min="10227" max="10228" width="9.28515625" style="7" bestFit="1" customWidth="1"/>
    <col min="10229" max="10230" width="9.5703125" style="7" bestFit="1" customWidth="1"/>
    <col min="10231" max="10232" width="9.42578125" style="7" bestFit="1" customWidth="1"/>
    <col min="10233" max="10233" width="8" style="7" bestFit="1" customWidth="1"/>
    <col min="10234" max="10234" width="9.28515625" style="7" bestFit="1" customWidth="1"/>
    <col min="10235" max="10235" width="8.85546875" style="7" bestFit="1" customWidth="1"/>
    <col min="10236" max="10236" width="5.28515625" style="7" bestFit="1" customWidth="1"/>
    <col min="10237" max="10237" width="5.5703125" style="7" bestFit="1" customWidth="1"/>
    <col min="10238" max="10238" width="5.42578125" style="7" bestFit="1" customWidth="1"/>
    <col min="10239" max="10240" width="5" style="7" bestFit="1" customWidth="1"/>
    <col min="10241" max="10241" width="9" style="7" bestFit="1" customWidth="1"/>
    <col min="10242" max="10242" width="9.140625" style="7"/>
    <col min="10243" max="10243" width="8.140625" style="7" bestFit="1" customWidth="1"/>
    <col min="10244" max="10244" width="10.5703125" style="7" bestFit="1" customWidth="1"/>
    <col min="10245" max="10470" width="9.140625" style="7"/>
    <col min="10471" max="10471" width="14.28515625" style="7" bestFit="1" customWidth="1"/>
    <col min="10472" max="10472" width="13.7109375" style="7" bestFit="1" customWidth="1"/>
    <col min="10473" max="10473" width="17.7109375" style="7" bestFit="1" customWidth="1"/>
    <col min="10474" max="10474" width="17.85546875" style="7" bestFit="1" customWidth="1"/>
    <col min="10475" max="10475" width="12" style="7" bestFit="1" customWidth="1"/>
    <col min="10476" max="10478" width="12" style="7" customWidth="1"/>
    <col min="10479" max="10479" width="15.28515625" style="7" customWidth="1"/>
    <col min="10480" max="10480" width="9.28515625" style="7" bestFit="1" customWidth="1"/>
    <col min="10481" max="10481" width="9.42578125" style="7" bestFit="1" customWidth="1"/>
    <col min="10482" max="10482" width="9.5703125" style="7" bestFit="1" customWidth="1"/>
    <col min="10483" max="10484" width="9.28515625" style="7" bestFit="1" customWidth="1"/>
    <col min="10485" max="10486" width="9.5703125" style="7" bestFit="1" customWidth="1"/>
    <col min="10487" max="10488" width="9.42578125" style="7" bestFit="1" customWidth="1"/>
    <col min="10489" max="10489" width="8" style="7" bestFit="1" customWidth="1"/>
    <col min="10490" max="10490" width="9.28515625" style="7" bestFit="1" customWidth="1"/>
    <col min="10491" max="10491" width="8.85546875" style="7" bestFit="1" customWidth="1"/>
    <col min="10492" max="10492" width="5.28515625" style="7" bestFit="1" customWidth="1"/>
    <col min="10493" max="10493" width="5.5703125" style="7" bestFit="1" customWidth="1"/>
    <col min="10494" max="10494" width="5.42578125" style="7" bestFit="1" customWidth="1"/>
    <col min="10495" max="10496" width="5" style="7" bestFit="1" customWidth="1"/>
    <col min="10497" max="10497" width="9" style="7" bestFit="1" customWidth="1"/>
    <col min="10498" max="10498" width="9.140625" style="7"/>
    <col min="10499" max="10499" width="8.140625" style="7" bestFit="1" customWidth="1"/>
    <col min="10500" max="10500" width="10.5703125" style="7" bestFit="1" customWidth="1"/>
    <col min="10501" max="10726" width="9.140625" style="7"/>
    <col min="10727" max="10727" width="14.28515625" style="7" bestFit="1" customWidth="1"/>
    <col min="10728" max="10728" width="13.7109375" style="7" bestFit="1" customWidth="1"/>
    <col min="10729" max="10729" width="17.7109375" style="7" bestFit="1" customWidth="1"/>
    <col min="10730" max="10730" width="17.85546875" style="7" bestFit="1" customWidth="1"/>
    <col min="10731" max="10731" width="12" style="7" bestFit="1" customWidth="1"/>
    <col min="10732" max="10734" width="12" style="7" customWidth="1"/>
    <col min="10735" max="10735" width="15.28515625" style="7" customWidth="1"/>
    <col min="10736" max="10736" width="9.28515625" style="7" bestFit="1" customWidth="1"/>
    <col min="10737" max="10737" width="9.42578125" style="7" bestFit="1" customWidth="1"/>
    <col min="10738" max="10738" width="9.5703125" style="7" bestFit="1" customWidth="1"/>
    <col min="10739" max="10740" width="9.28515625" style="7" bestFit="1" customWidth="1"/>
    <col min="10741" max="10742" width="9.5703125" style="7" bestFit="1" customWidth="1"/>
    <col min="10743" max="10744" width="9.42578125" style="7" bestFit="1" customWidth="1"/>
    <col min="10745" max="10745" width="8" style="7" bestFit="1" customWidth="1"/>
    <col min="10746" max="10746" width="9.28515625" style="7" bestFit="1" customWidth="1"/>
    <col min="10747" max="10747" width="8.85546875" style="7" bestFit="1" customWidth="1"/>
    <col min="10748" max="10748" width="5.28515625" style="7" bestFit="1" customWidth="1"/>
    <col min="10749" max="10749" width="5.5703125" style="7" bestFit="1" customWidth="1"/>
    <col min="10750" max="10750" width="5.42578125" style="7" bestFit="1" customWidth="1"/>
    <col min="10751" max="10752" width="5" style="7" bestFit="1" customWidth="1"/>
    <col min="10753" max="10753" width="9" style="7" bestFit="1" customWidth="1"/>
    <col min="10754" max="10754" width="9.140625" style="7"/>
    <col min="10755" max="10755" width="8.140625" style="7" bestFit="1" customWidth="1"/>
    <col min="10756" max="10756" width="10.5703125" style="7" bestFit="1" customWidth="1"/>
    <col min="10757" max="10982" width="9.140625" style="7"/>
    <col min="10983" max="10983" width="14.28515625" style="7" bestFit="1" customWidth="1"/>
    <col min="10984" max="10984" width="13.7109375" style="7" bestFit="1" customWidth="1"/>
    <col min="10985" max="10985" width="17.7109375" style="7" bestFit="1" customWidth="1"/>
    <col min="10986" max="10986" width="17.85546875" style="7" bestFit="1" customWidth="1"/>
    <col min="10987" max="10987" width="12" style="7" bestFit="1" customWidth="1"/>
    <col min="10988" max="10990" width="12" style="7" customWidth="1"/>
    <col min="10991" max="10991" width="15.28515625" style="7" customWidth="1"/>
    <col min="10992" max="10992" width="9.28515625" style="7" bestFit="1" customWidth="1"/>
    <col min="10993" max="10993" width="9.42578125" style="7" bestFit="1" customWidth="1"/>
    <col min="10994" max="10994" width="9.5703125" style="7" bestFit="1" customWidth="1"/>
    <col min="10995" max="10996" width="9.28515625" style="7" bestFit="1" customWidth="1"/>
    <col min="10997" max="10998" width="9.5703125" style="7" bestFit="1" customWidth="1"/>
    <col min="10999" max="11000" width="9.42578125" style="7" bestFit="1" customWidth="1"/>
    <col min="11001" max="11001" width="8" style="7" bestFit="1" customWidth="1"/>
    <col min="11002" max="11002" width="9.28515625" style="7" bestFit="1" customWidth="1"/>
    <col min="11003" max="11003" width="8.85546875" style="7" bestFit="1" customWidth="1"/>
    <col min="11004" max="11004" width="5.28515625" style="7" bestFit="1" customWidth="1"/>
    <col min="11005" max="11005" width="5.5703125" style="7" bestFit="1" customWidth="1"/>
    <col min="11006" max="11006" width="5.42578125" style="7" bestFit="1" customWidth="1"/>
    <col min="11007" max="11008" width="5" style="7" bestFit="1" customWidth="1"/>
    <col min="11009" max="11009" width="9" style="7" bestFit="1" customWidth="1"/>
    <col min="11010" max="11010" width="9.140625" style="7"/>
    <col min="11011" max="11011" width="8.140625" style="7" bestFit="1" customWidth="1"/>
    <col min="11012" max="11012" width="10.5703125" style="7" bestFit="1" customWidth="1"/>
    <col min="11013" max="11238" width="9.140625" style="7"/>
    <col min="11239" max="11239" width="14.28515625" style="7" bestFit="1" customWidth="1"/>
    <col min="11240" max="11240" width="13.7109375" style="7" bestFit="1" customWidth="1"/>
    <col min="11241" max="11241" width="17.7109375" style="7" bestFit="1" customWidth="1"/>
    <col min="11242" max="11242" width="17.85546875" style="7" bestFit="1" customWidth="1"/>
    <col min="11243" max="11243" width="12" style="7" bestFit="1" customWidth="1"/>
    <col min="11244" max="11246" width="12" style="7" customWidth="1"/>
    <col min="11247" max="11247" width="15.28515625" style="7" customWidth="1"/>
    <col min="11248" max="11248" width="9.28515625" style="7" bestFit="1" customWidth="1"/>
    <col min="11249" max="11249" width="9.42578125" style="7" bestFit="1" customWidth="1"/>
    <col min="11250" max="11250" width="9.5703125" style="7" bestFit="1" customWidth="1"/>
    <col min="11251" max="11252" width="9.28515625" style="7" bestFit="1" customWidth="1"/>
    <col min="11253" max="11254" width="9.5703125" style="7" bestFit="1" customWidth="1"/>
    <col min="11255" max="11256" width="9.42578125" style="7" bestFit="1" customWidth="1"/>
    <col min="11257" max="11257" width="8" style="7" bestFit="1" customWidth="1"/>
    <col min="11258" max="11258" width="9.28515625" style="7" bestFit="1" customWidth="1"/>
    <col min="11259" max="11259" width="8.85546875" style="7" bestFit="1" customWidth="1"/>
    <col min="11260" max="11260" width="5.28515625" style="7" bestFit="1" customWidth="1"/>
    <col min="11261" max="11261" width="5.5703125" style="7" bestFit="1" customWidth="1"/>
    <col min="11262" max="11262" width="5.42578125" style="7" bestFit="1" customWidth="1"/>
    <col min="11263" max="11264" width="5" style="7" bestFit="1" customWidth="1"/>
    <col min="11265" max="11265" width="9" style="7" bestFit="1" customWidth="1"/>
    <col min="11266" max="11266" width="9.140625" style="7"/>
    <col min="11267" max="11267" width="8.140625" style="7" bestFit="1" customWidth="1"/>
    <col min="11268" max="11268" width="10.5703125" style="7" bestFit="1" customWidth="1"/>
    <col min="11269" max="11494" width="9.140625" style="7"/>
    <col min="11495" max="11495" width="14.28515625" style="7" bestFit="1" customWidth="1"/>
    <col min="11496" max="11496" width="13.7109375" style="7" bestFit="1" customWidth="1"/>
    <col min="11497" max="11497" width="17.7109375" style="7" bestFit="1" customWidth="1"/>
    <col min="11498" max="11498" width="17.85546875" style="7" bestFit="1" customWidth="1"/>
    <col min="11499" max="11499" width="12" style="7" bestFit="1" customWidth="1"/>
    <col min="11500" max="11502" width="12" style="7" customWidth="1"/>
    <col min="11503" max="11503" width="15.28515625" style="7" customWidth="1"/>
    <col min="11504" max="11504" width="9.28515625" style="7" bestFit="1" customWidth="1"/>
    <col min="11505" max="11505" width="9.42578125" style="7" bestFit="1" customWidth="1"/>
    <col min="11506" max="11506" width="9.5703125" style="7" bestFit="1" customWidth="1"/>
    <col min="11507" max="11508" width="9.28515625" style="7" bestFit="1" customWidth="1"/>
    <col min="11509" max="11510" width="9.5703125" style="7" bestFit="1" customWidth="1"/>
    <col min="11511" max="11512" width="9.42578125" style="7" bestFit="1" customWidth="1"/>
    <col min="11513" max="11513" width="8" style="7" bestFit="1" customWidth="1"/>
    <col min="11514" max="11514" width="9.28515625" style="7" bestFit="1" customWidth="1"/>
    <col min="11515" max="11515" width="8.85546875" style="7" bestFit="1" customWidth="1"/>
    <col min="11516" max="11516" width="5.28515625" style="7" bestFit="1" customWidth="1"/>
    <col min="11517" max="11517" width="5.5703125" style="7" bestFit="1" customWidth="1"/>
    <col min="11518" max="11518" width="5.42578125" style="7" bestFit="1" customWidth="1"/>
    <col min="11519" max="11520" width="5" style="7" bestFit="1" customWidth="1"/>
    <col min="11521" max="11521" width="9" style="7" bestFit="1" customWidth="1"/>
    <col min="11522" max="11522" width="9.140625" style="7"/>
    <col min="11523" max="11523" width="8.140625" style="7" bestFit="1" customWidth="1"/>
    <col min="11524" max="11524" width="10.5703125" style="7" bestFit="1" customWidth="1"/>
    <col min="11525" max="11750" width="9.140625" style="7"/>
    <col min="11751" max="11751" width="14.28515625" style="7" bestFit="1" customWidth="1"/>
    <col min="11752" max="11752" width="13.7109375" style="7" bestFit="1" customWidth="1"/>
    <col min="11753" max="11753" width="17.7109375" style="7" bestFit="1" customWidth="1"/>
    <col min="11754" max="11754" width="17.85546875" style="7" bestFit="1" customWidth="1"/>
    <col min="11755" max="11755" width="12" style="7" bestFit="1" customWidth="1"/>
    <col min="11756" max="11758" width="12" style="7" customWidth="1"/>
    <col min="11759" max="11759" width="15.28515625" style="7" customWidth="1"/>
    <col min="11760" max="11760" width="9.28515625" style="7" bestFit="1" customWidth="1"/>
    <col min="11761" max="11761" width="9.42578125" style="7" bestFit="1" customWidth="1"/>
    <col min="11762" max="11762" width="9.5703125" style="7" bestFit="1" customWidth="1"/>
    <col min="11763" max="11764" width="9.28515625" style="7" bestFit="1" customWidth="1"/>
    <col min="11765" max="11766" width="9.5703125" style="7" bestFit="1" customWidth="1"/>
    <col min="11767" max="11768" width="9.42578125" style="7" bestFit="1" customWidth="1"/>
    <col min="11769" max="11769" width="8" style="7" bestFit="1" customWidth="1"/>
    <col min="11770" max="11770" width="9.28515625" style="7" bestFit="1" customWidth="1"/>
    <col min="11771" max="11771" width="8.85546875" style="7" bestFit="1" customWidth="1"/>
    <col min="11772" max="11772" width="5.28515625" style="7" bestFit="1" customWidth="1"/>
    <col min="11773" max="11773" width="5.5703125" style="7" bestFit="1" customWidth="1"/>
    <col min="11774" max="11774" width="5.42578125" style="7" bestFit="1" customWidth="1"/>
    <col min="11775" max="11776" width="5" style="7" bestFit="1" customWidth="1"/>
    <col min="11777" max="11777" width="9" style="7" bestFit="1" customWidth="1"/>
    <col min="11778" max="11778" width="9.140625" style="7"/>
    <col min="11779" max="11779" width="8.140625" style="7" bestFit="1" customWidth="1"/>
    <col min="11780" max="11780" width="10.5703125" style="7" bestFit="1" customWidth="1"/>
    <col min="11781" max="12006" width="9.140625" style="7"/>
    <col min="12007" max="12007" width="14.28515625" style="7" bestFit="1" customWidth="1"/>
    <col min="12008" max="12008" width="13.7109375" style="7" bestFit="1" customWidth="1"/>
    <col min="12009" max="12009" width="17.7109375" style="7" bestFit="1" customWidth="1"/>
    <col min="12010" max="12010" width="17.85546875" style="7" bestFit="1" customWidth="1"/>
    <col min="12011" max="12011" width="12" style="7" bestFit="1" customWidth="1"/>
    <col min="12012" max="12014" width="12" style="7" customWidth="1"/>
    <col min="12015" max="12015" width="15.28515625" style="7" customWidth="1"/>
    <col min="12016" max="12016" width="9.28515625" style="7" bestFit="1" customWidth="1"/>
    <col min="12017" max="12017" width="9.42578125" style="7" bestFit="1" customWidth="1"/>
    <col min="12018" max="12018" width="9.5703125" style="7" bestFit="1" customWidth="1"/>
    <col min="12019" max="12020" width="9.28515625" style="7" bestFit="1" customWidth="1"/>
    <col min="12021" max="12022" width="9.5703125" style="7" bestFit="1" customWidth="1"/>
    <col min="12023" max="12024" width="9.42578125" style="7" bestFit="1" customWidth="1"/>
    <col min="12025" max="12025" width="8" style="7" bestFit="1" customWidth="1"/>
    <col min="12026" max="12026" width="9.28515625" style="7" bestFit="1" customWidth="1"/>
    <col min="12027" max="12027" width="8.85546875" style="7" bestFit="1" customWidth="1"/>
    <col min="12028" max="12028" width="5.28515625" style="7" bestFit="1" customWidth="1"/>
    <col min="12029" max="12029" width="5.5703125" style="7" bestFit="1" customWidth="1"/>
    <col min="12030" max="12030" width="5.42578125" style="7" bestFit="1" customWidth="1"/>
    <col min="12031" max="12032" width="5" style="7" bestFit="1" customWidth="1"/>
    <col min="12033" max="12033" width="9" style="7" bestFit="1" customWidth="1"/>
    <col min="12034" max="12034" width="9.140625" style="7"/>
    <col min="12035" max="12035" width="8.140625" style="7" bestFit="1" customWidth="1"/>
    <col min="12036" max="12036" width="10.5703125" style="7" bestFit="1" customWidth="1"/>
    <col min="12037" max="12262" width="9.140625" style="7"/>
    <col min="12263" max="12263" width="14.28515625" style="7" bestFit="1" customWidth="1"/>
    <col min="12264" max="12264" width="13.7109375" style="7" bestFit="1" customWidth="1"/>
    <col min="12265" max="12265" width="17.7109375" style="7" bestFit="1" customWidth="1"/>
    <col min="12266" max="12266" width="17.85546875" style="7" bestFit="1" customWidth="1"/>
    <col min="12267" max="12267" width="12" style="7" bestFit="1" customWidth="1"/>
    <col min="12268" max="12270" width="12" style="7" customWidth="1"/>
    <col min="12271" max="12271" width="15.28515625" style="7" customWidth="1"/>
    <col min="12272" max="12272" width="9.28515625" style="7" bestFit="1" customWidth="1"/>
    <col min="12273" max="12273" width="9.42578125" style="7" bestFit="1" customWidth="1"/>
    <col min="12274" max="12274" width="9.5703125" style="7" bestFit="1" customWidth="1"/>
    <col min="12275" max="12276" width="9.28515625" style="7" bestFit="1" customWidth="1"/>
    <col min="12277" max="12278" width="9.5703125" style="7" bestFit="1" customWidth="1"/>
    <col min="12279" max="12280" width="9.42578125" style="7" bestFit="1" customWidth="1"/>
    <col min="12281" max="12281" width="8" style="7" bestFit="1" customWidth="1"/>
    <col min="12282" max="12282" width="9.28515625" style="7" bestFit="1" customWidth="1"/>
    <col min="12283" max="12283" width="8.85546875" style="7" bestFit="1" customWidth="1"/>
    <col min="12284" max="12284" width="5.28515625" style="7" bestFit="1" customWidth="1"/>
    <col min="12285" max="12285" width="5.5703125" style="7" bestFit="1" customWidth="1"/>
    <col min="12286" max="12286" width="5.42578125" style="7" bestFit="1" customWidth="1"/>
    <col min="12287" max="12288" width="5" style="7" bestFit="1" customWidth="1"/>
    <col min="12289" max="12289" width="9" style="7" bestFit="1" customWidth="1"/>
    <col min="12290" max="12290" width="9.140625" style="7"/>
    <col min="12291" max="12291" width="8.140625" style="7" bestFit="1" customWidth="1"/>
    <col min="12292" max="12292" width="10.5703125" style="7" bestFit="1" customWidth="1"/>
    <col min="12293" max="12518" width="9.140625" style="7"/>
    <col min="12519" max="12519" width="14.28515625" style="7" bestFit="1" customWidth="1"/>
    <col min="12520" max="12520" width="13.7109375" style="7" bestFit="1" customWidth="1"/>
    <col min="12521" max="12521" width="17.7109375" style="7" bestFit="1" customWidth="1"/>
    <col min="12522" max="12522" width="17.85546875" style="7" bestFit="1" customWidth="1"/>
    <col min="12523" max="12523" width="12" style="7" bestFit="1" customWidth="1"/>
    <col min="12524" max="12526" width="12" style="7" customWidth="1"/>
    <col min="12527" max="12527" width="15.28515625" style="7" customWidth="1"/>
    <col min="12528" max="12528" width="9.28515625" style="7" bestFit="1" customWidth="1"/>
    <col min="12529" max="12529" width="9.42578125" style="7" bestFit="1" customWidth="1"/>
    <col min="12530" max="12530" width="9.5703125" style="7" bestFit="1" customWidth="1"/>
    <col min="12531" max="12532" width="9.28515625" style="7" bestFit="1" customWidth="1"/>
    <col min="12533" max="12534" width="9.5703125" style="7" bestFit="1" customWidth="1"/>
    <col min="12535" max="12536" width="9.42578125" style="7" bestFit="1" customWidth="1"/>
    <col min="12537" max="12537" width="8" style="7" bestFit="1" customWidth="1"/>
    <col min="12538" max="12538" width="9.28515625" style="7" bestFit="1" customWidth="1"/>
    <col min="12539" max="12539" width="8.85546875" style="7" bestFit="1" customWidth="1"/>
    <col min="12540" max="12540" width="5.28515625" style="7" bestFit="1" customWidth="1"/>
    <col min="12541" max="12541" width="5.5703125" style="7" bestFit="1" customWidth="1"/>
    <col min="12542" max="12542" width="5.42578125" style="7" bestFit="1" customWidth="1"/>
    <col min="12543" max="12544" width="5" style="7" bestFit="1" customWidth="1"/>
    <col min="12545" max="12545" width="9" style="7" bestFit="1" customWidth="1"/>
    <col min="12546" max="12546" width="9.140625" style="7"/>
    <col min="12547" max="12547" width="8.140625" style="7" bestFit="1" customWidth="1"/>
    <col min="12548" max="12548" width="10.5703125" style="7" bestFit="1" customWidth="1"/>
    <col min="12549" max="12774" width="9.140625" style="7"/>
    <col min="12775" max="12775" width="14.28515625" style="7" bestFit="1" customWidth="1"/>
    <col min="12776" max="12776" width="13.7109375" style="7" bestFit="1" customWidth="1"/>
    <col min="12777" max="12777" width="17.7109375" style="7" bestFit="1" customWidth="1"/>
    <col min="12778" max="12778" width="17.85546875" style="7" bestFit="1" customWidth="1"/>
    <col min="12779" max="12779" width="12" style="7" bestFit="1" customWidth="1"/>
    <col min="12780" max="12782" width="12" style="7" customWidth="1"/>
    <col min="12783" max="12783" width="15.28515625" style="7" customWidth="1"/>
    <col min="12784" max="12784" width="9.28515625" style="7" bestFit="1" customWidth="1"/>
    <col min="12785" max="12785" width="9.42578125" style="7" bestFit="1" customWidth="1"/>
    <col min="12786" max="12786" width="9.5703125" style="7" bestFit="1" customWidth="1"/>
    <col min="12787" max="12788" width="9.28515625" style="7" bestFit="1" customWidth="1"/>
    <col min="12789" max="12790" width="9.5703125" style="7" bestFit="1" customWidth="1"/>
    <col min="12791" max="12792" width="9.42578125" style="7" bestFit="1" customWidth="1"/>
    <col min="12793" max="12793" width="8" style="7" bestFit="1" customWidth="1"/>
    <col min="12794" max="12794" width="9.28515625" style="7" bestFit="1" customWidth="1"/>
    <col min="12795" max="12795" width="8.85546875" style="7" bestFit="1" customWidth="1"/>
    <col min="12796" max="12796" width="5.28515625" style="7" bestFit="1" customWidth="1"/>
    <col min="12797" max="12797" width="5.5703125" style="7" bestFit="1" customWidth="1"/>
    <col min="12798" max="12798" width="5.42578125" style="7" bestFit="1" customWidth="1"/>
    <col min="12799" max="12800" width="5" style="7" bestFit="1" customWidth="1"/>
    <col min="12801" max="12801" width="9" style="7" bestFit="1" customWidth="1"/>
    <col min="12802" max="12802" width="9.140625" style="7"/>
    <col min="12803" max="12803" width="8.140625" style="7" bestFit="1" customWidth="1"/>
    <col min="12804" max="12804" width="10.5703125" style="7" bestFit="1" customWidth="1"/>
    <col min="12805" max="13030" width="9.140625" style="7"/>
    <col min="13031" max="13031" width="14.28515625" style="7" bestFit="1" customWidth="1"/>
    <col min="13032" max="13032" width="13.7109375" style="7" bestFit="1" customWidth="1"/>
    <col min="13033" max="13033" width="17.7109375" style="7" bestFit="1" customWidth="1"/>
    <col min="13034" max="13034" width="17.85546875" style="7" bestFit="1" customWidth="1"/>
    <col min="13035" max="13035" width="12" style="7" bestFit="1" customWidth="1"/>
    <col min="13036" max="13038" width="12" style="7" customWidth="1"/>
    <col min="13039" max="13039" width="15.28515625" style="7" customWidth="1"/>
    <col min="13040" max="13040" width="9.28515625" style="7" bestFit="1" customWidth="1"/>
    <col min="13041" max="13041" width="9.42578125" style="7" bestFit="1" customWidth="1"/>
    <col min="13042" max="13042" width="9.5703125" style="7" bestFit="1" customWidth="1"/>
    <col min="13043" max="13044" width="9.28515625" style="7" bestFit="1" customWidth="1"/>
    <col min="13045" max="13046" width="9.5703125" style="7" bestFit="1" customWidth="1"/>
    <col min="13047" max="13048" width="9.42578125" style="7" bestFit="1" customWidth="1"/>
    <col min="13049" max="13049" width="8" style="7" bestFit="1" customWidth="1"/>
    <col min="13050" max="13050" width="9.28515625" style="7" bestFit="1" customWidth="1"/>
    <col min="13051" max="13051" width="8.85546875" style="7" bestFit="1" customWidth="1"/>
    <col min="13052" max="13052" width="5.28515625" style="7" bestFit="1" customWidth="1"/>
    <col min="13053" max="13053" width="5.5703125" style="7" bestFit="1" customWidth="1"/>
    <col min="13054" max="13054" width="5.42578125" style="7" bestFit="1" customWidth="1"/>
    <col min="13055" max="13056" width="5" style="7" bestFit="1" customWidth="1"/>
    <col min="13057" max="13057" width="9" style="7" bestFit="1" customWidth="1"/>
    <col min="13058" max="13058" width="9.140625" style="7"/>
    <col min="13059" max="13059" width="8.140625" style="7" bestFit="1" customWidth="1"/>
    <col min="13060" max="13060" width="10.5703125" style="7" bestFit="1" customWidth="1"/>
    <col min="13061" max="13286" width="9.140625" style="7"/>
    <col min="13287" max="13287" width="14.28515625" style="7" bestFit="1" customWidth="1"/>
    <col min="13288" max="13288" width="13.7109375" style="7" bestFit="1" customWidth="1"/>
    <col min="13289" max="13289" width="17.7109375" style="7" bestFit="1" customWidth="1"/>
    <col min="13290" max="13290" width="17.85546875" style="7" bestFit="1" customWidth="1"/>
    <col min="13291" max="13291" width="12" style="7" bestFit="1" customWidth="1"/>
    <col min="13292" max="13294" width="12" style="7" customWidth="1"/>
    <col min="13295" max="13295" width="15.28515625" style="7" customWidth="1"/>
    <col min="13296" max="13296" width="9.28515625" style="7" bestFit="1" customWidth="1"/>
    <col min="13297" max="13297" width="9.42578125" style="7" bestFit="1" customWidth="1"/>
    <col min="13298" max="13298" width="9.5703125" style="7" bestFit="1" customWidth="1"/>
    <col min="13299" max="13300" width="9.28515625" style="7" bestFit="1" customWidth="1"/>
    <col min="13301" max="13302" width="9.5703125" style="7" bestFit="1" customWidth="1"/>
    <col min="13303" max="13304" width="9.42578125" style="7" bestFit="1" customWidth="1"/>
    <col min="13305" max="13305" width="8" style="7" bestFit="1" customWidth="1"/>
    <col min="13306" max="13306" width="9.28515625" style="7" bestFit="1" customWidth="1"/>
    <col min="13307" max="13307" width="8.85546875" style="7" bestFit="1" customWidth="1"/>
    <col min="13308" max="13308" width="5.28515625" style="7" bestFit="1" customWidth="1"/>
    <col min="13309" max="13309" width="5.5703125" style="7" bestFit="1" customWidth="1"/>
    <col min="13310" max="13310" width="5.42578125" style="7" bestFit="1" customWidth="1"/>
    <col min="13311" max="13312" width="5" style="7" bestFit="1" customWidth="1"/>
    <col min="13313" max="13313" width="9" style="7" bestFit="1" customWidth="1"/>
    <col min="13314" max="13314" width="9.140625" style="7"/>
    <col min="13315" max="13315" width="8.140625" style="7" bestFit="1" customWidth="1"/>
    <col min="13316" max="13316" width="10.5703125" style="7" bestFit="1" customWidth="1"/>
    <col min="13317" max="13542" width="9.140625" style="7"/>
    <col min="13543" max="13543" width="14.28515625" style="7" bestFit="1" customWidth="1"/>
    <col min="13544" max="13544" width="13.7109375" style="7" bestFit="1" customWidth="1"/>
    <col min="13545" max="13545" width="17.7109375" style="7" bestFit="1" customWidth="1"/>
    <col min="13546" max="13546" width="17.85546875" style="7" bestFit="1" customWidth="1"/>
    <col min="13547" max="13547" width="12" style="7" bestFit="1" customWidth="1"/>
    <col min="13548" max="13550" width="12" style="7" customWidth="1"/>
    <col min="13551" max="13551" width="15.28515625" style="7" customWidth="1"/>
    <col min="13552" max="13552" width="9.28515625" style="7" bestFit="1" customWidth="1"/>
    <col min="13553" max="13553" width="9.42578125" style="7" bestFit="1" customWidth="1"/>
    <col min="13554" max="13554" width="9.5703125" style="7" bestFit="1" customWidth="1"/>
    <col min="13555" max="13556" width="9.28515625" style="7" bestFit="1" customWidth="1"/>
    <col min="13557" max="13558" width="9.5703125" style="7" bestFit="1" customWidth="1"/>
    <col min="13559" max="13560" width="9.42578125" style="7" bestFit="1" customWidth="1"/>
    <col min="13561" max="13561" width="8" style="7" bestFit="1" customWidth="1"/>
    <col min="13562" max="13562" width="9.28515625" style="7" bestFit="1" customWidth="1"/>
    <col min="13563" max="13563" width="8.85546875" style="7" bestFit="1" customWidth="1"/>
    <col min="13564" max="13564" width="5.28515625" style="7" bestFit="1" customWidth="1"/>
    <col min="13565" max="13565" width="5.5703125" style="7" bestFit="1" customWidth="1"/>
    <col min="13566" max="13566" width="5.42578125" style="7" bestFit="1" customWidth="1"/>
    <col min="13567" max="13568" width="5" style="7" bestFit="1" customWidth="1"/>
    <col min="13569" max="13569" width="9" style="7" bestFit="1" customWidth="1"/>
    <col min="13570" max="13570" width="9.140625" style="7"/>
    <col min="13571" max="13571" width="8.140625" style="7" bestFit="1" customWidth="1"/>
    <col min="13572" max="13572" width="10.5703125" style="7" bestFit="1" customWidth="1"/>
    <col min="13573" max="13798" width="9.140625" style="7"/>
    <col min="13799" max="13799" width="14.28515625" style="7" bestFit="1" customWidth="1"/>
    <col min="13800" max="13800" width="13.7109375" style="7" bestFit="1" customWidth="1"/>
    <col min="13801" max="13801" width="17.7109375" style="7" bestFit="1" customWidth="1"/>
    <col min="13802" max="13802" width="17.85546875" style="7" bestFit="1" customWidth="1"/>
    <col min="13803" max="13803" width="12" style="7" bestFit="1" customWidth="1"/>
    <col min="13804" max="13806" width="12" style="7" customWidth="1"/>
    <col min="13807" max="13807" width="15.28515625" style="7" customWidth="1"/>
    <col min="13808" max="13808" width="9.28515625" style="7" bestFit="1" customWidth="1"/>
    <col min="13809" max="13809" width="9.42578125" style="7" bestFit="1" customWidth="1"/>
    <col min="13810" max="13810" width="9.5703125" style="7" bestFit="1" customWidth="1"/>
    <col min="13811" max="13812" width="9.28515625" style="7" bestFit="1" customWidth="1"/>
    <col min="13813" max="13814" width="9.5703125" style="7" bestFit="1" customWidth="1"/>
    <col min="13815" max="13816" width="9.42578125" style="7" bestFit="1" customWidth="1"/>
    <col min="13817" max="13817" width="8" style="7" bestFit="1" customWidth="1"/>
    <col min="13818" max="13818" width="9.28515625" style="7" bestFit="1" customWidth="1"/>
    <col min="13819" max="13819" width="8.85546875" style="7" bestFit="1" customWidth="1"/>
    <col min="13820" max="13820" width="5.28515625" style="7" bestFit="1" customWidth="1"/>
    <col min="13821" max="13821" width="5.5703125" style="7" bestFit="1" customWidth="1"/>
    <col min="13822" max="13822" width="5.42578125" style="7" bestFit="1" customWidth="1"/>
    <col min="13823" max="13824" width="5" style="7" bestFit="1" customWidth="1"/>
    <col min="13825" max="13825" width="9" style="7" bestFit="1" customWidth="1"/>
    <col min="13826" max="13826" width="9.140625" style="7"/>
    <col min="13827" max="13827" width="8.140625" style="7" bestFit="1" customWidth="1"/>
    <col min="13828" max="13828" width="10.5703125" style="7" bestFit="1" customWidth="1"/>
    <col min="13829" max="14054" width="9.140625" style="7"/>
    <col min="14055" max="14055" width="14.28515625" style="7" bestFit="1" customWidth="1"/>
    <col min="14056" max="14056" width="13.7109375" style="7" bestFit="1" customWidth="1"/>
    <col min="14057" max="14057" width="17.7109375" style="7" bestFit="1" customWidth="1"/>
    <col min="14058" max="14058" width="17.85546875" style="7" bestFit="1" customWidth="1"/>
    <col min="14059" max="14059" width="12" style="7" bestFit="1" customWidth="1"/>
    <col min="14060" max="14062" width="12" style="7" customWidth="1"/>
    <col min="14063" max="14063" width="15.28515625" style="7" customWidth="1"/>
    <col min="14064" max="14064" width="9.28515625" style="7" bestFit="1" customWidth="1"/>
    <col min="14065" max="14065" width="9.42578125" style="7" bestFit="1" customWidth="1"/>
    <col min="14066" max="14066" width="9.5703125" style="7" bestFit="1" customWidth="1"/>
    <col min="14067" max="14068" width="9.28515625" style="7" bestFit="1" customWidth="1"/>
    <col min="14069" max="14070" width="9.5703125" style="7" bestFit="1" customWidth="1"/>
    <col min="14071" max="14072" width="9.42578125" style="7" bestFit="1" customWidth="1"/>
    <col min="14073" max="14073" width="8" style="7" bestFit="1" customWidth="1"/>
    <col min="14074" max="14074" width="9.28515625" style="7" bestFit="1" customWidth="1"/>
    <col min="14075" max="14075" width="8.85546875" style="7" bestFit="1" customWidth="1"/>
    <col min="14076" max="14076" width="5.28515625" style="7" bestFit="1" customWidth="1"/>
    <col min="14077" max="14077" width="5.5703125" style="7" bestFit="1" customWidth="1"/>
    <col min="14078" max="14078" width="5.42578125" style="7" bestFit="1" customWidth="1"/>
    <col min="14079" max="14080" width="5" style="7" bestFit="1" customWidth="1"/>
    <col min="14081" max="14081" width="9" style="7" bestFit="1" customWidth="1"/>
    <col min="14082" max="14082" width="9.140625" style="7"/>
    <col min="14083" max="14083" width="8.140625" style="7" bestFit="1" customWidth="1"/>
    <col min="14084" max="14084" width="10.5703125" style="7" bestFit="1" customWidth="1"/>
    <col min="14085" max="14310" width="9.140625" style="7"/>
    <col min="14311" max="14311" width="14.28515625" style="7" bestFit="1" customWidth="1"/>
    <col min="14312" max="14312" width="13.7109375" style="7" bestFit="1" customWidth="1"/>
    <col min="14313" max="14313" width="17.7109375" style="7" bestFit="1" customWidth="1"/>
    <col min="14314" max="14314" width="17.85546875" style="7" bestFit="1" customWidth="1"/>
    <col min="14315" max="14315" width="12" style="7" bestFit="1" customWidth="1"/>
    <col min="14316" max="14318" width="12" style="7" customWidth="1"/>
    <col min="14319" max="14319" width="15.28515625" style="7" customWidth="1"/>
    <col min="14320" max="14320" width="9.28515625" style="7" bestFit="1" customWidth="1"/>
    <col min="14321" max="14321" width="9.42578125" style="7" bestFit="1" customWidth="1"/>
    <col min="14322" max="14322" width="9.5703125" style="7" bestFit="1" customWidth="1"/>
    <col min="14323" max="14324" width="9.28515625" style="7" bestFit="1" customWidth="1"/>
    <col min="14325" max="14326" width="9.5703125" style="7" bestFit="1" customWidth="1"/>
    <col min="14327" max="14328" width="9.42578125" style="7" bestFit="1" customWidth="1"/>
    <col min="14329" max="14329" width="8" style="7" bestFit="1" customWidth="1"/>
    <col min="14330" max="14330" width="9.28515625" style="7" bestFit="1" customWidth="1"/>
    <col min="14331" max="14331" width="8.85546875" style="7" bestFit="1" customWidth="1"/>
    <col min="14332" max="14332" width="5.28515625" style="7" bestFit="1" customWidth="1"/>
    <col min="14333" max="14333" width="5.5703125" style="7" bestFit="1" customWidth="1"/>
    <col min="14334" max="14334" width="5.42578125" style="7" bestFit="1" customWidth="1"/>
    <col min="14335" max="14336" width="5" style="7" bestFit="1" customWidth="1"/>
    <col min="14337" max="14337" width="9" style="7" bestFit="1" customWidth="1"/>
    <col min="14338" max="14338" width="9.140625" style="7"/>
    <col min="14339" max="14339" width="8.140625" style="7" bestFit="1" customWidth="1"/>
    <col min="14340" max="14340" width="10.5703125" style="7" bestFit="1" customWidth="1"/>
    <col min="14341" max="14566" width="9.140625" style="7"/>
    <col min="14567" max="14567" width="14.28515625" style="7" bestFit="1" customWidth="1"/>
    <col min="14568" max="14568" width="13.7109375" style="7" bestFit="1" customWidth="1"/>
    <col min="14569" max="14569" width="17.7109375" style="7" bestFit="1" customWidth="1"/>
    <col min="14570" max="14570" width="17.85546875" style="7" bestFit="1" customWidth="1"/>
    <col min="14571" max="14571" width="12" style="7" bestFit="1" customWidth="1"/>
    <col min="14572" max="14574" width="12" style="7" customWidth="1"/>
    <col min="14575" max="14575" width="15.28515625" style="7" customWidth="1"/>
    <col min="14576" max="14576" width="9.28515625" style="7" bestFit="1" customWidth="1"/>
    <col min="14577" max="14577" width="9.42578125" style="7" bestFit="1" customWidth="1"/>
    <col min="14578" max="14578" width="9.5703125" style="7" bestFit="1" customWidth="1"/>
    <col min="14579" max="14580" width="9.28515625" style="7" bestFit="1" customWidth="1"/>
    <col min="14581" max="14582" width="9.5703125" style="7" bestFit="1" customWidth="1"/>
    <col min="14583" max="14584" width="9.42578125" style="7" bestFit="1" customWidth="1"/>
    <col min="14585" max="14585" width="8" style="7" bestFit="1" customWidth="1"/>
    <col min="14586" max="14586" width="9.28515625" style="7" bestFit="1" customWidth="1"/>
    <col min="14587" max="14587" width="8.85546875" style="7" bestFit="1" customWidth="1"/>
    <col min="14588" max="14588" width="5.28515625" style="7" bestFit="1" customWidth="1"/>
    <col min="14589" max="14589" width="5.5703125" style="7" bestFit="1" customWidth="1"/>
    <col min="14590" max="14590" width="5.42578125" style="7" bestFit="1" customWidth="1"/>
    <col min="14591" max="14592" width="5" style="7" bestFit="1" customWidth="1"/>
    <col min="14593" max="14593" width="9" style="7" bestFit="1" customWidth="1"/>
    <col min="14594" max="14594" width="9.140625" style="7"/>
    <col min="14595" max="14595" width="8.140625" style="7" bestFit="1" customWidth="1"/>
    <col min="14596" max="14596" width="10.5703125" style="7" bestFit="1" customWidth="1"/>
    <col min="14597" max="14822" width="9.140625" style="7"/>
    <col min="14823" max="14823" width="14.28515625" style="7" bestFit="1" customWidth="1"/>
    <col min="14824" max="14824" width="13.7109375" style="7" bestFit="1" customWidth="1"/>
    <col min="14825" max="14825" width="17.7109375" style="7" bestFit="1" customWidth="1"/>
    <col min="14826" max="14826" width="17.85546875" style="7" bestFit="1" customWidth="1"/>
    <col min="14827" max="14827" width="12" style="7" bestFit="1" customWidth="1"/>
    <col min="14828" max="14830" width="12" style="7" customWidth="1"/>
    <col min="14831" max="14831" width="15.28515625" style="7" customWidth="1"/>
    <col min="14832" max="14832" width="9.28515625" style="7" bestFit="1" customWidth="1"/>
    <col min="14833" max="14833" width="9.42578125" style="7" bestFit="1" customWidth="1"/>
    <col min="14834" max="14834" width="9.5703125" style="7" bestFit="1" customWidth="1"/>
    <col min="14835" max="14836" width="9.28515625" style="7" bestFit="1" customWidth="1"/>
    <col min="14837" max="14838" width="9.5703125" style="7" bestFit="1" customWidth="1"/>
    <col min="14839" max="14840" width="9.42578125" style="7" bestFit="1" customWidth="1"/>
    <col min="14841" max="14841" width="8" style="7" bestFit="1" customWidth="1"/>
    <col min="14842" max="14842" width="9.28515625" style="7" bestFit="1" customWidth="1"/>
    <col min="14843" max="14843" width="8.85546875" style="7" bestFit="1" customWidth="1"/>
    <col min="14844" max="14844" width="5.28515625" style="7" bestFit="1" customWidth="1"/>
    <col min="14845" max="14845" width="5.5703125" style="7" bestFit="1" customWidth="1"/>
    <col min="14846" max="14846" width="5.42578125" style="7" bestFit="1" customWidth="1"/>
    <col min="14847" max="14848" width="5" style="7" bestFit="1" customWidth="1"/>
    <col min="14849" max="14849" width="9" style="7" bestFit="1" customWidth="1"/>
    <col min="14850" max="14850" width="9.140625" style="7"/>
    <col min="14851" max="14851" width="8.140625" style="7" bestFit="1" customWidth="1"/>
    <col min="14852" max="14852" width="10.5703125" style="7" bestFit="1" customWidth="1"/>
    <col min="14853" max="15078" width="9.140625" style="7"/>
    <col min="15079" max="15079" width="14.28515625" style="7" bestFit="1" customWidth="1"/>
    <col min="15080" max="15080" width="13.7109375" style="7" bestFit="1" customWidth="1"/>
    <col min="15081" max="15081" width="17.7109375" style="7" bestFit="1" customWidth="1"/>
    <col min="15082" max="15082" width="17.85546875" style="7" bestFit="1" customWidth="1"/>
    <col min="15083" max="15083" width="12" style="7" bestFit="1" customWidth="1"/>
    <col min="15084" max="15086" width="12" style="7" customWidth="1"/>
    <col min="15087" max="15087" width="15.28515625" style="7" customWidth="1"/>
    <col min="15088" max="15088" width="9.28515625" style="7" bestFit="1" customWidth="1"/>
    <col min="15089" max="15089" width="9.42578125" style="7" bestFit="1" customWidth="1"/>
    <col min="15090" max="15090" width="9.5703125" style="7" bestFit="1" customWidth="1"/>
    <col min="15091" max="15092" width="9.28515625" style="7" bestFit="1" customWidth="1"/>
    <col min="15093" max="15094" width="9.5703125" style="7" bestFit="1" customWidth="1"/>
    <col min="15095" max="15096" width="9.42578125" style="7" bestFit="1" customWidth="1"/>
    <col min="15097" max="15097" width="8" style="7" bestFit="1" customWidth="1"/>
    <col min="15098" max="15098" width="9.28515625" style="7" bestFit="1" customWidth="1"/>
    <col min="15099" max="15099" width="8.85546875" style="7" bestFit="1" customWidth="1"/>
    <col min="15100" max="15100" width="5.28515625" style="7" bestFit="1" customWidth="1"/>
    <col min="15101" max="15101" width="5.5703125" style="7" bestFit="1" customWidth="1"/>
    <col min="15102" max="15102" width="5.42578125" style="7" bestFit="1" customWidth="1"/>
    <col min="15103" max="15104" width="5" style="7" bestFit="1" customWidth="1"/>
    <col min="15105" max="15105" width="9" style="7" bestFit="1" customWidth="1"/>
    <col min="15106" max="15106" width="9.140625" style="7"/>
    <col min="15107" max="15107" width="8.140625" style="7" bestFit="1" customWidth="1"/>
    <col min="15108" max="15108" width="10.5703125" style="7" bestFit="1" customWidth="1"/>
    <col min="15109" max="15334" width="9.140625" style="7"/>
    <col min="15335" max="15335" width="14.28515625" style="7" bestFit="1" customWidth="1"/>
    <col min="15336" max="15336" width="13.7109375" style="7" bestFit="1" customWidth="1"/>
    <col min="15337" max="15337" width="17.7109375" style="7" bestFit="1" customWidth="1"/>
    <col min="15338" max="15338" width="17.85546875" style="7" bestFit="1" customWidth="1"/>
    <col min="15339" max="15339" width="12" style="7" bestFit="1" customWidth="1"/>
    <col min="15340" max="15342" width="12" style="7" customWidth="1"/>
    <col min="15343" max="15343" width="15.28515625" style="7" customWidth="1"/>
    <col min="15344" max="15344" width="9.28515625" style="7" bestFit="1" customWidth="1"/>
    <col min="15345" max="15345" width="9.42578125" style="7" bestFit="1" customWidth="1"/>
    <col min="15346" max="15346" width="9.5703125" style="7" bestFit="1" customWidth="1"/>
    <col min="15347" max="15348" width="9.28515625" style="7" bestFit="1" customWidth="1"/>
    <col min="15349" max="15350" width="9.5703125" style="7" bestFit="1" customWidth="1"/>
    <col min="15351" max="15352" width="9.42578125" style="7" bestFit="1" customWidth="1"/>
    <col min="15353" max="15353" width="8" style="7" bestFit="1" customWidth="1"/>
    <col min="15354" max="15354" width="9.28515625" style="7" bestFit="1" customWidth="1"/>
    <col min="15355" max="15355" width="8.85546875" style="7" bestFit="1" customWidth="1"/>
    <col min="15356" max="15356" width="5.28515625" style="7" bestFit="1" customWidth="1"/>
    <col min="15357" max="15357" width="5.5703125" style="7" bestFit="1" customWidth="1"/>
    <col min="15358" max="15358" width="5.42578125" style="7" bestFit="1" customWidth="1"/>
    <col min="15359" max="15360" width="5" style="7" bestFit="1" customWidth="1"/>
    <col min="15361" max="15361" width="9" style="7" bestFit="1" customWidth="1"/>
    <col min="15362" max="15362" width="9.140625" style="7"/>
    <col min="15363" max="15363" width="8.140625" style="7" bestFit="1" customWidth="1"/>
    <col min="15364" max="15364" width="10.5703125" style="7" bestFit="1" customWidth="1"/>
    <col min="15365" max="15590" width="9.140625" style="7"/>
    <col min="15591" max="15591" width="14.28515625" style="7" bestFit="1" customWidth="1"/>
    <col min="15592" max="15592" width="13.7109375" style="7" bestFit="1" customWidth="1"/>
    <col min="15593" max="15593" width="17.7109375" style="7" bestFit="1" customWidth="1"/>
    <col min="15594" max="15594" width="17.85546875" style="7" bestFit="1" customWidth="1"/>
    <col min="15595" max="15595" width="12" style="7" bestFit="1" customWidth="1"/>
    <col min="15596" max="15598" width="12" style="7" customWidth="1"/>
    <col min="15599" max="15599" width="15.28515625" style="7" customWidth="1"/>
    <col min="15600" max="15600" width="9.28515625" style="7" bestFit="1" customWidth="1"/>
    <col min="15601" max="15601" width="9.42578125" style="7" bestFit="1" customWidth="1"/>
    <col min="15602" max="15602" width="9.5703125" style="7" bestFit="1" customWidth="1"/>
    <col min="15603" max="15604" width="9.28515625" style="7" bestFit="1" customWidth="1"/>
    <col min="15605" max="15606" width="9.5703125" style="7" bestFit="1" customWidth="1"/>
    <col min="15607" max="15608" width="9.42578125" style="7" bestFit="1" customWidth="1"/>
    <col min="15609" max="15609" width="8" style="7" bestFit="1" customWidth="1"/>
    <col min="15610" max="15610" width="9.28515625" style="7" bestFit="1" customWidth="1"/>
    <col min="15611" max="15611" width="8.85546875" style="7" bestFit="1" customWidth="1"/>
    <col min="15612" max="15612" width="5.28515625" style="7" bestFit="1" customWidth="1"/>
    <col min="15613" max="15613" width="5.5703125" style="7" bestFit="1" customWidth="1"/>
    <col min="15614" max="15614" width="5.42578125" style="7" bestFit="1" customWidth="1"/>
    <col min="15615" max="15616" width="5" style="7" bestFit="1" customWidth="1"/>
    <col min="15617" max="15617" width="9" style="7" bestFit="1" customWidth="1"/>
    <col min="15618" max="15618" width="9.140625" style="7"/>
    <col min="15619" max="15619" width="8.140625" style="7" bestFit="1" customWidth="1"/>
    <col min="15620" max="15620" width="10.5703125" style="7" bestFit="1" customWidth="1"/>
    <col min="15621" max="15846" width="9.140625" style="7"/>
    <col min="15847" max="15847" width="14.28515625" style="7" bestFit="1" customWidth="1"/>
    <col min="15848" max="15848" width="13.7109375" style="7" bestFit="1" customWidth="1"/>
    <col min="15849" max="15849" width="17.7109375" style="7" bestFit="1" customWidth="1"/>
    <col min="15850" max="15850" width="17.85546875" style="7" bestFit="1" customWidth="1"/>
    <col min="15851" max="15851" width="12" style="7" bestFit="1" customWidth="1"/>
    <col min="15852" max="15854" width="12" style="7" customWidth="1"/>
    <col min="15855" max="15855" width="15.28515625" style="7" customWidth="1"/>
    <col min="15856" max="15856" width="9.28515625" style="7" bestFit="1" customWidth="1"/>
    <col min="15857" max="15857" width="9.42578125" style="7" bestFit="1" customWidth="1"/>
    <col min="15858" max="15858" width="9.5703125" style="7" bestFit="1" customWidth="1"/>
    <col min="15859" max="15860" width="9.28515625" style="7" bestFit="1" customWidth="1"/>
    <col min="15861" max="15862" width="9.5703125" style="7" bestFit="1" customWidth="1"/>
    <col min="15863" max="15864" width="9.42578125" style="7" bestFit="1" customWidth="1"/>
    <col min="15865" max="15865" width="8" style="7" bestFit="1" customWidth="1"/>
    <col min="15866" max="15866" width="9.28515625" style="7" bestFit="1" customWidth="1"/>
    <col min="15867" max="15867" width="8.85546875" style="7" bestFit="1" customWidth="1"/>
    <col min="15868" max="15868" width="5.28515625" style="7" bestFit="1" customWidth="1"/>
    <col min="15869" max="15869" width="5.5703125" style="7" bestFit="1" customWidth="1"/>
    <col min="15870" max="15870" width="5.42578125" style="7" bestFit="1" customWidth="1"/>
    <col min="15871" max="15872" width="5" style="7" bestFit="1" customWidth="1"/>
    <col min="15873" max="15873" width="9" style="7" bestFit="1" customWidth="1"/>
    <col min="15874" max="15874" width="9.140625" style="7"/>
    <col min="15875" max="15875" width="8.140625" style="7" bestFit="1" customWidth="1"/>
    <col min="15876" max="15876" width="10.5703125" style="7" bestFit="1" customWidth="1"/>
    <col min="15877" max="16102" width="9.140625" style="7"/>
    <col min="16103" max="16103" width="14.28515625" style="7" bestFit="1" customWidth="1"/>
    <col min="16104" max="16104" width="13.7109375" style="7" bestFit="1" customWidth="1"/>
    <col min="16105" max="16105" width="17.7109375" style="7" bestFit="1" customWidth="1"/>
    <col min="16106" max="16106" width="17.85546875" style="7" bestFit="1" customWidth="1"/>
    <col min="16107" max="16107" width="12" style="7" bestFit="1" customWidth="1"/>
    <col min="16108" max="16110" width="12" style="7" customWidth="1"/>
    <col min="16111" max="16111" width="15.28515625" style="7" customWidth="1"/>
    <col min="16112" max="16112" width="9.28515625" style="7" bestFit="1" customWidth="1"/>
    <col min="16113" max="16113" width="9.42578125" style="7" bestFit="1" customWidth="1"/>
    <col min="16114" max="16114" width="9.5703125" style="7" bestFit="1" customWidth="1"/>
    <col min="16115" max="16116" width="9.28515625" style="7" bestFit="1" customWidth="1"/>
    <col min="16117" max="16118" width="9.5703125" style="7" bestFit="1" customWidth="1"/>
    <col min="16119" max="16120" width="9.42578125" style="7" bestFit="1" customWidth="1"/>
    <col min="16121" max="16121" width="8" style="7" bestFit="1" customWidth="1"/>
    <col min="16122" max="16122" width="9.28515625" style="7" bestFit="1" customWidth="1"/>
    <col min="16123" max="16123" width="8.85546875" style="7" bestFit="1" customWidth="1"/>
    <col min="16124" max="16124" width="5.28515625" style="7" bestFit="1" customWidth="1"/>
    <col min="16125" max="16125" width="5.5703125" style="7" bestFit="1" customWidth="1"/>
    <col min="16126" max="16126" width="5.42578125" style="7" bestFit="1" customWidth="1"/>
    <col min="16127" max="16128" width="5" style="7" bestFit="1" customWidth="1"/>
    <col min="16129" max="16129" width="9" style="7" bestFit="1" customWidth="1"/>
    <col min="16130" max="16130" width="9.140625" style="7"/>
    <col min="16131" max="16131" width="8.140625" style="7" bestFit="1" customWidth="1"/>
    <col min="16132" max="16132" width="10.5703125" style="7" bestFit="1" customWidth="1"/>
    <col min="16133" max="16384" width="9.140625" style="7"/>
  </cols>
  <sheetData>
    <row r="1" spans="1:56" ht="12.7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28" t="s">
        <v>10</v>
      </c>
      <c r="L1" s="29" t="s">
        <v>11</v>
      </c>
      <c r="M1" s="1" t="s">
        <v>12</v>
      </c>
      <c r="N1" s="1" t="s">
        <v>276</v>
      </c>
      <c r="O1" s="1" t="s">
        <v>13</v>
      </c>
      <c r="P1" s="1" t="s">
        <v>277</v>
      </c>
      <c r="Q1" s="1" t="s">
        <v>14</v>
      </c>
      <c r="R1" s="1" t="s">
        <v>15</v>
      </c>
      <c r="S1" s="29" t="s">
        <v>16</v>
      </c>
      <c r="T1" s="29" t="s">
        <v>17</v>
      </c>
      <c r="U1" s="1" t="s">
        <v>18</v>
      </c>
      <c r="V1" s="1" t="s">
        <v>19</v>
      </c>
      <c r="W1" s="1" t="s">
        <v>20</v>
      </c>
      <c r="X1" s="3" t="s">
        <v>21</v>
      </c>
      <c r="Y1" s="30" t="s">
        <v>22</v>
      </c>
      <c r="Z1" s="1" t="s">
        <v>23</v>
      </c>
      <c r="AA1" s="1" t="s">
        <v>24</v>
      </c>
      <c r="AB1" s="29" t="s">
        <v>25</v>
      </c>
      <c r="AC1" s="6" t="s">
        <v>27</v>
      </c>
      <c r="AD1" s="6" t="s">
        <v>28</v>
      </c>
      <c r="AE1" s="6" t="s">
        <v>29</v>
      </c>
      <c r="AF1" s="1" t="s">
        <v>26</v>
      </c>
      <c r="AG1" s="1" t="s">
        <v>133</v>
      </c>
      <c r="AH1" s="1" t="s">
        <v>132</v>
      </c>
      <c r="AI1" s="1" t="s">
        <v>134</v>
      </c>
      <c r="AJ1" s="1" t="s">
        <v>135</v>
      </c>
      <c r="AK1" s="1" t="s">
        <v>136</v>
      </c>
      <c r="AL1" s="1" t="s">
        <v>137</v>
      </c>
      <c r="AM1" s="32" t="s">
        <v>138</v>
      </c>
      <c r="AN1" s="32" t="s">
        <v>139</v>
      </c>
      <c r="AO1" s="33" t="s">
        <v>140</v>
      </c>
      <c r="AP1" s="32" t="s">
        <v>138</v>
      </c>
      <c r="AQ1" s="32" t="s">
        <v>139</v>
      </c>
      <c r="AR1" s="33" t="s">
        <v>140</v>
      </c>
      <c r="AS1" s="32" t="s">
        <v>138</v>
      </c>
      <c r="AT1" s="32" t="s">
        <v>139</v>
      </c>
      <c r="AU1" s="33" t="s">
        <v>140</v>
      </c>
      <c r="AV1" s="32" t="s">
        <v>138</v>
      </c>
      <c r="AW1" s="32" t="s">
        <v>139</v>
      </c>
      <c r="AX1" s="33" t="s">
        <v>140</v>
      </c>
      <c r="AY1" s="32" t="s">
        <v>138</v>
      </c>
      <c r="AZ1" s="32" t="s">
        <v>139</v>
      </c>
      <c r="BA1" s="33" t="s">
        <v>140</v>
      </c>
      <c r="BB1" s="32" t="s">
        <v>138</v>
      </c>
      <c r="BC1" s="32" t="s">
        <v>139</v>
      </c>
      <c r="BD1" s="33" t="s">
        <v>140</v>
      </c>
    </row>
    <row r="2" spans="1:56" ht="12.75" customHeight="1" x14ac:dyDescent="0.2">
      <c r="A2" s="7" t="s">
        <v>55</v>
      </c>
      <c r="B2" s="7" t="s">
        <v>36</v>
      </c>
      <c r="C2" s="8">
        <v>39956</v>
      </c>
      <c r="D2" s="9" t="s">
        <v>41</v>
      </c>
      <c r="E2" s="10" t="s">
        <v>42</v>
      </c>
      <c r="F2" s="10">
        <f t="shared" ref="F2:F65" si="0">IF(E2="Sul",1,0)</f>
        <v>0</v>
      </c>
      <c r="G2" s="10">
        <f t="shared" ref="G2:G65" si="1">IF(E2="Nordeste",1,0)</f>
        <v>0</v>
      </c>
      <c r="H2" s="10">
        <f t="shared" ref="H2:H65" si="2">IF(E2="Sudeste",1,0)</f>
        <v>1</v>
      </c>
      <c r="I2" s="10">
        <f t="shared" ref="I2:I65" si="3">IF(E2="Centro-Oeste",1,0)</f>
        <v>0</v>
      </c>
      <c r="J2" s="7">
        <v>0</v>
      </c>
      <c r="K2" s="11">
        <v>22667</v>
      </c>
      <c r="L2" s="9">
        <v>19223897</v>
      </c>
      <c r="M2" s="7">
        <v>0</v>
      </c>
      <c r="N2" s="7">
        <f>20-M2</f>
        <v>20</v>
      </c>
      <c r="O2" s="7">
        <v>0</v>
      </c>
      <c r="P2" s="7">
        <f>20-O2</f>
        <v>20</v>
      </c>
      <c r="Q2" s="7">
        <v>3</v>
      </c>
      <c r="R2" s="7">
        <v>5</v>
      </c>
      <c r="S2" s="7">
        <v>3</v>
      </c>
      <c r="T2" s="7">
        <v>4</v>
      </c>
      <c r="U2" s="7">
        <v>1</v>
      </c>
      <c r="V2" s="7">
        <v>0</v>
      </c>
      <c r="W2" s="7">
        <v>0</v>
      </c>
      <c r="X2" s="6">
        <v>0</v>
      </c>
      <c r="Y2" s="12">
        <v>31.919030621829794</v>
      </c>
      <c r="Z2" s="7">
        <v>1</v>
      </c>
      <c r="AA2" s="7">
        <v>0</v>
      </c>
      <c r="AB2" s="7">
        <v>0</v>
      </c>
      <c r="AC2" s="10">
        <f t="shared" ref="AC2:AC65" si="4">IF(AF2="Outono",1,0)</f>
        <v>1</v>
      </c>
      <c r="AD2" s="10">
        <f t="shared" ref="AD2:AD65" si="5">IF(AF2="Inverno",1,0)</f>
        <v>0</v>
      </c>
      <c r="AE2" s="10">
        <f t="shared" ref="AE2:AE65" si="6">IF(AF2="Primavera",1,0)</f>
        <v>0</v>
      </c>
      <c r="AF2" s="9" t="s">
        <v>34</v>
      </c>
      <c r="AG2" s="7" t="str">
        <f t="shared" ref="AG2:AG65" si="7">IF(OR(K2&gt;((_xlfn.QUARTILE.INC(K$2:K$375,3))+1.5*(_xlfn.QUARTILE.INC(K$2:K$375,3)-_xlfn.QUARTILE.INC(K$2:K$375,1))),K2&lt;((_xlfn.QUARTILE.INC(K$2:K$375,3))-1.5*(_xlfn.QUARTILE.INC(K$2:K$375,3)-_xlfn.QUARTILE.INC(K$2:K$375,1)))),"Outlier","Padrão")</f>
        <v>Padrão</v>
      </c>
      <c r="AH2" s="7" t="str">
        <f t="shared" ref="AH2:AH65" si="8">IF(OR(L2&gt;((_xlfn.QUARTILE.INC(L$2:L$375,3))+1.5*(_xlfn.QUARTILE.INC(L$2:L$375,3)-_xlfn.QUARTILE.INC(L$2:L$375,1))),L2&lt;((_xlfn.QUARTILE.INC(L$2:L$375,3))-1.5*(_xlfn.QUARTILE.INC(L$2:L$375,3)-_xlfn.QUARTILE.INC(L$2:L$375,1)))),"Outlier","Padrão")</f>
        <v>Outlier</v>
      </c>
      <c r="AI2" s="7" t="str">
        <f t="shared" ref="AI2:AI65" si="9">IF(OR(S2&gt;((_xlfn.QUARTILE.INC(S$2:S$375,3))+1.5*(_xlfn.QUARTILE.INC(S$2:S$375,3)-_xlfn.QUARTILE.INC(S$2:S$375,1))),S2&lt;((_xlfn.QUARTILE.INC(S$2:S$375,3))-1.5*(_xlfn.QUARTILE.INC(S$2:S$375,3)-_xlfn.QUARTILE.INC(S$2:S$375,1)))),"Outlier","Padrão")</f>
        <v>Padrão</v>
      </c>
      <c r="AJ2" s="7" t="str">
        <f t="shared" ref="AJ2:AJ65" si="10">IF(OR(T2&gt;((_xlfn.QUARTILE.INC(T$2:T$375,3))+1.5*(_xlfn.QUARTILE.INC(T$2:T$375,3)-_xlfn.QUARTILE.INC(T$2:T$375,1))),T2&lt;((_xlfn.QUARTILE.INC(T$2:T$375,3))-1.5*(_xlfn.QUARTILE.INC(T$2:T$375,3)-_xlfn.QUARTILE.INC(T$2:T$375,1)))),"Outlier","Padrão")</f>
        <v>Padrão</v>
      </c>
      <c r="AK2" s="7" t="str">
        <f t="shared" ref="AK2:AK65" si="11">IF(OR(Y2&gt;((_xlfn.QUARTILE.INC(Y$2:Y$375,3))+1.5*(_xlfn.QUARTILE.INC(Y$2:Y$375,3)-_xlfn.QUARTILE.INC(Y$2:Y$375,1))),Y2&lt;((_xlfn.QUARTILE.INC(Y$2:Y$375,3))-1.5*(_xlfn.QUARTILE.INC(Y$2:Y$375,3)-_xlfn.QUARTILE.INC(Y$2:Y$375,1)))),"Outlier","Padrão")</f>
        <v>Padrão</v>
      </c>
      <c r="AL2" s="7" t="str">
        <f t="shared" ref="AL2:AL65" si="12">IF(OR(AB2&gt;((_xlfn.QUARTILE.INC(AB$2:AB$375,3))+1.5*(_xlfn.QUARTILE.INC(AB$2:AB$375,3)-_xlfn.QUARTILE.INC(AB$2:AB$375,1))),AB2&lt;((_xlfn.QUARTILE.INC(AB$2:AB$375,3))-1.5*(_xlfn.QUARTILE.INC(AB$2:AB$375,3)-_xlfn.QUARTILE.INC(AB$2:AB$375,1)))),"Outlier","Padrão")</f>
        <v>Padrão</v>
      </c>
      <c r="AM2" s="34">
        <f t="shared" ref="AM2:AM65" si="13">((K2-AVERAGE($K$2:$K$375))/_xlfn.STDEV.S($K$2:$K$375))^2</f>
        <v>8.9365576108731241E-3</v>
      </c>
      <c r="AN2" s="34">
        <f t="shared" ref="AN2:AN65" si="14">_xlfn.CHISQ.DIST(AM2,1,0)</f>
        <v>4.2013067057607953</v>
      </c>
      <c r="AO2" s="35" t="str">
        <f t="shared" ref="AO2:AO65" si="15">IF(AN2&lt;1%,"***",IF(AND(AN2&gt;=1%,AN2&lt;5%),"**",IF(AND(AN2&gt;=5%,AN2&lt;10%),"*",IF(AN2&gt;=10%,"",))))</f>
        <v/>
      </c>
      <c r="AP2" s="34">
        <f t="shared" ref="AP2:AP65" si="16">((L2-AVERAGE($L$2:$L$375))/_xlfn.STDEV.S($L$2:$L$375))^2</f>
        <v>5.3009435410909553</v>
      </c>
      <c r="AQ2" s="34">
        <f t="shared" ref="AQ2:AQ65" si="17">_xlfn.CHISQ.DIST(AP2,1,0)</f>
        <v>1.2236246353248176E-2</v>
      </c>
      <c r="AR2" s="35" t="str">
        <f t="shared" ref="AR2:AR65" si="18">IF(AQ2&lt;1%,"***",IF(AND(AQ2&gt;=1%,AQ2&lt;5%),"**",IF(AND(AQ2&gt;=5%,AQ2&lt;10%),"*",IF(AQ2&gt;=10%,"",))))</f>
        <v>**</v>
      </c>
      <c r="AS2" s="34">
        <f t="shared" ref="AS2:AS65" si="19">((S2-AVERAGE($S$2:$S$375))/_xlfn.STDEV.S($S$2:$S$375))^2</f>
        <v>0.32823525539694648</v>
      </c>
      <c r="AT2" s="34">
        <f t="shared" ref="AT2:AT65" si="20">_xlfn.CHISQ.DIST(AS2,1,0)</f>
        <v>0.59093821033144889</v>
      </c>
      <c r="AU2" s="35" t="str">
        <f t="shared" ref="AU2:AU65" si="21">IF(AT2&lt;1%,"***",IF(AND(AT2&gt;=1%,AT2&lt;5%),"**",IF(AND(AT2&gt;=5%,AT2&lt;10%),"*",IF(AT2&gt;=10%,"",))))</f>
        <v/>
      </c>
      <c r="AV2" s="34">
        <f t="shared" ref="AV2:AV65" si="22">((T2-AVERAGE($T$2:$T$375))/_xlfn.STDEV.S($T$2:$T$375))^2</f>
        <v>4.5918591086084329E-2</v>
      </c>
      <c r="AW2" s="34">
        <f t="shared" ref="AW2:AW65" si="23">_xlfn.CHISQ.DIST(AV2,1,0)</f>
        <v>1.8194691376563785</v>
      </c>
      <c r="AX2" s="35" t="str">
        <f t="shared" ref="AX2:AX65" si="24">IF(AW2&lt;1%,"***",IF(AND(AW2&gt;=1%,AW2&lt;5%),"**",IF(AND(AW2&gt;=5%,AW2&lt;10%),"*",IF(AW2&gt;=10%,"",))))</f>
        <v/>
      </c>
      <c r="AY2" s="34">
        <f t="shared" ref="AY2:AY65" si="25">((Y2-AVERAGE($Y$2:$Y$375))/_xlfn.STDEV.S($Y$2:$Y$375))^2</f>
        <v>2.5894438976520382</v>
      </c>
      <c r="AZ2" s="34">
        <f t="shared" ref="AZ2:AZ65" si="26">_xlfn.CHISQ.DIST(AY2,1,0)</f>
        <v>6.792289917852154E-2</v>
      </c>
      <c r="BA2" s="35" t="str">
        <f t="shared" ref="BA2:BA65" si="27">IF(AZ2&lt;1%,"***",IF(AND(AZ2&gt;=1%,AZ2&lt;5%),"**",IF(AND(AZ2&gt;=5%,AZ2&lt;10%),"*",IF(AZ2&gt;=10%,"",))))</f>
        <v>*</v>
      </c>
      <c r="BB2" s="34">
        <f t="shared" ref="BB2:BB65" si="28">((AB2-AVERAGE($AB$2:$AB$375))/_xlfn.STDEV.S($AB$2:$AB$375))^2</f>
        <v>0.16285060750454688</v>
      </c>
      <c r="BC2" s="34">
        <f t="shared" ref="BC2:BC65" si="29">_xlfn.CHISQ.DIST(BB2,1,0)</f>
        <v>0.9112820465910213</v>
      </c>
      <c r="BD2" s="35" t="str">
        <f t="shared" ref="BD2:BD65" si="30">IF(BC2&lt;1%,"***",IF(AND(BC2&gt;=1%,BC2&lt;5%),"**",IF(AND(BC2&gt;=5%,BC2&lt;10%),"*",IF(BC2&gt;=10%,"",))))</f>
        <v/>
      </c>
    </row>
    <row r="3" spans="1:56" ht="12.75" customHeight="1" x14ac:dyDescent="0.2">
      <c r="A3" s="7" t="s">
        <v>39</v>
      </c>
      <c r="B3" s="7" t="s">
        <v>53</v>
      </c>
      <c r="C3" s="8">
        <v>40040</v>
      </c>
      <c r="D3" s="9" t="s">
        <v>41</v>
      </c>
      <c r="E3" s="10" t="s">
        <v>42</v>
      </c>
      <c r="F3" s="10">
        <f t="shared" si="0"/>
        <v>0</v>
      </c>
      <c r="G3" s="10">
        <f t="shared" si="1"/>
        <v>0</v>
      </c>
      <c r="H3" s="10">
        <f t="shared" si="2"/>
        <v>1</v>
      </c>
      <c r="I3" s="10">
        <f t="shared" si="3"/>
        <v>0</v>
      </c>
      <c r="J3" s="7">
        <v>1</v>
      </c>
      <c r="K3" s="11">
        <v>22667</v>
      </c>
      <c r="L3" s="9">
        <v>19223897</v>
      </c>
      <c r="M3" s="7">
        <v>1</v>
      </c>
      <c r="N3" s="7">
        <f t="shared" ref="N3:N66" si="31">20-M3</f>
        <v>19</v>
      </c>
      <c r="O3" s="7">
        <v>15</v>
      </c>
      <c r="P3" s="7">
        <f t="shared" ref="P3:P66" si="32">20-O3</f>
        <v>5</v>
      </c>
      <c r="Q3" s="7">
        <v>5</v>
      </c>
      <c r="R3" s="7">
        <v>3</v>
      </c>
      <c r="S3" s="7">
        <v>3</v>
      </c>
      <c r="T3" s="7">
        <v>3</v>
      </c>
      <c r="U3" s="7">
        <v>2</v>
      </c>
      <c r="V3" s="7">
        <v>0</v>
      </c>
      <c r="W3" s="7">
        <v>1</v>
      </c>
      <c r="X3" s="6">
        <v>0</v>
      </c>
      <c r="Y3" s="12">
        <v>26.877866203875872</v>
      </c>
      <c r="Z3" s="7">
        <v>1</v>
      </c>
      <c r="AA3" s="7">
        <v>0</v>
      </c>
      <c r="AB3" s="7">
        <v>0</v>
      </c>
      <c r="AC3" s="10">
        <f t="shared" si="4"/>
        <v>0</v>
      </c>
      <c r="AD3" s="10">
        <f t="shared" si="5"/>
        <v>1</v>
      </c>
      <c r="AE3" s="10">
        <f t="shared" si="6"/>
        <v>0</v>
      </c>
      <c r="AF3" s="9" t="s">
        <v>67</v>
      </c>
      <c r="AG3" s="7" t="str">
        <f t="shared" si="7"/>
        <v>Padrão</v>
      </c>
      <c r="AH3" s="7" t="str">
        <f t="shared" si="8"/>
        <v>Outlier</v>
      </c>
      <c r="AI3" s="7" t="str">
        <f t="shared" si="9"/>
        <v>Padrão</v>
      </c>
      <c r="AJ3" s="7" t="str">
        <f t="shared" si="10"/>
        <v>Padrão</v>
      </c>
      <c r="AK3" s="7" t="str">
        <f t="shared" si="11"/>
        <v>Padrão</v>
      </c>
      <c r="AL3" s="7" t="str">
        <f t="shared" si="12"/>
        <v>Padrão</v>
      </c>
      <c r="AM3" s="34">
        <f t="shared" si="13"/>
        <v>8.9365576108731241E-3</v>
      </c>
      <c r="AN3" s="34">
        <f t="shared" si="14"/>
        <v>4.2013067057607953</v>
      </c>
      <c r="AO3" s="35" t="str">
        <f t="shared" si="15"/>
        <v/>
      </c>
      <c r="AP3" s="34">
        <f t="shared" si="16"/>
        <v>5.3009435410909553</v>
      </c>
      <c r="AQ3" s="34">
        <f t="shared" si="17"/>
        <v>1.2236246353248176E-2</v>
      </c>
      <c r="AR3" s="35" t="str">
        <f t="shared" si="18"/>
        <v>**</v>
      </c>
      <c r="AS3" s="34">
        <f t="shared" si="19"/>
        <v>0.32823525539694648</v>
      </c>
      <c r="AT3" s="34">
        <f t="shared" si="20"/>
        <v>0.59093821033144889</v>
      </c>
      <c r="AU3" s="35" t="str">
        <f t="shared" si="21"/>
        <v/>
      </c>
      <c r="AV3" s="34">
        <f t="shared" si="22"/>
        <v>0.47403979773610405</v>
      </c>
      <c r="AW3" s="34">
        <f t="shared" si="23"/>
        <v>0.45715790052108374</v>
      </c>
      <c r="AX3" s="35" t="str">
        <f t="shared" si="24"/>
        <v/>
      </c>
      <c r="AY3" s="34">
        <f t="shared" si="25"/>
        <v>1.0693456053457053</v>
      </c>
      <c r="AZ3" s="34">
        <f t="shared" si="26"/>
        <v>0.22601932496449015</v>
      </c>
      <c r="BA3" s="35" t="str">
        <f t="shared" si="27"/>
        <v/>
      </c>
      <c r="BB3" s="34">
        <f t="shared" si="28"/>
        <v>0.16285060750454688</v>
      </c>
      <c r="BC3" s="34">
        <f t="shared" si="29"/>
        <v>0.9112820465910213</v>
      </c>
      <c r="BD3" s="35" t="str">
        <f t="shared" si="30"/>
        <v/>
      </c>
    </row>
    <row r="4" spans="1:56" ht="12.75" customHeight="1" x14ac:dyDescent="0.2">
      <c r="A4" s="7" t="s">
        <v>55</v>
      </c>
      <c r="B4" s="7" t="s">
        <v>56</v>
      </c>
      <c r="C4" s="8">
        <v>39943</v>
      </c>
      <c r="D4" s="9" t="s">
        <v>41</v>
      </c>
      <c r="E4" s="10" t="s">
        <v>42</v>
      </c>
      <c r="F4" s="10">
        <f t="shared" si="0"/>
        <v>0</v>
      </c>
      <c r="G4" s="10">
        <f t="shared" si="1"/>
        <v>0</v>
      </c>
      <c r="H4" s="10">
        <f t="shared" si="2"/>
        <v>1</v>
      </c>
      <c r="I4" s="10">
        <f t="shared" si="3"/>
        <v>0</v>
      </c>
      <c r="J4" s="7">
        <v>0</v>
      </c>
      <c r="K4" s="11">
        <v>22667</v>
      </c>
      <c r="L4" s="9">
        <v>19223897</v>
      </c>
      <c r="M4" s="7">
        <v>1</v>
      </c>
      <c r="N4" s="7">
        <f t="shared" si="31"/>
        <v>19</v>
      </c>
      <c r="O4" s="7">
        <v>6</v>
      </c>
      <c r="P4" s="7">
        <f t="shared" si="32"/>
        <v>14</v>
      </c>
      <c r="Q4" s="7">
        <v>5</v>
      </c>
      <c r="R4" s="7">
        <v>3</v>
      </c>
      <c r="S4" s="7">
        <v>6</v>
      </c>
      <c r="T4" s="7">
        <v>6</v>
      </c>
      <c r="U4" s="7">
        <v>1</v>
      </c>
      <c r="V4" s="7">
        <v>0</v>
      </c>
      <c r="W4" s="7">
        <v>0</v>
      </c>
      <c r="X4" s="6">
        <v>1</v>
      </c>
      <c r="Y4" s="12">
        <v>30.505809932217456</v>
      </c>
      <c r="Z4" s="7">
        <v>1</v>
      </c>
      <c r="AA4" s="7">
        <v>0</v>
      </c>
      <c r="AB4" s="7">
        <v>0</v>
      </c>
      <c r="AC4" s="10">
        <f t="shared" si="4"/>
        <v>1</v>
      </c>
      <c r="AD4" s="10">
        <f t="shared" si="5"/>
        <v>0</v>
      </c>
      <c r="AE4" s="10">
        <f t="shared" si="6"/>
        <v>0</v>
      </c>
      <c r="AF4" s="9" t="s">
        <v>34</v>
      </c>
      <c r="AG4" s="7" t="str">
        <f t="shared" si="7"/>
        <v>Padrão</v>
      </c>
      <c r="AH4" s="7" t="str">
        <f t="shared" si="8"/>
        <v>Outlier</v>
      </c>
      <c r="AI4" s="7" t="str">
        <f t="shared" si="9"/>
        <v>Padrão</v>
      </c>
      <c r="AJ4" s="7" t="str">
        <f t="shared" si="10"/>
        <v>Padrão</v>
      </c>
      <c r="AK4" s="7" t="str">
        <f t="shared" si="11"/>
        <v>Padrão</v>
      </c>
      <c r="AL4" s="7" t="str">
        <f t="shared" si="12"/>
        <v>Padrão</v>
      </c>
      <c r="AM4" s="34">
        <f t="shared" si="13"/>
        <v>8.9365576108731241E-3</v>
      </c>
      <c r="AN4" s="34">
        <f t="shared" si="14"/>
        <v>4.2013067057607953</v>
      </c>
      <c r="AO4" s="35" t="str">
        <f t="shared" si="15"/>
        <v/>
      </c>
      <c r="AP4" s="34">
        <f t="shared" si="16"/>
        <v>5.3009435410909553</v>
      </c>
      <c r="AQ4" s="34">
        <f t="shared" si="17"/>
        <v>1.2236246353248176E-2</v>
      </c>
      <c r="AR4" s="35" t="str">
        <f t="shared" si="18"/>
        <v>**</v>
      </c>
      <c r="AS4" s="34">
        <f t="shared" si="19"/>
        <v>0.79450675357053047</v>
      </c>
      <c r="AT4" s="34">
        <f t="shared" si="20"/>
        <v>0.30084051243716065</v>
      </c>
      <c r="AU4" s="35" t="str">
        <f t="shared" si="21"/>
        <v/>
      </c>
      <c r="AV4" s="34">
        <f t="shared" si="22"/>
        <v>0.53897953132908405</v>
      </c>
      <c r="AW4" s="34">
        <f t="shared" si="23"/>
        <v>0.41503623187612998</v>
      </c>
      <c r="AX4" s="35" t="str">
        <f t="shared" si="24"/>
        <v/>
      </c>
      <c r="AY4" s="34">
        <f t="shared" si="25"/>
        <v>2.0965831974101961</v>
      </c>
      <c r="AZ4" s="34">
        <f t="shared" si="26"/>
        <v>9.6579901607163593E-2</v>
      </c>
      <c r="BA4" s="35" t="str">
        <f t="shared" si="27"/>
        <v>*</v>
      </c>
      <c r="BB4" s="34">
        <f t="shared" si="28"/>
        <v>0.16285060750454688</v>
      </c>
      <c r="BC4" s="34">
        <f t="shared" si="29"/>
        <v>0.9112820465910213</v>
      </c>
      <c r="BD4" s="35" t="str">
        <f t="shared" si="30"/>
        <v/>
      </c>
    </row>
    <row r="5" spans="1:56" ht="12.75" customHeight="1" x14ac:dyDescent="0.2">
      <c r="A5" s="7" t="s">
        <v>39</v>
      </c>
      <c r="B5" s="7" t="s">
        <v>43</v>
      </c>
      <c r="C5" s="8">
        <v>40082</v>
      </c>
      <c r="D5" s="9" t="s">
        <v>41</v>
      </c>
      <c r="E5" s="10" t="s">
        <v>42</v>
      </c>
      <c r="F5" s="10">
        <f t="shared" si="0"/>
        <v>0</v>
      </c>
      <c r="G5" s="10">
        <f t="shared" si="1"/>
        <v>0</v>
      </c>
      <c r="H5" s="10">
        <f t="shared" si="2"/>
        <v>1</v>
      </c>
      <c r="I5" s="10">
        <f t="shared" si="3"/>
        <v>0</v>
      </c>
      <c r="J5" s="7">
        <v>1</v>
      </c>
      <c r="K5" s="11">
        <v>22667</v>
      </c>
      <c r="L5" s="9">
        <v>19223897</v>
      </c>
      <c r="M5" s="7">
        <v>1</v>
      </c>
      <c r="N5" s="7">
        <f t="shared" si="31"/>
        <v>19</v>
      </c>
      <c r="O5" s="7">
        <v>14</v>
      </c>
      <c r="P5" s="7">
        <f t="shared" si="32"/>
        <v>6</v>
      </c>
      <c r="Q5" s="7">
        <v>6</v>
      </c>
      <c r="R5" s="7">
        <v>4</v>
      </c>
      <c r="S5" s="7">
        <v>6</v>
      </c>
      <c r="T5" s="7">
        <v>2</v>
      </c>
      <c r="U5" s="7">
        <v>3</v>
      </c>
      <c r="V5" s="7">
        <v>0</v>
      </c>
      <c r="W5" s="7">
        <v>0</v>
      </c>
      <c r="X5" s="6">
        <v>0</v>
      </c>
      <c r="Y5" s="12">
        <v>43.272429276668809</v>
      </c>
      <c r="Z5" s="7">
        <v>1</v>
      </c>
      <c r="AA5" s="7">
        <v>0</v>
      </c>
      <c r="AB5" s="7">
        <v>0</v>
      </c>
      <c r="AC5" s="10">
        <f t="shared" si="4"/>
        <v>0</v>
      </c>
      <c r="AD5" s="10">
        <f t="shared" si="5"/>
        <v>0</v>
      </c>
      <c r="AE5" s="10">
        <f t="shared" si="6"/>
        <v>1</v>
      </c>
      <c r="AF5" s="9" t="s">
        <v>76</v>
      </c>
      <c r="AG5" s="7" t="str">
        <f t="shared" si="7"/>
        <v>Padrão</v>
      </c>
      <c r="AH5" s="7" t="str">
        <f t="shared" si="8"/>
        <v>Outlier</v>
      </c>
      <c r="AI5" s="7" t="str">
        <f t="shared" si="9"/>
        <v>Padrão</v>
      </c>
      <c r="AJ5" s="7" t="str">
        <f t="shared" si="10"/>
        <v>Padrão</v>
      </c>
      <c r="AK5" s="7" t="str">
        <f t="shared" si="11"/>
        <v>Outlier</v>
      </c>
      <c r="AL5" s="7" t="str">
        <f t="shared" si="12"/>
        <v>Padrão</v>
      </c>
      <c r="AM5" s="34">
        <f t="shared" si="13"/>
        <v>8.9365576108731241E-3</v>
      </c>
      <c r="AN5" s="34">
        <f t="shared" si="14"/>
        <v>4.2013067057607953</v>
      </c>
      <c r="AO5" s="35" t="str">
        <f t="shared" si="15"/>
        <v/>
      </c>
      <c r="AP5" s="34">
        <f t="shared" si="16"/>
        <v>5.3009435410909553</v>
      </c>
      <c r="AQ5" s="34">
        <f t="shared" si="17"/>
        <v>1.2236246353248176E-2</v>
      </c>
      <c r="AR5" s="35" t="str">
        <f t="shared" si="18"/>
        <v>**</v>
      </c>
      <c r="AS5" s="34">
        <f t="shared" si="19"/>
        <v>0.79450675357053047</v>
      </c>
      <c r="AT5" s="34">
        <f t="shared" si="20"/>
        <v>0.30084051243716065</v>
      </c>
      <c r="AU5" s="35" t="str">
        <f t="shared" si="21"/>
        <v/>
      </c>
      <c r="AV5" s="34">
        <f t="shared" si="22"/>
        <v>1.3519287889004703</v>
      </c>
      <c r="AW5" s="34">
        <f t="shared" si="23"/>
        <v>0.17452817652697644</v>
      </c>
      <c r="AX5" s="35" t="str">
        <f t="shared" si="24"/>
        <v/>
      </c>
      <c r="AY5" s="34">
        <f t="shared" si="25"/>
        <v>8.4352012312169222</v>
      </c>
      <c r="AZ5" s="34">
        <f t="shared" si="26"/>
        <v>2.0238655957635727E-3</v>
      </c>
      <c r="BA5" s="35" t="str">
        <f t="shared" si="27"/>
        <v>***</v>
      </c>
      <c r="BB5" s="34">
        <f t="shared" si="28"/>
        <v>0.16285060750454688</v>
      </c>
      <c r="BC5" s="34">
        <f t="shared" si="29"/>
        <v>0.9112820465910213</v>
      </c>
      <c r="BD5" s="35" t="str">
        <f t="shared" si="30"/>
        <v/>
      </c>
    </row>
    <row r="6" spans="1:56" ht="12.75" customHeight="1" x14ac:dyDescent="0.2">
      <c r="A6" s="7" t="s">
        <v>39</v>
      </c>
      <c r="B6" s="7" t="s">
        <v>36</v>
      </c>
      <c r="C6" s="8">
        <v>40061</v>
      </c>
      <c r="D6" s="9" t="s">
        <v>41</v>
      </c>
      <c r="E6" s="10" t="s">
        <v>42</v>
      </c>
      <c r="F6" s="10">
        <f t="shared" si="0"/>
        <v>0</v>
      </c>
      <c r="G6" s="10">
        <f t="shared" si="1"/>
        <v>0</v>
      </c>
      <c r="H6" s="10">
        <f t="shared" si="2"/>
        <v>1</v>
      </c>
      <c r="I6" s="10">
        <f t="shared" si="3"/>
        <v>0</v>
      </c>
      <c r="J6" s="7">
        <v>1</v>
      </c>
      <c r="K6" s="11">
        <v>22667</v>
      </c>
      <c r="L6" s="9">
        <v>19223897</v>
      </c>
      <c r="M6" s="7">
        <v>1</v>
      </c>
      <c r="N6" s="7">
        <f t="shared" si="31"/>
        <v>19</v>
      </c>
      <c r="O6" s="7">
        <v>8</v>
      </c>
      <c r="P6" s="7">
        <f t="shared" si="32"/>
        <v>12</v>
      </c>
      <c r="Q6" s="7">
        <v>4</v>
      </c>
      <c r="R6" s="7">
        <v>5</v>
      </c>
      <c r="S6" s="7">
        <v>2</v>
      </c>
      <c r="T6" s="7">
        <v>4</v>
      </c>
      <c r="U6" s="7">
        <v>3</v>
      </c>
      <c r="V6" s="7">
        <v>0</v>
      </c>
      <c r="W6" s="7">
        <v>0</v>
      </c>
      <c r="X6" s="6">
        <v>0</v>
      </c>
      <c r="Y6" s="12">
        <v>42.561597807937666</v>
      </c>
      <c r="Z6" s="7">
        <v>1</v>
      </c>
      <c r="AA6" s="7">
        <v>0</v>
      </c>
      <c r="AB6" s="7">
        <v>10</v>
      </c>
      <c r="AC6" s="10">
        <f t="shared" si="4"/>
        <v>0</v>
      </c>
      <c r="AD6" s="10">
        <f t="shared" si="5"/>
        <v>1</v>
      </c>
      <c r="AE6" s="10">
        <f t="shared" si="6"/>
        <v>0</v>
      </c>
      <c r="AF6" s="9" t="s">
        <v>67</v>
      </c>
      <c r="AG6" s="7" t="str">
        <f t="shared" si="7"/>
        <v>Padrão</v>
      </c>
      <c r="AH6" s="7" t="str">
        <f t="shared" si="8"/>
        <v>Outlier</v>
      </c>
      <c r="AI6" s="7" t="str">
        <f t="shared" si="9"/>
        <v>Padrão</v>
      </c>
      <c r="AJ6" s="7" t="str">
        <f t="shared" si="10"/>
        <v>Padrão</v>
      </c>
      <c r="AK6" s="7" t="str">
        <f t="shared" si="11"/>
        <v>Outlier</v>
      </c>
      <c r="AL6" s="7" t="str">
        <f t="shared" si="12"/>
        <v>Outlier</v>
      </c>
      <c r="AM6" s="34">
        <f t="shared" si="13"/>
        <v>8.9365576108731241E-3</v>
      </c>
      <c r="AN6" s="34">
        <f t="shared" si="14"/>
        <v>4.2013067057607953</v>
      </c>
      <c r="AO6" s="35" t="str">
        <f t="shared" si="15"/>
        <v/>
      </c>
      <c r="AP6" s="34">
        <f t="shared" si="16"/>
        <v>5.3009435410909553</v>
      </c>
      <c r="AQ6" s="34">
        <f t="shared" si="17"/>
        <v>1.2236246353248176E-2</v>
      </c>
      <c r="AR6" s="35" t="str">
        <f t="shared" si="18"/>
        <v>**</v>
      </c>
      <c r="AS6" s="34">
        <f t="shared" si="19"/>
        <v>1.1257378724916556</v>
      </c>
      <c r="AT6" s="34">
        <f t="shared" si="20"/>
        <v>0.21416108293737512</v>
      </c>
      <c r="AU6" s="35" t="str">
        <f t="shared" si="21"/>
        <v/>
      </c>
      <c r="AV6" s="34">
        <f t="shared" si="22"/>
        <v>4.5918591086084329E-2</v>
      </c>
      <c r="AW6" s="34">
        <f t="shared" si="23"/>
        <v>1.8194691376563785</v>
      </c>
      <c r="AX6" s="35" t="str">
        <f t="shared" si="24"/>
        <v/>
      </c>
      <c r="AY6" s="34">
        <f t="shared" si="25"/>
        <v>7.9707515248202485</v>
      </c>
      <c r="AZ6" s="34">
        <f t="shared" si="26"/>
        <v>2.6262358679478193E-3</v>
      </c>
      <c r="BA6" s="35" t="str">
        <f t="shared" si="27"/>
        <v>***</v>
      </c>
      <c r="BB6" s="34">
        <f t="shared" si="28"/>
        <v>0.26528403651854965</v>
      </c>
      <c r="BC6" s="34">
        <f t="shared" si="29"/>
        <v>0.67834216111972445</v>
      </c>
      <c r="BD6" s="35" t="str">
        <f t="shared" si="30"/>
        <v/>
      </c>
    </row>
    <row r="7" spans="1:56" ht="12.75" customHeight="1" x14ac:dyDescent="0.2">
      <c r="A7" s="7" t="s">
        <v>39</v>
      </c>
      <c r="B7" s="7" t="s">
        <v>63</v>
      </c>
      <c r="C7" s="8">
        <v>40115</v>
      </c>
      <c r="D7" s="9" t="s">
        <v>41</v>
      </c>
      <c r="E7" s="10" t="s">
        <v>42</v>
      </c>
      <c r="F7" s="10">
        <f t="shared" si="0"/>
        <v>0</v>
      </c>
      <c r="G7" s="10">
        <f t="shared" si="1"/>
        <v>0</v>
      </c>
      <c r="H7" s="10">
        <f t="shared" si="2"/>
        <v>1</v>
      </c>
      <c r="I7" s="10">
        <f t="shared" si="3"/>
        <v>0</v>
      </c>
      <c r="J7" s="7">
        <v>0</v>
      </c>
      <c r="K7" s="11">
        <v>22667</v>
      </c>
      <c r="L7" s="9">
        <v>19223897</v>
      </c>
      <c r="M7" s="7">
        <v>1</v>
      </c>
      <c r="N7" s="7">
        <f t="shared" si="31"/>
        <v>19</v>
      </c>
      <c r="O7" s="7">
        <v>7</v>
      </c>
      <c r="P7" s="7">
        <f t="shared" si="32"/>
        <v>13</v>
      </c>
      <c r="Q7" s="7">
        <v>1</v>
      </c>
      <c r="R7" s="7">
        <v>4</v>
      </c>
      <c r="S7" s="7">
        <v>1</v>
      </c>
      <c r="T7" s="7">
        <v>6</v>
      </c>
      <c r="U7" s="7">
        <v>4</v>
      </c>
      <c r="V7" s="7">
        <v>0</v>
      </c>
      <c r="W7" s="7">
        <v>0</v>
      </c>
      <c r="X7" s="6">
        <v>0</v>
      </c>
      <c r="Y7" s="12">
        <v>44.953406347230867</v>
      </c>
      <c r="Z7" s="7">
        <v>0</v>
      </c>
      <c r="AA7" s="7">
        <v>0</v>
      </c>
      <c r="AB7" s="7">
        <v>0</v>
      </c>
      <c r="AC7" s="10">
        <f t="shared" si="4"/>
        <v>0</v>
      </c>
      <c r="AD7" s="10">
        <f t="shared" si="5"/>
        <v>0</v>
      </c>
      <c r="AE7" s="10">
        <f t="shared" si="6"/>
        <v>1</v>
      </c>
      <c r="AF7" s="9" t="s">
        <v>76</v>
      </c>
      <c r="AG7" s="7" t="str">
        <f t="shared" si="7"/>
        <v>Padrão</v>
      </c>
      <c r="AH7" s="7" t="str">
        <f t="shared" si="8"/>
        <v>Outlier</v>
      </c>
      <c r="AI7" s="7" t="str">
        <f t="shared" si="9"/>
        <v>Outlier</v>
      </c>
      <c r="AJ7" s="7" t="str">
        <f t="shared" si="10"/>
        <v>Padrão</v>
      </c>
      <c r="AK7" s="7" t="str">
        <f t="shared" si="11"/>
        <v>Outlier</v>
      </c>
      <c r="AL7" s="7" t="str">
        <f t="shared" si="12"/>
        <v>Padrão</v>
      </c>
      <c r="AM7" s="34">
        <f t="shared" si="13"/>
        <v>8.9365576108731241E-3</v>
      </c>
      <c r="AN7" s="34">
        <f t="shared" si="14"/>
        <v>4.2013067057607953</v>
      </c>
      <c r="AO7" s="35" t="str">
        <f t="shared" si="15"/>
        <v/>
      </c>
      <c r="AP7" s="34">
        <f t="shared" si="16"/>
        <v>5.3009435410909553</v>
      </c>
      <c r="AQ7" s="34">
        <f t="shared" si="17"/>
        <v>1.2236246353248176E-2</v>
      </c>
      <c r="AR7" s="35" t="str">
        <f t="shared" si="18"/>
        <v>**</v>
      </c>
      <c r="AS7" s="34">
        <f t="shared" si="19"/>
        <v>2.399703714495983</v>
      </c>
      <c r="AT7" s="34">
        <f t="shared" si="20"/>
        <v>7.7578649173113995E-2</v>
      </c>
      <c r="AU7" s="35" t="str">
        <f t="shared" si="21"/>
        <v>*</v>
      </c>
      <c r="AV7" s="34">
        <f t="shared" si="22"/>
        <v>0.53897953132908405</v>
      </c>
      <c r="AW7" s="34">
        <f t="shared" si="23"/>
        <v>0.41503623187612998</v>
      </c>
      <c r="AX7" s="35" t="str">
        <f t="shared" si="24"/>
        <v/>
      </c>
      <c r="AY7" s="34">
        <f t="shared" si="25"/>
        <v>9.5858561625932666</v>
      </c>
      <c r="AZ7" s="34">
        <f t="shared" si="26"/>
        <v>1.0679536242850279E-3</v>
      </c>
      <c r="BA7" s="35" t="str">
        <f t="shared" si="27"/>
        <v>***</v>
      </c>
      <c r="BB7" s="34">
        <f t="shared" si="28"/>
        <v>0.16285060750454688</v>
      </c>
      <c r="BC7" s="34">
        <f t="shared" si="29"/>
        <v>0.9112820465910213</v>
      </c>
      <c r="BD7" s="35" t="str">
        <f t="shared" si="30"/>
        <v/>
      </c>
    </row>
    <row r="8" spans="1:56" ht="12.75" customHeight="1" x14ac:dyDescent="0.2">
      <c r="A8" s="7" t="s">
        <v>39</v>
      </c>
      <c r="B8" s="7" t="s">
        <v>58</v>
      </c>
      <c r="C8" s="8">
        <v>40104</v>
      </c>
      <c r="D8" s="9" t="s">
        <v>41</v>
      </c>
      <c r="E8" s="10" t="s">
        <v>42</v>
      </c>
      <c r="F8" s="10">
        <f t="shared" si="0"/>
        <v>0</v>
      </c>
      <c r="G8" s="10">
        <f t="shared" si="1"/>
        <v>0</v>
      </c>
      <c r="H8" s="10">
        <f t="shared" si="2"/>
        <v>1</v>
      </c>
      <c r="I8" s="10">
        <f t="shared" si="3"/>
        <v>0</v>
      </c>
      <c r="J8" s="7">
        <v>1</v>
      </c>
      <c r="K8" s="11">
        <v>22667</v>
      </c>
      <c r="L8" s="9">
        <v>19223897</v>
      </c>
      <c r="M8" s="7">
        <v>1</v>
      </c>
      <c r="N8" s="7">
        <f t="shared" si="31"/>
        <v>19</v>
      </c>
      <c r="O8" s="7">
        <v>6</v>
      </c>
      <c r="P8" s="7">
        <f t="shared" si="32"/>
        <v>14</v>
      </c>
      <c r="Q8" s="7">
        <v>5</v>
      </c>
      <c r="R8" s="7">
        <v>7</v>
      </c>
      <c r="S8" s="7">
        <v>6</v>
      </c>
      <c r="T8" s="7">
        <v>7</v>
      </c>
      <c r="U8" s="7">
        <v>4</v>
      </c>
      <c r="V8" s="7">
        <v>0</v>
      </c>
      <c r="W8" s="7">
        <v>1</v>
      </c>
      <c r="X8" s="6">
        <v>1</v>
      </c>
      <c r="Y8" s="12">
        <v>43.804941325275806</v>
      </c>
      <c r="Z8" s="7">
        <v>1</v>
      </c>
      <c r="AA8" s="7">
        <v>0</v>
      </c>
      <c r="AB8" s="7">
        <v>28</v>
      </c>
      <c r="AC8" s="10">
        <f t="shared" si="4"/>
        <v>0</v>
      </c>
      <c r="AD8" s="10">
        <f t="shared" si="5"/>
        <v>0</v>
      </c>
      <c r="AE8" s="10">
        <f t="shared" si="6"/>
        <v>1</v>
      </c>
      <c r="AF8" s="9" t="s">
        <v>76</v>
      </c>
      <c r="AG8" s="7" t="str">
        <f t="shared" si="7"/>
        <v>Padrão</v>
      </c>
      <c r="AH8" s="7" t="str">
        <f t="shared" si="8"/>
        <v>Outlier</v>
      </c>
      <c r="AI8" s="7" t="str">
        <f t="shared" si="9"/>
        <v>Padrão</v>
      </c>
      <c r="AJ8" s="7" t="str">
        <f t="shared" si="10"/>
        <v>Padrão</v>
      </c>
      <c r="AK8" s="7" t="str">
        <f t="shared" si="11"/>
        <v>Outlier</v>
      </c>
      <c r="AL8" s="7" t="str">
        <f t="shared" si="12"/>
        <v>Outlier</v>
      </c>
      <c r="AM8" s="34">
        <f t="shared" si="13"/>
        <v>8.9365576108731241E-3</v>
      </c>
      <c r="AN8" s="34">
        <f t="shared" si="14"/>
        <v>4.2013067057607953</v>
      </c>
      <c r="AO8" s="35" t="str">
        <f t="shared" si="15"/>
        <v/>
      </c>
      <c r="AP8" s="34">
        <f t="shared" si="16"/>
        <v>5.3009435410909553</v>
      </c>
      <c r="AQ8" s="34">
        <f t="shared" si="17"/>
        <v>1.2236246353248176E-2</v>
      </c>
      <c r="AR8" s="35" t="str">
        <f t="shared" si="18"/>
        <v>**</v>
      </c>
      <c r="AS8" s="34">
        <f t="shared" si="19"/>
        <v>0.79450675357053047</v>
      </c>
      <c r="AT8" s="34">
        <f t="shared" si="20"/>
        <v>0.30084051243716065</v>
      </c>
      <c r="AU8" s="35" t="str">
        <f t="shared" si="21"/>
        <v/>
      </c>
      <c r="AV8" s="34">
        <f t="shared" si="22"/>
        <v>1.4601616782221036</v>
      </c>
      <c r="AW8" s="34">
        <f t="shared" si="23"/>
        <v>0.159088765911922</v>
      </c>
      <c r="AX8" s="35" t="str">
        <f t="shared" si="24"/>
        <v/>
      </c>
      <c r="AY8" s="34">
        <f t="shared" si="25"/>
        <v>8.7917552178201497</v>
      </c>
      <c r="AZ8" s="34">
        <f t="shared" si="26"/>
        <v>1.6586963279976788E-3</v>
      </c>
      <c r="BA8" s="35" t="str">
        <f t="shared" si="27"/>
        <v>***</v>
      </c>
      <c r="BB8" s="34">
        <f t="shared" si="28"/>
        <v>4.7025918817445147</v>
      </c>
      <c r="BC8" s="34">
        <f t="shared" si="29"/>
        <v>1.7522116700462081E-2</v>
      </c>
      <c r="BD8" s="35" t="str">
        <f t="shared" si="30"/>
        <v>**</v>
      </c>
    </row>
    <row r="9" spans="1:56" ht="12.75" customHeight="1" x14ac:dyDescent="0.2">
      <c r="A9" s="7" t="s">
        <v>39</v>
      </c>
      <c r="B9" s="7" t="s">
        <v>46</v>
      </c>
      <c r="C9" s="8">
        <v>40031</v>
      </c>
      <c r="D9" s="9" t="s">
        <v>41</v>
      </c>
      <c r="E9" s="10" t="s">
        <v>42</v>
      </c>
      <c r="F9" s="10">
        <f t="shared" si="0"/>
        <v>0</v>
      </c>
      <c r="G9" s="10">
        <f t="shared" si="1"/>
        <v>0</v>
      </c>
      <c r="H9" s="10">
        <f t="shared" si="2"/>
        <v>1</v>
      </c>
      <c r="I9" s="10">
        <f t="shared" si="3"/>
        <v>0</v>
      </c>
      <c r="J9" s="7">
        <v>1</v>
      </c>
      <c r="K9" s="11">
        <v>22667</v>
      </c>
      <c r="L9" s="9">
        <v>19223897</v>
      </c>
      <c r="M9" s="7">
        <v>1</v>
      </c>
      <c r="N9" s="7">
        <f t="shared" si="31"/>
        <v>19</v>
      </c>
      <c r="O9" s="7">
        <v>6</v>
      </c>
      <c r="P9" s="7">
        <f t="shared" si="32"/>
        <v>14</v>
      </c>
      <c r="Q9" s="7">
        <v>9</v>
      </c>
      <c r="R9" s="7">
        <v>6</v>
      </c>
      <c r="S9" s="7">
        <v>5</v>
      </c>
      <c r="T9" s="7">
        <v>8</v>
      </c>
      <c r="U9" s="7">
        <v>2</v>
      </c>
      <c r="V9" s="7">
        <v>0</v>
      </c>
      <c r="W9" s="7">
        <v>0</v>
      </c>
      <c r="X9" s="6">
        <v>1</v>
      </c>
      <c r="Y9" s="12">
        <v>22.10624</v>
      </c>
      <c r="Z9" s="7">
        <v>0</v>
      </c>
      <c r="AA9" s="7">
        <v>0</v>
      </c>
      <c r="AB9" s="7">
        <v>0</v>
      </c>
      <c r="AC9" s="10">
        <f t="shared" si="4"/>
        <v>0</v>
      </c>
      <c r="AD9" s="10">
        <f t="shared" si="5"/>
        <v>1</v>
      </c>
      <c r="AE9" s="10">
        <f t="shared" si="6"/>
        <v>0</v>
      </c>
      <c r="AF9" s="9" t="s">
        <v>67</v>
      </c>
      <c r="AG9" s="7" t="str">
        <f t="shared" si="7"/>
        <v>Padrão</v>
      </c>
      <c r="AH9" s="7" t="str">
        <f t="shared" si="8"/>
        <v>Outlier</v>
      </c>
      <c r="AI9" s="7" t="str">
        <f t="shared" si="9"/>
        <v>Padrão</v>
      </c>
      <c r="AJ9" s="7" t="str">
        <f t="shared" si="10"/>
        <v>Padrão</v>
      </c>
      <c r="AK9" s="7" t="str">
        <f t="shared" si="11"/>
        <v>Padrão</v>
      </c>
      <c r="AL9" s="7" t="str">
        <f t="shared" si="12"/>
        <v>Padrão</v>
      </c>
      <c r="AM9" s="34">
        <f t="shared" si="13"/>
        <v>8.9365576108731241E-3</v>
      </c>
      <c r="AN9" s="34">
        <f t="shared" si="14"/>
        <v>4.2013067057607953</v>
      </c>
      <c r="AO9" s="35" t="str">
        <f t="shared" si="15"/>
        <v/>
      </c>
      <c r="AP9" s="34">
        <f t="shared" si="16"/>
        <v>5.3009435410909553</v>
      </c>
      <c r="AQ9" s="34">
        <f t="shared" si="17"/>
        <v>1.2236246353248176E-2</v>
      </c>
      <c r="AR9" s="35" t="str">
        <f t="shared" si="18"/>
        <v>**</v>
      </c>
      <c r="AS9" s="34">
        <f t="shared" si="19"/>
        <v>0.16261969593638392</v>
      </c>
      <c r="AT9" s="34">
        <f t="shared" si="20"/>
        <v>0.91203409733242702</v>
      </c>
      <c r="AU9" s="35" t="str">
        <f t="shared" si="21"/>
        <v/>
      </c>
      <c r="AV9" s="34">
        <f t="shared" si="22"/>
        <v>2.8311116096294691</v>
      </c>
      <c r="AW9" s="34">
        <f t="shared" si="23"/>
        <v>5.7565660971477368E-2</v>
      </c>
      <c r="AX9" s="35" t="str">
        <f t="shared" si="24"/>
        <v>*</v>
      </c>
      <c r="AY9" s="34">
        <f t="shared" si="25"/>
        <v>0.23986161078870416</v>
      </c>
      <c r="AZ9" s="34">
        <f t="shared" si="26"/>
        <v>0.72251090421743458</v>
      </c>
      <c r="BA9" s="35" t="str">
        <f t="shared" si="27"/>
        <v/>
      </c>
      <c r="BB9" s="34">
        <f t="shared" si="28"/>
        <v>0.16285060750454688</v>
      </c>
      <c r="BC9" s="34">
        <f t="shared" si="29"/>
        <v>0.9112820465910213</v>
      </c>
      <c r="BD9" s="35" t="str">
        <f t="shared" si="30"/>
        <v/>
      </c>
    </row>
    <row r="10" spans="1:56" ht="12.75" customHeight="1" x14ac:dyDescent="0.2">
      <c r="A10" s="7" t="s">
        <v>39</v>
      </c>
      <c r="B10" s="7" t="s">
        <v>30</v>
      </c>
      <c r="C10" s="8">
        <v>40094</v>
      </c>
      <c r="D10" s="9" t="s">
        <v>41</v>
      </c>
      <c r="E10" s="10" t="s">
        <v>42</v>
      </c>
      <c r="F10" s="10">
        <f t="shared" si="0"/>
        <v>0</v>
      </c>
      <c r="G10" s="10">
        <f t="shared" si="1"/>
        <v>0</v>
      </c>
      <c r="H10" s="10">
        <f t="shared" si="2"/>
        <v>1</v>
      </c>
      <c r="I10" s="10">
        <f t="shared" si="3"/>
        <v>0</v>
      </c>
      <c r="J10" s="7">
        <v>0</v>
      </c>
      <c r="K10" s="11">
        <v>22667</v>
      </c>
      <c r="L10" s="9">
        <v>19223897</v>
      </c>
      <c r="M10" s="7">
        <v>1</v>
      </c>
      <c r="N10" s="7">
        <f t="shared" si="31"/>
        <v>19</v>
      </c>
      <c r="O10" s="7">
        <v>9</v>
      </c>
      <c r="P10" s="7">
        <f t="shared" si="32"/>
        <v>11</v>
      </c>
      <c r="Q10" s="7">
        <v>9</v>
      </c>
      <c r="R10" s="7">
        <v>4</v>
      </c>
      <c r="S10" s="7">
        <v>7</v>
      </c>
      <c r="T10" s="7">
        <v>8</v>
      </c>
      <c r="U10" s="7">
        <v>3</v>
      </c>
      <c r="V10" s="7">
        <v>0</v>
      </c>
      <c r="W10" s="7">
        <v>0</v>
      </c>
      <c r="X10" s="6">
        <v>0</v>
      </c>
      <c r="Y10" s="12">
        <v>42.50594926793999</v>
      </c>
      <c r="Z10" s="7">
        <v>0</v>
      </c>
      <c r="AA10" s="7">
        <v>0</v>
      </c>
      <c r="AB10" s="7">
        <v>2.2000000000000002</v>
      </c>
      <c r="AC10" s="10">
        <f t="shared" si="4"/>
        <v>0</v>
      </c>
      <c r="AD10" s="10">
        <f t="shared" si="5"/>
        <v>0</v>
      </c>
      <c r="AE10" s="10">
        <f t="shared" si="6"/>
        <v>1</v>
      </c>
      <c r="AF10" s="9" t="s">
        <v>76</v>
      </c>
      <c r="AG10" s="7" t="str">
        <f t="shared" si="7"/>
        <v>Padrão</v>
      </c>
      <c r="AH10" s="7" t="str">
        <f t="shared" si="8"/>
        <v>Outlier</v>
      </c>
      <c r="AI10" s="7" t="str">
        <f t="shared" si="9"/>
        <v>Padrão</v>
      </c>
      <c r="AJ10" s="7" t="str">
        <f t="shared" si="10"/>
        <v>Padrão</v>
      </c>
      <c r="AK10" s="7" t="str">
        <f t="shared" si="11"/>
        <v>Outlier</v>
      </c>
      <c r="AL10" s="7" t="str">
        <f t="shared" si="12"/>
        <v>Padrão</v>
      </c>
      <c r="AM10" s="34">
        <f t="shared" si="13"/>
        <v>8.9365576108731241E-3</v>
      </c>
      <c r="AN10" s="34">
        <f t="shared" si="14"/>
        <v>4.2013067057607953</v>
      </c>
      <c r="AO10" s="35" t="str">
        <f t="shared" si="15"/>
        <v/>
      </c>
      <c r="AP10" s="34">
        <f t="shared" si="16"/>
        <v>5.3009435410909553</v>
      </c>
      <c r="AQ10" s="34">
        <f t="shared" si="17"/>
        <v>1.2236246353248176E-2</v>
      </c>
      <c r="AR10" s="35" t="str">
        <f t="shared" si="18"/>
        <v>**</v>
      </c>
      <c r="AS10" s="34">
        <f t="shared" si="19"/>
        <v>1.9028570361142954</v>
      </c>
      <c r="AT10" s="34">
        <f t="shared" si="20"/>
        <v>0.11168808131487463</v>
      </c>
      <c r="AU10" s="35" t="str">
        <f t="shared" si="21"/>
        <v/>
      </c>
      <c r="AV10" s="34">
        <f t="shared" si="22"/>
        <v>2.8311116096294691</v>
      </c>
      <c r="AW10" s="34">
        <f t="shared" si="23"/>
        <v>5.7565660971477368E-2</v>
      </c>
      <c r="AX10" s="35" t="str">
        <f t="shared" si="24"/>
        <v>*</v>
      </c>
      <c r="AY10" s="34">
        <f t="shared" si="25"/>
        <v>7.9349464401794974</v>
      </c>
      <c r="AZ10" s="34">
        <f t="shared" si="26"/>
        <v>2.67970100665996E-3</v>
      </c>
      <c r="BA10" s="35" t="str">
        <f t="shared" si="27"/>
        <v>***</v>
      </c>
      <c r="BB10" s="34">
        <f t="shared" si="28"/>
        <v>4.0583900640220681E-2</v>
      </c>
      <c r="BC10" s="34">
        <f t="shared" si="29"/>
        <v>1.940530578899536</v>
      </c>
      <c r="BD10" s="35" t="str">
        <f t="shared" si="30"/>
        <v/>
      </c>
    </row>
    <row r="11" spans="1:56" ht="12.75" customHeight="1" x14ac:dyDescent="0.2">
      <c r="A11" s="7" t="s">
        <v>50</v>
      </c>
      <c r="B11" s="7" t="s">
        <v>44</v>
      </c>
      <c r="C11" s="8">
        <v>40131</v>
      </c>
      <c r="D11" s="9" t="s">
        <v>41</v>
      </c>
      <c r="E11" s="10" t="s">
        <v>42</v>
      </c>
      <c r="F11" s="10">
        <f t="shared" si="0"/>
        <v>0</v>
      </c>
      <c r="G11" s="10">
        <f t="shared" si="1"/>
        <v>0</v>
      </c>
      <c r="H11" s="10">
        <f t="shared" si="2"/>
        <v>1</v>
      </c>
      <c r="I11" s="10">
        <f t="shared" si="3"/>
        <v>0</v>
      </c>
      <c r="J11" s="7">
        <v>1</v>
      </c>
      <c r="K11" s="11">
        <v>22667</v>
      </c>
      <c r="L11" s="9">
        <v>19223897</v>
      </c>
      <c r="M11" s="7">
        <v>1</v>
      </c>
      <c r="N11" s="7">
        <f t="shared" si="31"/>
        <v>19</v>
      </c>
      <c r="O11" s="7">
        <v>13</v>
      </c>
      <c r="P11" s="7">
        <f t="shared" si="32"/>
        <v>7</v>
      </c>
      <c r="Q11" s="7">
        <v>7</v>
      </c>
      <c r="R11" s="7">
        <v>0</v>
      </c>
      <c r="S11" s="7">
        <v>3</v>
      </c>
      <c r="T11" s="7">
        <v>0</v>
      </c>
      <c r="U11" s="7">
        <v>4</v>
      </c>
      <c r="V11" s="7">
        <v>0</v>
      </c>
      <c r="W11" s="7">
        <v>0</v>
      </c>
      <c r="X11" s="6">
        <v>0</v>
      </c>
      <c r="Y11" s="12">
        <v>33.362435155251482</v>
      </c>
      <c r="Z11" s="7">
        <v>1</v>
      </c>
      <c r="AA11" s="7">
        <v>0</v>
      </c>
      <c r="AB11" s="7">
        <v>0</v>
      </c>
      <c r="AC11" s="10">
        <f t="shared" si="4"/>
        <v>0</v>
      </c>
      <c r="AD11" s="10">
        <f t="shared" si="5"/>
        <v>0</v>
      </c>
      <c r="AE11" s="10">
        <f t="shared" si="6"/>
        <v>1</v>
      </c>
      <c r="AF11" s="9" t="s">
        <v>76</v>
      </c>
      <c r="AG11" s="7" t="str">
        <f t="shared" si="7"/>
        <v>Padrão</v>
      </c>
      <c r="AH11" s="7" t="str">
        <f t="shared" si="8"/>
        <v>Outlier</v>
      </c>
      <c r="AI11" s="7" t="str">
        <f t="shared" si="9"/>
        <v>Padrão</v>
      </c>
      <c r="AJ11" s="7" t="str">
        <f t="shared" si="10"/>
        <v>Outlier</v>
      </c>
      <c r="AK11" s="7" t="str">
        <f t="shared" si="11"/>
        <v>Padrão</v>
      </c>
      <c r="AL11" s="7" t="str">
        <f t="shared" si="12"/>
        <v>Padrão</v>
      </c>
      <c r="AM11" s="34">
        <f t="shared" si="13"/>
        <v>8.9365576108731241E-3</v>
      </c>
      <c r="AN11" s="34">
        <f t="shared" si="14"/>
        <v>4.2013067057607953</v>
      </c>
      <c r="AO11" s="35" t="str">
        <f t="shared" si="15"/>
        <v/>
      </c>
      <c r="AP11" s="34">
        <f t="shared" si="16"/>
        <v>5.3009435410909553</v>
      </c>
      <c r="AQ11" s="34">
        <f t="shared" si="17"/>
        <v>1.2236246353248176E-2</v>
      </c>
      <c r="AR11" s="35" t="str">
        <f t="shared" si="18"/>
        <v>**</v>
      </c>
      <c r="AS11" s="34">
        <f t="shared" si="19"/>
        <v>0.32823525539694648</v>
      </c>
      <c r="AT11" s="34">
        <f t="shared" si="20"/>
        <v>0.59093821033144889</v>
      </c>
      <c r="AU11" s="35" t="str">
        <f t="shared" si="21"/>
        <v/>
      </c>
      <c r="AV11" s="34">
        <f t="shared" si="22"/>
        <v>4.4570101247722418</v>
      </c>
      <c r="AW11" s="34">
        <f t="shared" si="23"/>
        <v>2.0349830865618795E-2</v>
      </c>
      <c r="AX11" s="35" t="str">
        <f t="shared" si="24"/>
        <v>**</v>
      </c>
      <c r="AY11" s="34">
        <f t="shared" si="25"/>
        <v>3.1464900203644022</v>
      </c>
      <c r="AZ11" s="34">
        <f t="shared" si="26"/>
        <v>4.6638573649080681E-2</v>
      </c>
      <c r="BA11" s="35" t="str">
        <f t="shared" si="27"/>
        <v>**</v>
      </c>
      <c r="BB11" s="34">
        <f t="shared" si="28"/>
        <v>0.16285060750454688</v>
      </c>
      <c r="BC11" s="34">
        <f t="shared" si="29"/>
        <v>0.9112820465910213</v>
      </c>
      <c r="BD11" s="35" t="str">
        <f t="shared" si="30"/>
        <v/>
      </c>
    </row>
    <row r="12" spans="1:56" ht="12.75" customHeight="1" x14ac:dyDescent="0.2">
      <c r="A12" s="7" t="s">
        <v>31</v>
      </c>
      <c r="B12" s="7" t="s">
        <v>49</v>
      </c>
      <c r="C12" s="8">
        <v>40017</v>
      </c>
      <c r="D12" s="9" t="s">
        <v>57</v>
      </c>
      <c r="E12" s="10" t="s">
        <v>42</v>
      </c>
      <c r="F12" s="10">
        <f t="shared" si="0"/>
        <v>0</v>
      </c>
      <c r="G12" s="10">
        <f t="shared" si="1"/>
        <v>0</v>
      </c>
      <c r="H12" s="10">
        <f t="shared" si="2"/>
        <v>1</v>
      </c>
      <c r="I12" s="10">
        <f t="shared" si="3"/>
        <v>0</v>
      </c>
      <c r="J12" s="7">
        <v>1</v>
      </c>
      <c r="K12" s="13">
        <v>15835</v>
      </c>
      <c r="L12" s="9">
        <v>2452617</v>
      </c>
      <c r="M12" s="7">
        <v>1</v>
      </c>
      <c r="N12" s="7">
        <f t="shared" si="31"/>
        <v>19</v>
      </c>
      <c r="O12" s="7">
        <v>19</v>
      </c>
      <c r="P12" s="7">
        <f t="shared" si="32"/>
        <v>1</v>
      </c>
      <c r="Q12" s="7">
        <v>7</v>
      </c>
      <c r="R12" s="7">
        <v>0</v>
      </c>
      <c r="S12" s="7">
        <v>5</v>
      </c>
      <c r="T12" s="7">
        <v>3</v>
      </c>
      <c r="U12" s="7">
        <v>2</v>
      </c>
      <c r="V12" s="7">
        <v>0</v>
      </c>
      <c r="W12" s="7">
        <v>1</v>
      </c>
      <c r="X12" s="6">
        <v>0</v>
      </c>
      <c r="Y12" s="12">
        <v>14.093712419004541</v>
      </c>
      <c r="Z12" s="7">
        <v>0</v>
      </c>
      <c r="AA12" s="7">
        <v>0</v>
      </c>
      <c r="AB12" s="7">
        <v>0</v>
      </c>
      <c r="AC12" s="10">
        <f t="shared" si="4"/>
        <v>0</v>
      </c>
      <c r="AD12" s="10">
        <f t="shared" si="5"/>
        <v>1</v>
      </c>
      <c r="AE12" s="10">
        <f t="shared" si="6"/>
        <v>0</v>
      </c>
      <c r="AF12" s="9" t="s">
        <v>67</v>
      </c>
      <c r="AG12" s="7" t="str">
        <f t="shared" si="7"/>
        <v>Padrão</v>
      </c>
      <c r="AH12" s="7" t="str">
        <f t="shared" si="8"/>
        <v>Padrão</v>
      </c>
      <c r="AI12" s="7" t="str">
        <f t="shared" si="9"/>
        <v>Padrão</v>
      </c>
      <c r="AJ12" s="7" t="str">
        <f t="shared" si="10"/>
        <v>Padrão</v>
      </c>
      <c r="AK12" s="7" t="str">
        <f t="shared" si="11"/>
        <v>Padrão</v>
      </c>
      <c r="AL12" s="7" t="str">
        <f t="shared" si="12"/>
        <v>Padrão</v>
      </c>
      <c r="AM12" s="34">
        <f t="shared" si="13"/>
        <v>0.21045380707616163</v>
      </c>
      <c r="AN12" s="34">
        <f t="shared" si="14"/>
        <v>0.78276646055451471</v>
      </c>
      <c r="AO12" s="35" t="str">
        <f t="shared" si="15"/>
        <v/>
      </c>
      <c r="AP12" s="34">
        <f t="shared" si="16"/>
        <v>0.13788459719305088</v>
      </c>
      <c r="AQ12" s="34">
        <f t="shared" si="17"/>
        <v>1.0027921569798219</v>
      </c>
      <c r="AR12" s="35" t="str">
        <f t="shared" si="18"/>
        <v/>
      </c>
      <c r="AS12" s="34">
        <f t="shared" si="19"/>
        <v>0.16261969593638392</v>
      </c>
      <c r="AT12" s="34">
        <f t="shared" si="20"/>
        <v>0.91203409733242702</v>
      </c>
      <c r="AU12" s="35" t="str">
        <f t="shared" si="21"/>
        <v/>
      </c>
      <c r="AV12" s="34">
        <f t="shared" si="22"/>
        <v>0.47403979773610405</v>
      </c>
      <c r="AW12" s="34">
        <f t="shared" si="23"/>
        <v>0.45715790052108374</v>
      </c>
      <c r="AX12" s="35" t="str">
        <f t="shared" si="24"/>
        <v/>
      </c>
      <c r="AY12" s="34">
        <f t="shared" si="25"/>
        <v>0.1800237920505755</v>
      </c>
      <c r="AZ12" s="34">
        <f t="shared" si="26"/>
        <v>0.85931707859993112</v>
      </c>
      <c r="BA12" s="35" t="str">
        <f t="shared" si="27"/>
        <v/>
      </c>
      <c r="BB12" s="34">
        <f t="shared" si="28"/>
        <v>0.16285060750454688</v>
      </c>
      <c r="BC12" s="34">
        <f t="shared" si="29"/>
        <v>0.9112820465910213</v>
      </c>
      <c r="BD12" s="35" t="str">
        <f t="shared" si="30"/>
        <v/>
      </c>
    </row>
    <row r="13" spans="1:56" ht="12.75" customHeight="1" x14ac:dyDescent="0.2">
      <c r="A13" s="7" t="s">
        <v>31</v>
      </c>
      <c r="B13" s="7" t="s">
        <v>63</v>
      </c>
      <c r="C13" s="8">
        <v>40020</v>
      </c>
      <c r="D13" s="9" t="s">
        <v>57</v>
      </c>
      <c r="E13" s="10" t="s">
        <v>42</v>
      </c>
      <c r="F13" s="10">
        <f t="shared" si="0"/>
        <v>0</v>
      </c>
      <c r="G13" s="10">
        <f t="shared" si="1"/>
        <v>0</v>
      </c>
      <c r="H13" s="10">
        <f t="shared" si="2"/>
        <v>1</v>
      </c>
      <c r="I13" s="10">
        <f t="shared" si="3"/>
        <v>0</v>
      </c>
      <c r="J13" s="7">
        <v>0</v>
      </c>
      <c r="K13" s="13">
        <v>15835</v>
      </c>
      <c r="L13" s="9">
        <v>2452617</v>
      </c>
      <c r="M13" s="7">
        <v>1</v>
      </c>
      <c r="N13" s="7">
        <f t="shared" si="31"/>
        <v>19</v>
      </c>
      <c r="O13" s="7">
        <v>7</v>
      </c>
      <c r="P13" s="7">
        <f t="shared" si="32"/>
        <v>13</v>
      </c>
      <c r="Q13" s="7">
        <v>7</v>
      </c>
      <c r="R13" s="7">
        <v>6</v>
      </c>
      <c r="S13" s="7">
        <v>4</v>
      </c>
      <c r="T13" s="7">
        <v>6</v>
      </c>
      <c r="U13" s="7">
        <v>2</v>
      </c>
      <c r="V13" s="7">
        <v>0</v>
      </c>
      <c r="W13" s="7">
        <v>0</v>
      </c>
      <c r="X13" s="6">
        <v>0</v>
      </c>
      <c r="Y13" s="12">
        <v>13.549196531678769</v>
      </c>
      <c r="Z13" s="7">
        <v>1</v>
      </c>
      <c r="AA13" s="7">
        <v>0</v>
      </c>
      <c r="AB13" s="7">
        <v>0</v>
      </c>
      <c r="AC13" s="10">
        <f t="shared" si="4"/>
        <v>0</v>
      </c>
      <c r="AD13" s="10">
        <f t="shared" si="5"/>
        <v>1</v>
      </c>
      <c r="AE13" s="10">
        <f t="shared" si="6"/>
        <v>0</v>
      </c>
      <c r="AF13" s="9" t="s">
        <v>67</v>
      </c>
      <c r="AG13" s="7" t="str">
        <f t="shared" si="7"/>
        <v>Padrão</v>
      </c>
      <c r="AH13" s="7" t="str">
        <f t="shared" si="8"/>
        <v>Padrão</v>
      </c>
      <c r="AI13" s="7" t="str">
        <f t="shared" si="9"/>
        <v>Padrão</v>
      </c>
      <c r="AJ13" s="7" t="str">
        <f t="shared" si="10"/>
        <v>Padrão</v>
      </c>
      <c r="AK13" s="7" t="str">
        <f t="shared" si="11"/>
        <v>Padrão</v>
      </c>
      <c r="AL13" s="7" t="str">
        <f t="shared" si="12"/>
        <v>Padrão</v>
      </c>
      <c r="AM13" s="34">
        <f t="shared" si="13"/>
        <v>0.21045380707616163</v>
      </c>
      <c r="AN13" s="34">
        <f t="shared" si="14"/>
        <v>0.78276646055451471</v>
      </c>
      <c r="AO13" s="35" t="str">
        <f t="shared" si="15"/>
        <v/>
      </c>
      <c r="AP13" s="34">
        <f t="shared" si="16"/>
        <v>0.13788459719305088</v>
      </c>
      <c r="AQ13" s="34">
        <f t="shared" si="17"/>
        <v>1.0027921569798219</v>
      </c>
      <c r="AR13" s="35" t="str">
        <f t="shared" si="18"/>
        <v/>
      </c>
      <c r="AS13" s="34">
        <f t="shared" si="19"/>
        <v>7.1958632118559957E-3</v>
      </c>
      <c r="AT13" s="34">
        <f t="shared" si="20"/>
        <v>4.6860406798016934</v>
      </c>
      <c r="AU13" s="35" t="str">
        <f t="shared" si="21"/>
        <v/>
      </c>
      <c r="AV13" s="34">
        <f t="shared" si="22"/>
        <v>0.53897953132908405</v>
      </c>
      <c r="AW13" s="34">
        <f t="shared" si="23"/>
        <v>0.41503623187612998</v>
      </c>
      <c r="AX13" s="35" t="str">
        <f t="shared" si="24"/>
        <v/>
      </c>
      <c r="AY13" s="34">
        <f t="shared" si="25"/>
        <v>0.23659380884917217</v>
      </c>
      <c r="AZ13" s="34">
        <f t="shared" si="26"/>
        <v>0.72867301247468141</v>
      </c>
      <c r="BA13" s="35" t="str">
        <f t="shared" si="27"/>
        <v/>
      </c>
      <c r="BB13" s="34">
        <f t="shared" si="28"/>
        <v>0.16285060750454688</v>
      </c>
      <c r="BC13" s="34">
        <f t="shared" si="29"/>
        <v>0.9112820465910213</v>
      </c>
      <c r="BD13" s="35" t="str">
        <f t="shared" si="30"/>
        <v/>
      </c>
    </row>
    <row r="14" spans="1:56" ht="12.75" customHeight="1" x14ac:dyDescent="0.2">
      <c r="A14" s="7" t="s">
        <v>31</v>
      </c>
      <c r="B14" s="7" t="s">
        <v>50</v>
      </c>
      <c r="C14" s="8">
        <v>40010</v>
      </c>
      <c r="D14" s="9" t="s">
        <v>57</v>
      </c>
      <c r="E14" s="10" t="s">
        <v>42</v>
      </c>
      <c r="F14" s="10">
        <f t="shared" si="0"/>
        <v>0</v>
      </c>
      <c r="G14" s="10">
        <f t="shared" si="1"/>
        <v>0</v>
      </c>
      <c r="H14" s="10">
        <f t="shared" si="2"/>
        <v>1</v>
      </c>
      <c r="I14" s="10">
        <f t="shared" si="3"/>
        <v>0</v>
      </c>
      <c r="J14" s="7">
        <v>1</v>
      </c>
      <c r="K14" s="13">
        <v>15835</v>
      </c>
      <c r="L14" s="9">
        <v>2452617</v>
      </c>
      <c r="M14" s="7">
        <v>1</v>
      </c>
      <c r="N14" s="7">
        <f t="shared" si="31"/>
        <v>19</v>
      </c>
      <c r="O14" s="7">
        <v>14</v>
      </c>
      <c r="P14" s="7">
        <f t="shared" si="32"/>
        <v>6</v>
      </c>
      <c r="Q14" s="7">
        <v>4</v>
      </c>
      <c r="R14" s="7">
        <v>4</v>
      </c>
      <c r="S14" s="7">
        <v>6</v>
      </c>
      <c r="T14" s="7">
        <v>4</v>
      </c>
      <c r="U14" s="7">
        <v>2</v>
      </c>
      <c r="V14" s="7">
        <v>0</v>
      </c>
      <c r="W14" s="7">
        <v>1</v>
      </c>
      <c r="X14" s="6">
        <v>0</v>
      </c>
      <c r="Y14" s="12">
        <v>13.953713273291008</v>
      </c>
      <c r="Z14" s="7">
        <v>0</v>
      </c>
      <c r="AA14" s="7">
        <v>0</v>
      </c>
      <c r="AB14" s="7">
        <v>0</v>
      </c>
      <c r="AC14" s="10">
        <f t="shared" si="4"/>
        <v>0</v>
      </c>
      <c r="AD14" s="10">
        <f t="shared" si="5"/>
        <v>1</v>
      </c>
      <c r="AE14" s="10">
        <f t="shared" si="6"/>
        <v>0</v>
      </c>
      <c r="AF14" s="9" t="s">
        <v>67</v>
      </c>
      <c r="AG14" s="7" t="str">
        <f t="shared" si="7"/>
        <v>Padrão</v>
      </c>
      <c r="AH14" s="7" t="str">
        <f t="shared" si="8"/>
        <v>Padrão</v>
      </c>
      <c r="AI14" s="7" t="str">
        <f t="shared" si="9"/>
        <v>Padrão</v>
      </c>
      <c r="AJ14" s="7" t="str">
        <f t="shared" si="10"/>
        <v>Padrão</v>
      </c>
      <c r="AK14" s="7" t="str">
        <f t="shared" si="11"/>
        <v>Padrão</v>
      </c>
      <c r="AL14" s="7" t="str">
        <f t="shared" si="12"/>
        <v>Padrão</v>
      </c>
      <c r="AM14" s="34">
        <f t="shared" si="13"/>
        <v>0.21045380707616163</v>
      </c>
      <c r="AN14" s="34">
        <f t="shared" si="14"/>
        <v>0.78276646055451471</v>
      </c>
      <c r="AO14" s="35" t="str">
        <f t="shared" si="15"/>
        <v/>
      </c>
      <c r="AP14" s="34">
        <f t="shared" si="16"/>
        <v>0.13788459719305088</v>
      </c>
      <c r="AQ14" s="34">
        <f t="shared" si="17"/>
        <v>1.0027921569798219</v>
      </c>
      <c r="AR14" s="35" t="str">
        <f t="shared" si="18"/>
        <v/>
      </c>
      <c r="AS14" s="34">
        <f t="shared" si="19"/>
        <v>0.79450675357053047</v>
      </c>
      <c r="AT14" s="34">
        <f t="shared" si="20"/>
        <v>0.30084051243716065</v>
      </c>
      <c r="AU14" s="35" t="str">
        <f t="shared" si="21"/>
        <v/>
      </c>
      <c r="AV14" s="34">
        <f t="shared" si="22"/>
        <v>4.5918591086084329E-2</v>
      </c>
      <c r="AW14" s="34">
        <f t="shared" si="23"/>
        <v>1.8194691376563785</v>
      </c>
      <c r="AX14" s="35" t="str">
        <f t="shared" si="24"/>
        <v/>
      </c>
      <c r="AY14" s="34">
        <f t="shared" si="25"/>
        <v>0.19383138051554982</v>
      </c>
      <c r="AZ14" s="34">
        <f t="shared" si="26"/>
        <v>0.82244728611342544</v>
      </c>
      <c r="BA14" s="35" t="str">
        <f t="shared" si="27"/>
        <v/>
      </c>
      <c r="BB14" s="34">
        <f t="shared" si="28"/>
        <v>0.16285060750454688</v>
      </c>
      <c r="BC14" s="34">
        <f t="shared" si="29"/>
        <v>0.9112820465910213</v>
      </c>
      <c r="BD14" s="35" t="str">
        <f t="shared" si="30"/>
        <v/>
      </c>
    </row>
    <row r="15" spans="1:56" ht="12.75" customHeight="1" x14ac:dyDescent="0.2">
      <c r="A15" s="7" t="s">
        <v>31</v>
      </c>
      <c r="B15" s="7" t="s">
        <v>53</v>
      </c>
      <c r="C15" s="8">
        <v>39999</v>
      </c>
      <c r="D15" s="9" t="s">
        <v>57</v>
      </c>
      <c r="E15" s="10" t="s">
        <v>42</v>
      </c>
      <c r="F15" s="10">
        <f t="shared" si="0"/>
        <v>0</v>
      </c>
      <c r="G15" s="10">
        <f t="shared" si="1"/>
        <v>0</v>
      </c>
      <c r="H15" s="10">
        <f t="shared" si="2"/>
        <v>1</v>
      </c>
      <c r="I15" s="10">
        <f t="shared" si="3"/>
        <v>0</v>
      </c>
      <c r="J15" s="7">
        <v>0</v>
      </c>
      <c r="K15" s="13">
        <v>15835</v>
      </c>
      <c r="L15" s="9">
        <v>2452617</v>
      </c>
      <c r="M15" s="7">
        <v>1</v>
      </c>
      <c r="N15" s="7">
        <f t="shared" si="31"/>
        <v>19</v>
      </c>
      <c r="O15" s="7">
        <v>20</v>
      </c>
      <c r="P15" s="7">
        <f t="shared" si="32"/>
        <v>0</v>
      </c>
      <c r="Q15" s="7">
        <v>6</v>
      </c>
      <c r="R15" s="7">
        <v>3</v>
      </c>
      <c r="S15" s="7">
        <v>8</v>
      </c>
      <c r="T15" s="7">
        <v>6</v>
      </c>
      <c r="U15" s="7">
        <v>1</v>
      </c>
      <c r="V15" s="7">
        <v>0</v>
      </c>
      <c r="W15" s="7">
        <v>1</v>
      </c>
      <c r="X15" s="6">
        <v>0</v>
      </c>
      <c r="Y15" s="12">
        <v>15.238387580121534</v>
      </c>
      <c r="Z15" s="7">
        <v>1</v>
      </c>
      <c r="AA15" s="7">
        <v>0</v>
      </c>
      <c r="AB15" s="7">
        <v>0</v>
      </c>
      <c r="AC15" s="10">
        <f t="shared" si="4"/>
        <v>0</v>
      </c>
      <c r="AD15" s="10">
        <f t="shared" si="5"/>
        <v>1</v>
      </c>
      <c r="AE15" s="10">
        <f t="shared" si="6"/>
        <v>0</v>
      </c>
      <c r="AF15" s="9" t="s">
        <v>67</v>
      </c>
      <c r="AG15" s="7" t="str">
        <f t="shared" si="7"/>
        <v>Padrão</v>
      </c>
      <c r="AH15" s="7" t="str">
        <f t="shared" si="8"/>
        <v>Padrão</v>
      </c>
      <c r="AI15" s="7" t="str">
        <f t="shared" si="9"/>
        <v>Padrão</v>
      </c>
      <c r="AJ15" s="7" t="str">
        <f t="shared" si="10"/>
        <v>Padrão</v>
      </c>
      <c r="AK15" s="7" t="str">
        <f t="shared" si="11"/>
        <v>Padrão</v>
      </c>
      <c r="AL15" s="7" t="str">
        <f t="shared" si="12"/>
        <v>Padrão</v>
      </c>
      <c r="AM15" s="34">
        <f t="shared" si="13"/>
        <v>0.21045380707616163</v>
      </c>
      <c r="AN15" s="34">
        <f t="shared" si="14"/>
        <v>0.78276646055451471</v>
      </c>
      <c r="AO15" s="35" t="str">
        <f t="shared" si="15"/>
        <v/>
      </c>
      <c r="AP15" s="34">
        <f t="shared" si="16"/>
        <v>0.13788459719305088</v>
      </c>
      <c r="AQ15" s="34">
        <f t="shared" si="17"/>
        <v>1.0027921569798219</v>
      </c>
      <c r="AR15" s="35" t="str">
        <f t="shared" si="18"/>
        <v/>
      </c>
      <c r="AS15" s="34">
        <f t="shared" si="19"/>
        <v>3.4876705435676789</v>
      </c>
      <c r="AT15" s="34">
        <f t="shared" si="20"/>
        <v>3.7351177990820106E-2</v>
      </c>
      <c r="AU15" s="35" t="str">
        <f t="shared" si="21"/>
        <v>**</v>
      </c>
      <c r="AV15" s="34">
        <f t="shared" si="22"/>
        <v>0.53897953132908405</v>
      </c>
      <c r="AW15" s="34">
        <f t="shared" si="23"/>
        <v>0.41503623187612998</v>
      </c>
      <c r="AX15" s="35" t="str">
        <f t="shared" si="24"/>
        <v/>
      </c>
      <c r="AY15" s="34">
        <f t="shared" si="25"/>
        <v>8.6265841606320171E-2</v>
      </c>
      <c r="AZ15" s="34">
        <f t="shared" si="26"/>
        <v>1.3009429277230391</v>
      </c>
      <c r="BA15" s="35" t="str">
        <f t="shared" si="27"/>
        <v/>
      </c>
      <c r="BB15" s="34">
        <f t="shared" si="28"/>
        <v>0.16285060750454688</v>
      </c>
      <c r="BC15" s="34">
        <f t="shared" si="29"/>
        <v>0.9112820465910213</v>
      </c>
      <c r="BD15" s="35" t="str">
        <f t="shared" si="30"/>
        <v/>
      </c>
    </row>
    <row r="16" spans="1:56" ht="12.75" customHeight="1" x14ac:dyDescent="0.2">
      <c r="A16" s="7" t="s">
        <v>39</v>
      </c>
      <c r="B16" s="7" t="s">
        <v>55</v>
      </c>
      <c r="C16" s="8">
        <v>40118</v>
      </c>
      <c r="D16" s="9" t="s">
        <v>68</v>
      </c>
      <c r="E16" s="10" t="s">
        <v>42</v>
      </c>
      <c r="F16" s="10">
        <f t="shared" si="0"/>
        <v>0</v>
      </c>
      <c r="G16" s="10">
        <f t="shared" si="1"/>
        <v>0</v>
      </c>
      <c r="H16" s="10">
        <f t="shared" si="2"/>
        <v>1</v>
      </c>
      <c r="I16" s="10">
        <f t="shared" si="3"/>
        <v>0</v>
      </c>
      <c r="J16" s="7">
        <v>1</v>
      </c>
      <c r="K16" s="11">
        <v>14652</v>
      </c>
      <c r="L16" s="9">
        <v>207725</v>
      </c>
      <c r="M16" s="7">
        <v>1</v>
      </c>
      <c r="N16" s="7">
        <f t="shared" si="31"/>
        <v>19</v>
      </c>
      <c r="O16" s="7">
        <v>9</v>
      </c>
      <c r="P16" s="7">
        <f t="shared" si="32"/>
        <v>11</v>
      </c>
      <c r="Q16" s="7">
        <v>3</v>
      </c>
      <c r="R16" s="7">
        <v>3</v>
      </c>
      <c r="S16" s="7">
        <v>4</v>
      </c>
      <c r="T16" s="7">
        <v>1</v>
      </c>
      <c r="U16" s="7">
        <v>4</v>
      </c>
      <c r="V16" s="7">
        <v>1</v>
      </c>
      <c r="W16" s="7">
        <v>1</v>
      </c>
      <c r="X16" s="6">
        <v>1</v>
      </c>
      <c r="Y16" s="12">
        <v>49.346666666666664</v>
      </c>
      <c r="Z16" s="7">
        <v>1</v>
      </c>
      <c r="AA16" s="7">
        <v>0</v>
      </c>
      <c r="AB16" s="7">
        <v>0</v>
      </c>
      <c r="AC16" s="10">
        <f t="shared" si="4"/>
        <v>0</v>
      </c>
      <c r="AD16" s="10">
        <f t="shared" si="5"/>
        <v>0</v>
      </c>
      <c r="AE16" s="10">
        <f t="shared" si="6"/>
        <v>1</v>
      </c>
      <c r="AF16" s="9" t="s">
        <v>76</v>
      </c>
      <c r="AG16" s="7" t="str">
        <f t="shared" si="7"/>
        <v>Padrão</v>
      </c>
      <c r="AH16" s="7" t="str">
        <f t="shared" si="8"/>
        <v>Padrão</v>
      </c>
      <c r="AI16" s="7" t="str">
        <f t="shared" si="9"/>
        <v>Padrão</v>
      </c>
      <c r="AJ16" s="7" t="str">
        <f t="shared" si="10"/>
        <v>Outlier</v>
      </c>
      <c r="AK16" s="7" t="str">
        <f t="shared" si="11"/>
        <v>Outlier</v>
      </c>
      <c r="AL16" s="7" t="str">
        <f t="shared" si="12"/>
        <v>Padrão</v>
      </c>
      <c r="AM16" s="34">
        <f t="shared" si="13"/>
        <v>0.27229514145475986</v>
      </c>
      <c r="AN16" s="34">
        <f t="shared" si="14"/>
        <v>0.66720913072517396</v>
      </c>
      <c r="AO16" s="35" t="str">
        <f t="shared" si="15"/>
        <v/>
      </c>
      <c r="AP16" s="34">
        <f t="shared" si="16"/>
        <v>0.5317510889584236</v>
      </c>
      <c r="AQ16" s="34">
        <f t="shared" si="17"/>
        <v>0.41936056623567036</v>
      </c>
      <c r="AR16" s="35" t="str">
        <f t="shared" si="18"/>
        <v/>
      </c>
      <c r="AS16" s="34">
        <f t="shared" si="19"/>
        <v>7.1958632118559957E-3</v>
      </c>
      <c r="AT16" s="34">
        <f t="shared" si="20"/>
        <v>4.6860406798016934</v>
      </c>
      <c r="AU16" s="35" t="str">
        <f t="shared" si="21"/>
        <v/>
      </c>
      <c r="AV16" s="34">
        <f t="shared" si="22"/>
        <v>2.6795855645791824</v>
      </c>
      <c r="AW16" s="34">
        <f t="shared" si="23"/>
        <v>6.3828059149340033E-2</v>
      </c>
      <c r="AX16" s="35" t="str">
        <f t="shared" si="24"/>
        <v>*</v>
      </c>
      <c r="AY16" s="34">
        <f t="shared" si="25"/>
        <v>12.940390021287898</v>
      </c>
      <c r="AZ16" s="34">
        <f t="shared" si="26"/>
        <v>1.7177754546925821E-4</v>
      </c>
      <c r="BA16" s="35" t="str">
        <f t="shared" si="27"/>
        <v>***</v>
      </c>
      <c r="BB16" s="34">
        <f t="shared" si="28"/>
        <v>0.16285060750454688</v>
      </c>
      <c r="BC16" s="34">
        <f t="shared" si="29"/>
        <v>0.9112820465910213</v>
      </c>
      <c r="BD16" s="35" t="str">
        <f t="shared" si="30"/>
        <v/>
      </c>
    </row>
    <row r="17" spans="1:56" ht="12.75" customHeight="1" x14ac:dyDescent="0.2">
      <c r="A17" s="7" t="s">
        <v>56</v>
      </c>
      <c r="B17" s="7" t="s">
        <v>55</v>
      </c>
      <c r="C17" s="8">
        <v>40044</v>
      </c>
      <c r="D17" s="9" t="s">
        <v>48</v>
      </c>
      <c r="E17" s="10" t="s">
        <v>33</v>
      </c>
      <c r="F17" s="10">
        <f t="shared" si="0"/>
        <v>1</v>
      </c>
      <c r="G17" s="10">
        <f t="shared" si="1"/>
        <v>0</v>
      </c>
      <c r="H17" s="10">
        <f t="shared" si="2"/>
        <v>0</v>
      </c>
      <c r="I17" s="10">
        <f t="shared" si="3"/>
        <v>0</v>
      </c>
      <c r="J17" s="7">
        <v>0</v>
      </c>
      <c r="K17" s="13">
        <v>23534</v>
      </c>
      <c r="L17" s="9">
        <v>1430220</v>
      </c>
      <c r="M17" s="7">
        <v>1</v>
      </c>
      <c r="N17" s="7">
        <f t="shared" si="31"/>
        <v>19</v>
      </c>
      <c r="O17" s="7">
        <v>8</v>
      </c>
      <c r="P17" s="7">
        <f t="shared" si="32"/>
        <v>12</v>
      </c>
      <c r="Q17" s="7">
        <v>9</v>
      </c>
      <c r="R17" s="7">
        <v>3</v>
      </c>
      <c r="S17" s="7">
        <v>8</v>
      </c>
      <c r="T17" s="7">
        <v>2</v>
      </c>
      <c r="U17" s="7">
        <v>3</v>
      </c>
      <c r="V17" s="7">
        <v>0</v>
      </c>
      <c r="W17" s="7">
        <v>1</v>
      </c>
      <c r="X17" s="6">
        <v>1</v>
      </c>
      <c r="Y17" s="12">
        <v>15.293585202676113</v>
      </c>
      <c r="Z17" s="7">
        <v>0</v>
      </c>
      <c r="AA17" s="7">
        <v>1</v>
      </c>
      <c r="AB17" s="7">
        <v>20</v>
      </c>
      <c r="AC17" s="10">
        <f t="shared" si="4"/>
        <v>0</v>
      </c>
      <c r="AD17" s="10">
        <f t="shared" si="5"/>
        <v>1</v>
      </c>
      <c r="AE17" s="10">
        <f t="shared" si="6"/>
        <v>0</v>
      </c>
      <c r="AF17" s="9" t="s">
        <v>67</v>
      </c>
      <c r="AG17" s="7" t="str">
        <f t="shared" si="7"/>
        <v>Padrão</v>
      </c>
      <c r="AH17" s="7" t="str">
        <f t="shared" si="8"/>
        <v>Padrão</v>
      </c>
      <c r="AI17" s="7" t="str">
        <f t="shared" si="9"/>
        <v>Padrão</v>
      </c>
      <c r="AJ17" s="7" t="str">
        <f t="shared" si="10"/>
        <v>Padrão</v>
      </c>
      <c r="AK17" s="7" t="str">
        <f t="shared" si="11"/>
        <v>Padrão</v>
      </c>
      <c r="AL17" s="7" t="str">
        <f t="shared" si="12"/>
        <v>Outlier</v>
      </c>
      <c r="AM17" s="34">
        <f t="shared" si="13"/>
        <v>2.3341404670856546E-3</v>
      </c>
      <c r="AN17" s="34">
        <f t="shared" si="14"/>
        <v>8.2478303553898993</v>
      </c>
      <c r="AO17" s="35" t="str">
        <f t="shared" si="15"/>
        <v/>
      </c>
      <c r="AP17" s="34">
        <f t="shared" si="16"/>
        <v>0.28549831114687074</v>
      </c>
      <c r="AQ17" s="34">
        <f t="shared" si="17"/>
        <v>0.64731120312234092</v>
      </c>
      <c r="AR17" s="35" t="str">
        <f t="shared" si="18"/>
        <v/>
      </c>
      <c r="AS17" s="34">
        <f t="shared" si="19"/>
        <v>3.4876705435676789</v>
      </c>
      <c r="AT17" s="34">
        <f t="shared" si="20"/>
        <v>3.7351177990820106E-2</v>
      </c>
      <c r="AU17" s="35" t="str">
        <f t="shared" si="21"/>
        <v>**</v>
      </c>
      <c r="AV17" s="34">
        <f t="shared" si="22"/>
        <v>1.3519287889004703</v>
      </c>
      <c r="AW17" s="34">
        <f t="shared" si="23"/>
        <v>0.17452817652697644</v>
      </c>
      <c r="AX17" s="35" t="str">
        <f t="shared" si="24"/>
        <v/>
      </c>
      <c r="AY17" s="34">
        <f t="shared" si="25"/>
        <v>8.2606616468253222E-2</v>
      </c>
      <c r="AZ17" s="34">
        <f t="shared" si="26"/>
        <v>1.3318792410449889</v>
      </c>
      <c r="BA17" s="35" t="str">
        <f t="shared" si="27"/>
        <v/>
      </c>
      <c r="BB17" s="34">
        <f t="shared" si="28"/>
        <v>2.0553871770407901</v>
      </c>
      <c r="BC17" s="34">
        <f t="shared" si="29"/>
        <v>9.9572999501480131E-2</v>
      </c>
      <c r="BD17" s="35" t="str">
        <f t="shared" si="30"/>
        <v>*</v>
      </c>
    </row>
    <row r="18" spans="1:56" ht="12.75" customHeight="1" x14ac:dyDescent="0.2">
      <c r="A18" s="7" t="s">
        <v>58</v>
      </c>
      <c r="B18" s="7" t="s">
        <v>46</v>
      </c>
      <c r="C18" s="8">
        <v>40153</v>
      </c>
      <c r="D18" s="9" t="s">
        <v>51</v>
      </c>
      <c r="E18" s="10" t="s">
        <v>42</v>
      </c>
      <c r="F18" s="10">
        <f t="shared" si="0"/>
        <v>0</v>
      </c>
      <c r="G18" s="10">
        <f t="shared" si="1"/>
        <v>0</v>
      </c>
      <c r="H18" s="10">
        <f t="shared" si="2"/>
        <v>1</v>
      </c>
      <c r="I18" s="10">
        <f t="shared" si="3"/>
        <v>0</v>
      </c>
      <c r="J18" s="7">
        <v>1</v>
      </c>
      <c r="K18" s="13">
        <v>22903</v>
      </c>
      <c r="L18" s="9">
        <v>6186710</v>
      </c>
      <c r="M18" s="7">
        <v>1</v>
      </c>
      <c r="N18" s="7">
        <f t="shared" si="31"/>
        <v>19</v>
      </c>
      <c r="O18" s="7">
        <v>7</v>
      </c>
      <c r="P18" s="7">
        <f t="shared" si="32"/>
        <v>13</v>
      </c>
      <c r="Q18" s="7">
        <v>7</v>
      </c>
      <c r="R18" s="7">
        <v>7</v>
      </c>
      <c r="S18" s="7">
        <v>4</v>
      </c>
      <c r="T18" s="7">
        <v>7</v>
      </c>
      <c r="U18" s="7">
        <v>4</v>
      </c>
      <c r="V18" s="7">
        <v>0</v>
      </c>
      <c r="W18" s="7">
        <v>0</v>
      </c>
      <c r="X18" s="6">
        <v>1</v>
      </c>
      <c r="Y18" s="12">
        <v>25.822586798931706</v>
      </c>
      <c r="Z18" s="7">
        <v>1</v>
      </c>
      <c r="AA18" s="7">
        <v>0</v>
      </c>
      <c r="AB18" s="7">
        <v>0</v>
      </c>
      <c r="AC18" s="10">
        <f t="shared" si="4"/>
        <v>0</v>
      </c>
      <c r="AD18" s="10">
        <f t="shared" si="5"/>
        <v>0</v>
      </c>
      <c r="AE18" s="10">
        <f t="shared" si="6"/>
        <v>1</v>
      </c>
      <c r="AF18" s="9" t="s">
        <v>76</v>
      </c>
      <c r="AG18" s="7" t="str">
        <f t="shared" si="7"/>
        <v>Padrão</v>
      </c>
      <c r="AH18" s="7" t="str">
        <f t="shared" si="8"/>
        <v>Padrão</v>
      </c>
      <c r="AI18" s="7" t="str">
        <f t="shared" si="9"/>
        <v>Padrão</v>
      </c>
      <c r="AJ18" s="7" t="str">
        <f t="shared" si="10"/>
        <v>Padrão</v>
      </c>
      <c r="AK18" s="7" t="str">
        <f t="shared" si="11"/>
        <v>Padrão</v>
      </c>
      <c r="AL18" s="7" t="str">
        <f t="shared" si="12"/>
        <v>Padrão</v>
      </c>
      <c r="AM18" s="34">
        <f t="shared" si="13"/>
        <v>6.7161351413467666E-3</v>
      </c>
      <c r="AN18" s="34">
        <f t="shared" si="14"/>
        <v>4.8516779202724818</v>
      </c>
      <c r="AO18" s="35" t="str">
        <f t="shared" si="15"/>
        <v/>
      </c>
      <c r="AP18" s="34">
        <f t="shared" si="16"/>
        <v>5.0161350515127649E-2</v>
      </c>
      <c r="AQ18" s="34">
        <f t="shared" si="17"/>
        <v>1.7371329441521757</v>
      </c>
      <c r="AR18" s="35" t="str">
        <f t="shared" si="18"/>
        <v/>
      </c>
      <c r="AS18" s="34">
        <f t="shared" si="19"/>
        <v>7.1958632118559957E-3</v>
      </c>
      <c r="AT18" s="34">
        <f t="shared" si="20"/>
        <v>4.6860406798016934</v>
      </c>
      <c r="AU18" s="35" t="str">
        <f t="shared" si="21"/>
        <v/>
      </c>
      <c r="AV18" s="34">
        <f t="shared" si="22"/>
        <v>1.4601616782221036</v>
      </c>
      <c r="AW18" s="34">
        <f t="shared" si="23"/>
        <v>0.159088765911922</v>
      </c>
      <c r="AX18" s="35" t="str">
        <f t="shared" si="24"/>
        <v/>
      </c>
      <c r="AY18" s="34">
        <f t="shared" si="25"/>
        <v>0.83486246917709328</v>
      </c>
      <c r="AZ18" s="34">
        <f t="shared" si="26"/>
        <v>0.287616975509075</v>
      </c>
      <c r="BA18" s="35" t="str">
        <f t="shared" si="27"/>
        <v/>
      </c>
      <c r="BB18" s="34">
        <f t="shared" si="28"/>
        <v>0.16285060750454688</v>
      </c>
      <c r="BC18" s="34">
        <f t="shared" si="29"/>
        <v>0.9112820465910213</v>
      </c>
      <c r="BD18" s="35" t="str">
        <f t="shared" si="30"/>
        <v/>
      </c>
    </row>
    <row r="19" spans="1:56" ht="12.75" customHeight="1" x14ac:dyDescent="0.2">
      <c r="A19" s="7" t="s">
        <v>50</v>
      </c>
      <c r="B19" s="7" t="s">
        <v>31</v>
      </c>
      <c r="C19" s="8">
        <v>40103</v>
      </c>
      <c r="D19" s="9" t="s">
        <v>41</v>
      </c>
      <c r="E19" s="10" t="s">
        <v>42</v>
      </c>
      <c r="F19" s="10">
        <f t="shared" si="0"/>
        <v>0</v>
      </c>
      <c r="G19" s="10">
        <f t="shared" si="1"/>
        <v>0</v>
      </c>
      <c r="H19" s="10">
        <f t="shared" si="2"/>
        <v>1</v>
      </c>
      <c r="I19" s="10">
        <f t="shared" si="3"/>
        <v>0</v>
      </c>
      <c r="J19" s="7">
        <v>0</v>
      </c>
      <c r="K19" s="11">
        <v>22667</v>
      </c>
      <c r="L19" s="9">
        <v>19223897</v>
      </c>
      <c r="M19" s="7">
        <v>2</v>
      </c>
      <c r="N19" s="7">
        <f t="shared" si="31"/>
        <v>18</v>
      </c>
      <c r="O19" s="7">
        <v>4</v>
      </c>
      <c r="P19" s="7">
        <f t="shared" si="32"/>
        <v>16</v>
      </c>
      <c r="Q19" s="7">
        <v>4</v>
      </c>
      <c r="R19" s="7">
        <v>3</v>
      </c>
      <c r="S19" s="7">
        <v>5</v>
      </c>
      <c r="T19" s="7">
        <v>3</v>
      </c>
      <c r="U19" s="7">
        <v>4</v>
      </c>
      <c r="V19" s="7">
        <v>0</v>
      </c>
      <c r="W19" s="7">
        <v>0</v>
      </c>
      <c r="X19" s="6">
        <v>1</v>
      </c>
      <c r="Y19" s="12">
        <v>25.632828458010561</v>
      </c>
      <c r="Z19" s="7">
        <v>1</v>
      </c>
      <c r="AA19" s="7">
        <v>0</v>
      </c>
      <c r="AB19" s="7">
        <v>0</v>
      </c>
      <c r="AC19" s="10">
        <f t="shared" si="4"/>
        <v>0</v>
      </c>
      <c r="AD19" s="10">
        <f t="shared" si="5"/>
        <v>0</v>
      </c>
      <c r="AE19" s="10">
        <f t="shared" si="6"/>
        <v>1</v>
      </c>
      <c r="AF19" s="9" t="s">
        <v>76</v>
      </c>
      <c r="AG19" s="7" t="str">
        <f t="shared" si="7"/>
        <v>Padrão</v>
      </c>
      <c r="AH19" s="7" t="str">
        <f t="shared" si="8"/>
        <v>Outlier</v>
      </c>
      <c r="AI19" s="7" t="str">
        <f t="shared" si="9"/>
        <v>Padrão</v>
      </c>
      <c r="AJ19" s="7" t="str">
        <f t="shared" si="10"/>
        <v>Padrão</v>
      </c>
      <c r="AK19" s="7" t="str">
        <f t="shared" si="11"/>
        <v>Padrão</v>
      </c>
      <c r="AL19" s="7" t="str">
        <f t="shared" si="12"/>
        <v>Padrão</v>
      </c>
      <c r="AM19" s="34">
        <f t="shared" si="13"/>
        <v>8.9365576108731241E-3</v>
      </c>
      <c r="AN19" s="34">
        <f t="shared" si="14"/>
        <v>4.2013067057607953</v>
      </c>
      <c r="AO19" s="35" t="str">
        <f t="shared" si="15"/>
        <v/>
      </c>
      <c r="AP19" s="34">
        <f t="shared" si="16"/>
        <v>5.3009435410909553</v>
      </c>
      <c r="AQ19" s="34">
        <f t="shared" si="17"/>
        <v>1.2236246353248176E-2</v>
      </c>
      <c r="AR19" s="35" t="str">
        <f t="shared" si="18"/>
        <v>**</v>
      </c>
      <c r="AS19" s="34">
        <f t="shared" si="19"/>
        <v>0.16261969593638392</v>
      </c>
      <c r="AT19" s="34">
        <f t="shared" si="20"/>
        <v>0.91203409733242702</v>
      </c>
      <c r="AU19" s="35" t="str">
        <f t="shared" si="21"/>
        <v/>
      </c>
      <c r="AV19" s="34">
        <f t="shared" si="22"/>
        <v>0.47403979773610405</v>
      </c>
      <c r="AW19" s="34">
        <f t="shared" si="23"/>
        <v>0.45715790052108374</v>
      </c>
      <c r="AX19" s="35" t="str">
        <f t="shared" si="24"/>
        <v/>
      </c>
      <c r="AY19" s="34">
        <f t="shared" si="25"/>
        <v>0.79577271713597741</v>
      </c>
      <c r="AZ19" s="34">
        <f t="shared" si="26"/>
        <v>0.30041090468558918</v>
      </c>
      <c r="BA19" s="35" t="str">
        <f t="shared" si="27"/>
        <v/>
      </c>
      <c r="BB19" s="34">
        <f t="shared" si="28"/>
        <v>0.16285060750454688</v>
      </c>
      <c r="BC19" s="34">
        <f t="shared" si="29"/>
        <v>0.9112820465910213</v>
      </c>
      <c r="BD19" s="35" t="str">
        <f t="shared" si="30"/>
        <v/>
      </c>
    </row>
    <row r="20" spans="1:56" ht="12.75" customHeight="1" x14ac:dyDescent="0.2">
      <c r="A20" s="7" t="s">
        <v>50</v>
      </c>
      <c r="B20" s="7" t="s">
        <v>36</v>
      </c>
      <c r="C20" s="8">
        <v>40117</v>
      </c>
      <c r="D20" s="9" t="s">
        <v>41</v>
      </c>
      <c r="E20" s="10" t="s">
        <v>42</v>
      </c>
      <c r="F20" s="10">
        <f t="shared" si="0"/>
        <v>0</v>
      </c>
      <c r="G20" s="10">
        <f t="shared" si="1"/>
        <v>0</v>
      </c>
      <c r="H20" s="10">
        <f t="shared" si="2"/>
        <v>1</v>
      </c>
      <c r="I20" s="10">
        <f t="shared" si="3"/>
        <v>0</v>
      </c>
      <c r="J20" s="7">
        <v>0</v>
      </c>
      <c r="K20" s="11">
        <v>22667</v>
      </c>
      <c r="L20" s="9">
        <v>19223897</v>
      </c>
      <c r="M20" s="7">
        <v>2</v>
      </c>
      <c r="N20" s="7">
        <f t="shared" si="31"/>
        <v>18</v>
      </c>
      <c r="O20" s="7">
        <v>11</v>
      </c>
      <c r="P20" s="7">
        <f t="shared" si="32"/>
        <v>9</v>
      </c>
      <c r="Q20" s="7">
        <v>6</v>
      </c>
      <c r="R20" s="7">
        <v>4</v>
      </c>
      <c r="S20" s="7">
        <v>5</v>
      </c>
      <c r="T20" s="7">
        <v>3</v>
      </c>
      <c r="U20" s="7">
        <v>4</v>
      </c>
      <c r="V20" s="7">
        <v>0</v>
      </c>
      <c r="W20" s="7">
        <v>0</v>
      </c>
      <c r="X20" s="6">
        <v>0</v>
      </c>
      <c r="Y20" s="12">
        <v>25.683217277222727</v>
      </c>
      <c r="Z20" s="7">
        <v>1</v>
      </c>
      <c r="AA20" s="7">
        <v>0</v>
      </c>
      <c r="AB20" s="7">
        <v>0</v>
      </c>
      <c r="AC20" s="10">
        <f t="shared" si="4"/>
        <v>0</v>
      </c>
      <c r="AD20" s="10">
        <f t="shared" si="5"/>
        <v>0</v>
      </c>
      <c r="AE20" s="10">
        <f t="shared" si="6"/>
        <v>1</v>
      </c>
      <c r="AF20" s="9" t="s">
        <v>76</v>
      </c>
      <c r="AG20" s="7" t="str">
        <f t="shared" si="7"/>
        <v>Padrão</v>
      </c>
      <c r="AH20" s="7" t="str">
        <f t="shared" si="8"/>
        <v>Outlier</v>
      </c>
      <c r="AI20" s="7" t="str">
        <f t="shared" si="9"/>
        <v>Padrão</v>
      </c>
      <c r="AJ20" s="7" t="str">
        <f t="shared" si="10"/>
        <v>Padrão</v>
      </c>
      <c r="AK20" s="7" t="str">
        <f t="shared" si="11"/>
        <v>Padrão</v>
      </c>
      <c r="AL20" s="7" t="str">
        <f t="shared" si="12"/>
        <v>Padrão</v>
      </c>
      <c r="AM20" s="34">
        <f t="shared" si="13"/>
        <v>8.9365576108731241E-3</v>
      </c>
      <c r="AN20" s="34">
        <f t="shared" si="14"/>
        <v>4.2013067057607953</v>
      </c>
      <c r="AO20" s="35" t="str">
        <f t="shared" si="15"/>
        <v/>
      </c>
      <c r="AP20" s="34">
        <f t="shared" si="16"/>
        <v>5.3009435410909553</v>
      </c>
      <c r="AQ20" s="34">
        <f t="shared" si="17"/>
        <v>1.2236246353248176E-2</v>
      </c>
      <c r="AR20" s="35" t="str">
        <f t="shared" si="18"/>
        <v>**</v>
      </c>
      <c r="AS20" s="34">
        <f t="shared" si="19"/>
        <v>0.16261969593638392</v>
      </c>
      <c r="AT20" s="34">
        <f t="shared" si="20"/>
        <v>0.91203409733242702</v>
      </c>
      <c r="AU20" s="35" t="str">
        <f t="shared" si="21"/>
        <v/>
      </c>
      <c r="AV20" s="34">
        <f t="shared" si="22"/>
        <v>0.47403979773610405</v>
      </c>
      <c r="AW20" s="34">
        <f t="shared" si="23"/>
        <v>0.45715790052108374</v>
      </c>
      <c r="AX20" s="35" t="str">
        <f t="shared" si="24"/>
        <v/>
      </c>
      <c r="AY20" s="34">
        <f t="shared" si="25"/>
        <v>0.80606129947030503</v>
      </c>
      <c r="AZ20" s="34">
        <f t="shared" si="26"/>
        <v>0.29695595815291059</v>
      </c>
      <c r="BA20" s="35" t="str">
        <f t="shared" si="27"/>
        <v/>
      </c>
      <c r="BB20" s="34">
        <f t="shared" si="28"/>
        <v>0.16285060750454688</v>
      </c>
      <c r="BC20" s="34">
        <f t="shared" si="29"/>
        <v>0.9112820465910213</v>
      </c>
      <c r="BD20" s="35" t="str">
        <f t="shared" si="30"/>
        <v/>
      </c>
    </row>
    <row r="21" spans="1:56" ht="12.75" customHeight="1" x14ac:dyDescent="0.2">
      <c r="A21" s="7" t="s">
        <v>50</v>
      </c>
      <c r="B21" s="7" t="s">
        <v>40</v>
      </c>
      <c r="C21" s="8">
        <v>40093</v>
      </c>
      <c r="D21" s="9" t="s">
        <v>41</v>
      </c>
      <c r="E21" s="10" t="s">
        <v>42</v>
      </c>
      <c r="F21" s="10">
        <f t="shared" si="0"/>
        <v>0</v>
      </c>
      <c r="G21" s="10">
        <f t="shared" si="1"/>
        <v>0</v>
      </c>
      <c r="H21" s="10">
        <f t="shared" si="2"/>
        <v>1</v>
      </c>
      <c r="I21" s="10">
        <f t="shared" si="3"/>
        <v>0</v>
      </c>
      <c r="J21" s="7">
        <v>0</v>
      </c>
      <c r="K21" s="11">
        <v>22667</v>
      </c>
      <c r="L21" s="9">
        <v>19223897</v>
      </c>
      <c r="M21" s="7">
        <v>2</v>
      </c>
      <c r="N21" s="7">
        <f t="shared" si="31"/>
        <v>18</v>
      </c>
      <c r="O21" s="7">
        <v>15</v>
      </c>
      <c r="P21" s="7">
        <f t="shared" si="32"/>
        <v>5</v>
      </c>
      <c r="Q21" s="7">
        <v>5</v>
      </c>
      <c r="R21" s="7">
        <v>6</v>
      </c>
      <c r="S21" s="7">
        <v>4</v>
      </c>
      <c r="T21" s="7">
        <v>4</v>
      </c>
      <c r="U21" s="7">
        <v>3</v>
      </c>
      <c r="V21" s="7">
        <v>0</v>
      </c>
      <c r="W21" s="7">
        <v>0</v>
      </c>
      <c r="X21" s="6">
        <v>0</v>
      </c>
      <c r="Y21" s="12">
        <v>23.786893145404168</v>
      </c>
      <c r="Z21" s="7">
        <v>0</v>
      </c>
      <c r="AA21" s="7">
        <v>0</v>
      </c>
      <c r="AB21" s="7">
        <v>14.7</v>
      </c>
      <c r="AC21" s="10">
        <f t="shared" si="4"/>
        <v>0</v>
      </c>
      <c r="AD21" s="10">
        <f t="shared" si="5"/>
        <v>0</v>
      </c>
      <c r="AE21" s="10">
        <f t="shared" si="6"/>
        <v>1</v>
      </c>
      <c r="AF21" s="9" t="s">
        <v>76</v>
      </c>
      <c r="AG21" s="7" t="str">
        <f t="shared" si="7"/>
        <v>Padrão</v>
      </c>
      <c r="AH21" s="7" t="str">
        <f t="shared" si="8"/>
        <v>Outlier</v>
      </c>
      <c r="AI21" s="7" t="str">
        <f t="shared" si="9"/>
        <v>Padrão</v>
      </c>
      <c r="AJ21" s="7" t="str">
        <f t="shared" si="10"/>
        <v>Padrão</v>
      </c>
      <c r="AK21" s="7" t="str">
        <f t="shared" si="11"/>
        <v>Padrão</v>
      </c>
      <c r="AL21" s="7" t="str">
        <f t="shared" si="12"/>
        <v>Outlier</v>
      </c>
      <c r="AM21" s="34">
        <f t="shared" si="13"/>
        <v>8.9365576108731241E-3</v>
      </c>
      <c r="AN21" s="34">
        <f t="shared" si="14"/>
        <v>4.2013067057607953</v>
      </c>
      <c r="AO21" s="35" t="str">
        <f t="shared" si="15"/>
        <v/>
      </c>
      <c r="AP21" s="34">
        <f t="shared" si="16"/>
        <v>5.3009435410909553</v>
      </c>
      <c r="AQ21" s="34">
        <f t="shared" si="17"/>
        <v>1.2236246353248176E-2</v>
      </c>
      <c r="AR21" s="35" t="str">
        <f t="shared" si="18"/>
        <v>**</v>
      </c>
      <c r="AS21" s="34">
        <f t="shared" si="19"/>
        <v>7.1958632118559957E-3</v>
      </c>
      <c r="AT21" s="34">
        <f t="shared" si="20"/>
        <v>4.6860406798016934</v>
      </c>
      <c r="AU21" s="35" t="str">
        <f t="shared" si="21"/>
        <v/>
      </c>
      <c r="AV21" s="34">
        <f t="shared" si="22"/>
        <v>4.5918591086084329E-2</v>
      </c>
      <c r="AW21" s="34">
        <f t="shared" si="23"/>
        <v>1.8194691376563785</v>
      </c>
      <c r="AX21" s="35" t="str">
        <f t="shared" si="24"/>
        <v/>
      </c>
      <c r="AY21" s="34">
        <f t="shared" si="25"/>
        <v>0.4644167987363344</v>
      </c>
      <c r="AZ21" s="34">
        <f t="shared" si="26"/>
        <v>0.46409755353751131</v>
      </c>
      <c r="BA21" s="35" t="str">
        <f t="shared" si="27"/>
        <v/>
      </c>
      <c r="BB21" s="34">
        <f t="shared" si="28"/>
        <v>0.89643324999565155</v>
      </c>
      <c r="BC21" s="34">
        <f t="shared" si="29"/>
        <v>0.26914919207720911</v>
      </c>
      <c r="BD21" s="35" t="str">
        <f t="shared" si="30"/>
        <v/>
      </c>
    </row>
    <row r="22" spans="1:56" ht="12.75" customHeight="1" x14ac:dyDescent="0.2">
      <c r="A22" s="7" t="s">
        <v>39</v>
      </c>
      <c r="B22" s="7" t="s">
        <v>56</v>
      </c>
      <c r="C22" s="8">
        <v>40047</v>
      </c>
      <c r="D22" s="9" t="s">
        <v>41</v>
      </c>
      <c r="E22" s="10" t="s">
        <v>42</v>
      </c>
      <c r="F22" s="10">
        <f t="shared" si="0"/>
        <v>0</v>
      </c>
      <c r="G22" s="10">
        <f t="shared" si="1"/>
        <v>0</v>
      </c>
      <c r="H22" s="10">
        <f t="shared" si="2"/>
        <v>1</v>
      </c>
      <c r="I22" s="10">
        <f t="shared" si="3"/>
        <v>0</v>
      </c>
      <c r="J22" s="7">
        <v>1</v>
      </c>
      <c r="K22" s="11">
        <v>22667</v>
      </c>
      <c r="L22" s="9">
        <v>19223897</v>
      </c>
      <c r="M22" s="7">
        <v>2</v>
      </c>
      <c r="N22" s="7">
        <f t="shared" si="31"/>
        <v>18</v>
      </c>
      <c r="O22" s="7">
        <v>2</v>
      </c>
      <c r="P22" s="7">
        <f t="shared" si="32"/>
        <v>18</v>
      </c>
      <c r="Q22" s="7">
        <v>2</v>
      </c>
      <c r="R22" s="7">
        <v>6</v>
      </c>
      <c r="S22" s="7">
        <v>2</v>
      </c>
      <c r="T22" s="7">
        <v>6</v>
      </c>
      <c r="U22" s="7">
        <v>3</v>
      </c>
      <c r="V22" s="7">
        <v>0</v>
      </c>
      <c r="W22" s="7">
        <v>0</v>
      </c>
      <c r="X22" s="6">
        <v>1</v>
      </c>
      <c r="Y22" s="12">
        <v>24.199628976064432</v>
      </c>
      <c r="Z22" s="7">
        <v>1</v>
      </c>
      <c r="AA22" s="7">
        <v>0</v>
      </c>
      <c r="AB22" s="7">
        <v>0</v>
      </c>
      <c r="AC22" s="10">
        <f t="shared" si="4"/>
        <v>0</v>
      </c>
      <c r="AD22" s="10">
        <f t="shared" si="5"/>
        <v>1</v>
      </c>
      <c r="AE22" s="10">
        <f t="shared" si="6"/>
        <v>0</v>
      </c>
      <c r="AF22" s="9" t="s">
        <v>67</v>
      </c>
      <c r="AG22" s="7" t="str">
        <f t="shared" si="7"/>
        <v>Padrão</v>
      </c>
      <c r="AH22" s="7" t="str">
        <f t="shared" si="8"/>
        <v>Outlier</v>
      </c>
      <c r="AI22" s="7" t="str">
        <f t="shared" si="9"/>
        <v>Padrão</v>
      </c>
      <c r="AJ22" s="7" t="str">
        <f t="shared" si="10"/>
        <v>Padrão</v>
      </c>
      <c r="AK22" s="7" t="str">
        <f t="shared" si="11"/>
        <v>Padrão</v>
      </c>
      <c r="AL22" s="7" t="str">
        <f t="shared" si="12"/>
        <v>Padrão</v>
      </c>
      <c r="AM22" s="34">
        <f t="shared" si="13"/>
        <v>8.9365576108731241E-3</v>
      </c>
      <c r="AN22" s="34">
        <f t="shared" si="14"/>
        <v>4.2013067057607953</v>
      </c>
      <c r="AO22" s="35" t="str">
        <f t="shared" si="15"/>
        <v/>
      </c>
      <c r="AP22" s="34">
        <f t="shared" si="16"/>
        <v>5.3009435410909553</v>
      </c>
      <c r="AQ22" s="34">
        <f t="shared" si="17"/>
        <v>1.2236246353248176E-2</v>
      </c>
      <c r="AR22" s="35" t="str">
        <f t="shared" si="18"/>
        <v>**</v>
      </c>
      <c r="AS22" s="34">
        <f t="shared" si="19"/>
        <v>1.1257378724916556</v>
      </c>
      <c r="AT22" s="34">
        <f t="shared" si="20"/>
        <v>0.21416108293737512</v>
      </c>
      <c r="AU22" s="35" t="str">
        <f t="shared" si="21"/>
        <v/>
      </c>
      <c r="AV22" s="34">
        <f t="shared" si="22"/>
        <v>0.53897953132908405</v>
      </c>
      <c r="AW22" s="34">
        <f t="shared" si="23"/>
        <v>0.41503623187612998</v>
      </c>
      <c r="AX22" s="35" t="str">
        <f t="shared" si="24"/>
        <v/>
      </c>
      <c r="AY22" s="34">
        <f t="shared" si="25"/>
        <v>0.53080722422190185</v>
      </c>
      <c r="AZ22" s="34">
        <f t="shared" si="26"/>
        <v>0.41993137998572982</v>
      </c>
      <c r="BA22" s="35" t="str">
        <f t="shared" si="27"/>
        <v/>
      </c>
      <c r="BB22" s="34">
        <f t="shared" si="28"/>
        <v>0.16285060750454688</v>
      </c>
      <c r="BC22" s="34">
        <f t="shared" si="29"/>
        <v>0.9112820465910213</v>
      </c>
      <c r="BD22" s="35" t="str">
        <f t="shared" si="30"/>
        <v/>
      </c>
    </row>
    <row r="23" spans="1:56" ht="12.75" customHeight="1" x14ac:dyDescent="0.2">
      <c r="A23" s="7" t="s">
        <v>50</v>
      </c>
      <c r="B23" s="7" t="s">
        <v>55</v>
      </c>
      <c r="C23" s="8">
        <v>40083</v>
      </c>
      <c r="D23" s="9" t="s">
        <v>41</v>
      </c>
      <c r="E23" s="10" t="s">
        <v>42</v>
      </c>
      <c r="F23" s="10">
        <f t="shared" si="0"/>
        <v>0</v>
      </c>
      <c r="G23" s="10">
        <f t="shared" si="1"/>
        <v>0</v>
      </c>
      <c r="H23" s="10">
        <f t="shared" si="2"/>
        <v>1</v>
      </c>
      <c r="I23" s="10">
        <f t="shared" si="3"/>
        <v>0</v>
      </c>
      <c r="J23" s="7">
        <v>0</v>
      </c>
      <c r="K23" s="11">
        <v>22667</v>
      </c>
      <c r="L23" s="9">
        <v>19223897</v>
      </c>
      <c r="M23" s="7">
        <v>2</v>
      </c>
      <c r="N23" s="7">
        <f t="shared" si="31"/>
        <v>18</v>
      </c>
      <c r="O23" s="7">
        <v>9</v>
      </c>
      <c r="P23" s="7">
        <f t="shared" si="32"/>
        <v>11</v>
      </c>
      <c r="Q23" s="7">
        <v>7</v>
      </c>
      <c r="R23" s="7">
        <v>4</v>
      </c>
      <c r="S23" s="7">
        <v>5</v>
      </c>
      <c r="T23" s="7">
        <v>4</v>
      </c>
      <c r="U23" s="7">
        <v>3</v>
      </c>
      <c r="V23" s="7">
        <v>1</v>
      </c>
      <c r="W23" s="7">
        <v>1</v>
      </c>
      <c r="X23" s="6">
        <v>1</v>
      </c>
      <c r="Y23" s="12">
        <v>32.64077066500932</v>
      </c>
      <c r="Z23" s="7">
        <v>1</v>
      </c>
      <c r="AA23" s="7">
        <v>0</v>
      </c>
      <c r="AB23" s="7">
        <v>0</v>
      </c>
      <c r="AC23" s="10">
        <f t="shared" si="4"/>
        <v>0</v>
      </c>
      <c r="AD23" s="10">
        <f t="shared" si="5"/>
        <v>0</v>
      </c>
      <c r="AE23" s="10">
        <f t="shared" si="6"/>
        <v>1</v>
      </c>
      <c r="AF23" s="9" t="s">
        <v>76</v>
      </c>
      <c r="AG23" s="7" t="str">
        <f t="shared" si="7"/>
        <v>Padrão</v>
      </c>
      <c r="AH23" s="7" t="str">
        <f t="shared" si="8"/>
        <v>Outlier</v>
      </c>
      <c r="AI23" s="7" t="str">
        <f t="shared" si="9"/>
        <v>Padrão</v>
      </c>
      <c r="AJ23" s="7" t="str">
        <f t="shared" si="10"/>
        <v>Padrão</v>
      </c>
      <c r="AK23" s="7" t="str">
        <f t="shared" si="11"/>
        <v>Padrão</v>
      </c>
      <c r="AL23" s="7" t="str">
        <f t="shared" si="12"/>
        <v>Padrão</v>
      </c>
      <c r="AM23" s="34">
        <f t="shared" si="13"/>
        <v>8.9365576108731241E-3</v>
      </c>
      <c r="AN23" s="34">
        <f t="shared" si="14"/>
        <v>4.2013067057607953</v>
      </c>
      <c r="AO23" s="35" t="str">
        <f t="shared" si="15"/>
        <v/>
      </c>
      <c r="AP23" s="34">
        <f t="shared" si="16"/>
        <v>5.3009435410909553</v>
      </c>
      <c r="AQ23" s="34">
        <f t="shared" si="17"/>
        <v>1.2236246353248176E-2</v>
      </c>
      <c r="AR23" s="35" t="str">
        <f t="shared" si="18"/>
        <v>**</v>
      </c>
      <c r="AS23" s="34">
        <f t="shared" si="19"/>
        <v>0.16261969593638392</v>
      </c>
      <c r="AT23" s="34">
        <f t="shared" si="20"/>
        <v>0.91203409733242702</v>
      </c>
      <c r="AU23" s="35" t="str">
        <f t="shared" si="21"/>
        <v/>
      </c>
      <c r="AV23" s="34">
        <f t="shared" si="22"/>
        <v>4.5918591086084329E-2</v>
      </c>
      <c r="AW23" s="34">
        <f t="shared" si="23"/>
        <v>1.8194691376563785</v>
      </c>
      <c r="AX23" s="35" t="str">
        <f t="shared" si="24"/>
        <v/>
      </c>
      <c r="AY23" s="34">
        <f t="shared" si="25"/>
        <v>2.8612033153967293</v>
      </c>
      <c r="AZ23" s="34">
        <f t="shared" si="26"/>
        <v>5.6407038684154941E-2</v>
      </c>
      <c r="BA23" s="35" t="str">
        <f t="shared" si="27"/>
        <v>*</v>
      </c>
      <c r="BB23" s="34">
        <f t="shared" si="28"/>
        <v>0.16285060750454688</v>
      </c>
      <c r="BC23" s="34">
        <f t="shared" si="29"/>
        <v>0.9112820465910213</v>
      </c>
      <c r="BD23" s="35" t="str">
        <f t="shared" si="30"/>
        <v/>
      </c>
    </row>
    <row r="24" spans="1:56" ht="12.75" customHeight="1" x14ac:dyDescent="0.2">
      <c r="A24" s="7" t="s">
        <v>39</v>
      </c>
      <c r="B24" s="7" t="s">
        <v>49</v>
      </c>
      <c r="C24" s="8">
        <v>40023</v>
      </c>
      <c r="D24" s="9" t="s">
        <v>41</v>
      </c>
      <c r="E24" s="10" t="s">
        <v>42</v>
      </c>
      <c r="F24" s="10">
        <f t="shared" si="0"/>
        <v>0</v>
      </c>
      <c r="G24" s="10">
        <f t="shared" si="1"/>
        <v>0</v>
      </c>
      <c r="H24" s="10">
        <f t="shared" si="2"/>
        <v>1</v>
      </c>
      <c r="I24" s="10">
        <f t="shared" si="3"/>
        <v>0</v>
      </c>
      <c r="J24" s="7">
        <v>0</v>
      </c>
      <c r="K24" s="11">
        <v>22667</v>
      </c>
      <c r="L24" s="9">
        <v>19223897</v>
      </c>
      <c r="M24" s="7">
        <v>2</v>
      </c>
      <c r="N24" s="7">
        <f t="shared" si="31"/>
        <v>18</v>
      </c>
      <c r="O24" s="7">
        <v>19</v>
      </c>
      <c r="P24" s="7">
        <f t="shared" si="32"/>
        <v>1</v>
      </c>
      <c r="Q24" s="7">
        <v>6</v>
      </c>
      <c r="R24" s="7">
        <v>1</v>
      </c>
      <c r="S24" s="7">
        <v>5</v>
      </c>
      <c r="T24" s="7">
        <v>3</v>
      </c>
      <c r="U24" s="7">
        <v>2</v>
      </c>
      <c r="V24" s="7">
        <v>0</v>
      </c>
      <c r="W24" s="7">
        <v>1</v>
      </c>
      <c r="X24" s="6">
        <v>0</v>
      </c>
      <c r="Y24" s="12">
        <v>52.277215157353886</v>
      </c>
      <c r="Z24" s="7">
        <v>0</v>
      </c>
      <c r="AA24" s="7">
        <v>1</v>
      </c>
      <c r="AB24" s="7">
        <v>3</v>
      </c>
      <c r="AC24" s="10">
        <f t="shared" si="4"/>
        <v>0</v>
      </c>
      <c r="AD24" s="10">
        <f t="shared" si="5"/>
        <v>1</v>
      </c>
      <c r="AE24" s="10">
        <f t="shared" si="6"/>
        <v>0</v>
      </c>
      <c r="AF24" s="9" t="s">
        <v>67</v>
      </c>
      <c r="AG24" s="7" t="str">
        <f t="shared" si="7"/>
        <v>Padrão</v>
      </c>
      <c r="AH24" s="7" t="str">
        <f t="shared" si="8"/>
        <v>Outlier</v>
      </c>
      <c r="AI24" s="7" t="str">
        <f t="shared" si="9"/>
        <v>Padrão</v>
      </c>
      <c r="AJ24" s="7" t="str">
        <f t="shared" si="10"/>
        <v>Padrão</v>
      </c>
      <c r="AK24" s="7" t="str">
        <f t="shared" si="11"/>
        <v>Outlier</v>
      </c>
      <c r="AL24" s="7" t="str">
        <f t="shared" si="12"/>
        <v>Padrão</v>
      </c>
      <c r="AM24" s="34">
        <f t="shared" si="13"/>
        <v>8.9365576108731241E-3</v>
      </c>
      <c r="AN24" s="34">
        <f t="shared" si="14"/>
        <v>4.2013067057607953</v>
      </c>
      <c r="AO24" s="35" t="str">
        <f t="shared" si="15"/>
        <v/>
      </c>
      <c r="AP24" s="34">
        <f t="shared" si="16"/>
        <v>5.3009435410909553</v>
      </c>
      <c r="AQ24" s="34">
        <f t="shared" si="17"/>
        <v>1.2236246353248176E-2</v>
      </c>
      <c r="AR24" s="35" t="str">
        <f t="shared" si="18"/>
        <v>**</v>
      </c>
      <c r="AS24" s="34">
        <f t="shared" si="19"/>
        <v>0.16261969593638392</v>
      </c>
      <c r="AT24" s="34">
        <f t="shared" si="20"/>
        <v>0.91203409733242702</v>
      </c>
      <c r="AU24" s="35" t="str">
        <f t="shared" si="21"/>
        <v/>
      </c>
      <c r="AV24" s="34">
        <f t="shared" si="22"/>
        <v>0.47403979773610405</v>
      </c>
      <c r="AW24" s="34">
        <f t="shared" si="23"/>
        <v>0.45715790052108374</v>
      </c>
      <c r="AX24" s="35" t="str">
        <f t="shared" si="24"/>
        <v/>
      </c>
      <c r="AY24" s="34">
        <f t="shared" si="25"/>
        <v>15.457359732728392</v>
      </c>
      <c r="AZ24" s="34">
        <f t="shared" si="26"/>
        <v>4.4649786888718517E-5</v>
      </c>
      <c r="BA24" s="35" t="str">
        <f t="shared" si="27"/>
        <v>***</v>
      </c>
      <c r="BB24" s="34">
        <f t="shared" si="28"/>
        <v>1.6375316500382743E-2</v>
      </c>
      <c r="BC24" s="34">
        <f t="shared" si="29"/>
        <v>3.0921415009184314</v>
      </c>
      <c r="BD24" s="35" t="str">
        <f t="shared" si="30"/>
        <v/>
      </c>
    </row>
    <row r="25" spans="1:56" ht="12.75" customHeight="1" x14ac:dyDescent="0.2">
      <c r="A25" s="7" t="s">
        <v>39</v>
      </c>
      <c r="B25" s="7" t="s">
        <v>35</v>
      </c>
      <c r="C25" s="8">
        <v>40128</v>
      </c>
      <c r="D25" s="9" t="s">
        <v>41</v>
      </c>
      <c r="E25" s="10" t="s">
        <v>42</v>
      </c>
      <c r="F25" s="10">
        <f t="shared" si="0"/>
        <v>0</v>
      </c>
      <c r="G25" s="10">
        <f t="shared" si="1"/>
        <v>0</v>
      </c>
      <c r="H25" s="10">
        <f t="shared" si="2"/>
        <v>1</v>
      </c>
      <c r="I25" s="10">
        <f t="shared" si="3"/>
        <v>0</v>
      </c>
      <c r="J25" s="7">
        <v>0</v>
      </c>
      <c r="K25" s="11">
        <v>22667</v>
      </c>
      <c r="L25" s="9">
        <v>19223897</v>
      </c>
      <c r="M25" s="7">
        <v>2</v>
      </c>
      <c r="N25" s="7">
        <f t="shared" si="31"/>
        <v>18</v>
      </c>
      <c r="O25" s="7">
        <v>20</v>
      </c>
      <c r="P25" s="7">
        <f t="shared" si="32"/>
        <v>0</v>
      </c>
      <c r="Q25" s="7">
        <v>4</v>
      </c>
      <c r="R25" s="7">
        <v>1</v>
      </c>
      <c r="S25" s="7">
        <v>6</v>
      </c>
      <c r="T25" s="7">
        <v>5</v>
      </c>
      <c r="U25" s="7">
        <v>4</v>
      </c>
      <c r="V25" s="7">
        <v>0</v>
      </c>
      <c r="W25" s="7">
        <v>0</v>
      </c>
      <c r="X25" s="6">
        <v>1</v>
      </c>
      <c r="Y25" s="12">
        <v>41.686295388207824</v>
      </c>
      <c r="Z25" s="7">
        <v>0</v>
      </c>
      <c r="AA25" s="7">
        <v>1</v>
      </c>
      <c r="AB25" s="7">
        <v>1</v>
      </c>
      <c r="AC25" s="10">
        <f t="shared" si="4"/>
        <v>0</v>
      </c>
      <c r="AD25" s="10">
        <f t="shared" si="5"/>
        <v>0</v>
      </c>
      <c r="AE25" s="10">
        <f t="shared" si="6"/>
        <v>1</v>
      </c>
      <c r="AF25" s="9" t="s">
        <v>76</v>
      </c>
      <c r="AG25" s="7" t="str">
        <f t="shared" si="7"/>
        <v>Padrão</v>
      </c>
      <c r="AH25" s="7" t="str">
        <f t="shared" si="8"/>
        <v>Outlier</v>
      </c>
      <c r="AI25" s="7" t="str">
        <f t="shared" si="9"/>
        <v>Padrão</v>
      </c>
      <c r="AJ25" s="7" t="str">
        <f t="shared" si="10"/>
        <v>Padrão</v>
      </c>
      <c r="AK25" s="7" t="str">
        <f t="shared" si="11"/>
        <v>Outlier</v>
      </c>
      <c r="AL25" s="7" t="str">
        <f t="shared" si="12"/>
        <v>Padrão</v>
      </c>
      <c r="AM25" s="34">
        <f t="shared" si="13"/>
        <v>8.9365576108731241E-3</v>
      </c>
      <c r="AN25" s="34">
        <f t="shared" si="14"/>
        <v>4.2013067057607953</v>
      </c>
      <c r="AO25" s="35" t="str">
        <f t="shared" si="15"/>
        <v/>
      </c>
      <c r="AP25" s="34">
        <f t="shared" si="16"/>
        <v>5.3009435410909553</v>
      </c>
      <c r="AQ25" s="34">
        <f t="shared" si="17"/>
        <v>1.2236246353248176E-2</v>
      </c>
      <c r="AR25" s="35" t="str">
        <f t="shared" si="18"/>
        <v>**</v>
      </c>
      <c r="AS25" s="34">
        <f t="shared" si="19"/>
        <v>0.79450675357053047</v>
      </c>
      <c r="AT25" s="34">
        <f t="shared" si="20"/>
        <v>0.30084051243716065</v>
      </c>
      <c r="AU25" s="35" t="str">
        <f t="shared" si="21"/>
        <v/>
      </c>
      <c r="AV25" s="34">
        <f t="shared" si="22"/>
        <v>6.7565168950411023E-2</v>
      </c>
      <c r="AW25" s="34">
        <f t="shared" si="23"/>
        <v>1.4838057245320497</v>
      </c>
      <c r="AX25" s="35" t="str">
        <f t="shared" si="24"/>
        <v/>
      </c>
      <c r="AY25" s="34">
        <f t="shared" si="25"/>
        <v>7.4169057348690162</v>
      </c>
      <c r="AZ25" s="34">
        <f t="shared" si="26"/>
        <v>3.5911874063573549E-3</v>
      </c>
      <c r="BA25" s="35" t="str">
        <f t="shared" si="27"/>
        <v>***</v>
      </c>
      <c r="BB25" s="34">
        <f t="shared" si="28"/>
        <v>9.7148813388076474E-2</v>
      </c>
      <c r="BC25" s="34">
        <f t="shared" si="29"/>
        <v>1.2192582948569122</v>
      </c>
      <c r="BD25" s="35" t="str">
        <f t="shared" si="30"/>
        <v/>
      </c>
    </row>
    <row r="26" spans="1:56" ht="12.75" customHeight="1" x14ac:dyDescent="0.2">
      <c r="A26" s="7" t="s">
        <v>31</v>
      </c>
      <c r="B26" s="7" t="s">
        <v>40</v>
      </c>
      <c r="C26" s="8">
        <v>40027</v>
      </c>
      <c r="D26" s="9" t="s">
        <v>57</v>
      </c>
      <c r="E26" s="10" t="s">
        <v>42</v>
      </c>
      <c r="F26" s="10">
        <f t="shared" si="0"/>
        <v>0</v>
      </c>
      <c r="G26" s="10">
        <f t="shared" si="1"/>
        <v>0</v>
      </c>
      <c r="H26" s="10">
        <f t="shared" si="2"/>
        <v>1</v>
      </c>
      <c r="I26" s="10">
        <f t="shared" si="3"/>
        <v>0</v>
      </c>
      <c r="J26" s="7">
        <v>0</v>
      </c>
      <c r="K26" s="13">
        <v>15835</v>
      </c>
      <c r="L26" s="9">
        <v>2452617</v>
      </c>
      <c r="M26" s="7">
        <v>2</v>
      </c>
      <c r="N26" s="7">
        <f t="shared" si="31"/>
        <v>18</v>
      </c>
      <c r="O26" s="7">
        <v>16</v>
      </c>
      <c r="P26" s="7">
        <f t="shared" si="32"/>
        <v>4</v>
      </c>
      <c r="Q26" s="7">
        <v>3</v>
      </c>
      <c r="R26" s="7">
        <v>2</v>
      </c>
      <c r="S26" s="7">
        <v>3</v>
      </c>
      <c r="T26" s="7">
        <v>3</v>
      </c>
      <c r="U26" s="7">
        <v>2</v>
      </c>
      <c r="V26" s="7">
        <v>0</v>
      </c>
      <c r="W26" s="7">
        <v>0</v>
      </c>
      <c r="X26" s="6">
        <v>0</v>
      </c>
      <c r="Y26" s="12">
        <v>13.35757668360136</v>
      </c>
      <c r="Z26" s="7">
        <v>1</v>
      </c>
      <c r="AA26" s="7">
        <v>0</v>
      </c>
      <c r="AB26" s="7">
        <v>0</v>
      </c>
      <c r="AC26" s="10">
        <f t="shared" si="4"/>
        <v>0</v>
      </c>
      <c r="AD26" s="10">
        <f t="shared" si="5"/>
        <v>1</v>
      </c>
      <c r="AE26" s="10">
        <f t="shared" si="6"/>
        <v>0</v>
      </c>
      <c r="AF26" s="9" t="s">
        <v>67</v>
      </c>
      <c r="AG26" s="7" t="str">
        <f t="shared" si="7"/>
        <v>Padrão</v>
      </c>
      <c r="AH26" s="7" t="str">
        <f t="shared" si="8"/>
        <v>Padrão</v>
      </c>
      <c r="AI26" s="7" t="str">
        <f t="shared" si="9"/>
        <v>Padrão</v>
      </c>
      <c r="AJ26" s="7" t="str">
        <f t="shared" si="10"/>
        <v>Padrão</v>
      </c>
      <c r="AK26" s="7" t="str">
        <f t="shared" si="11"/>
        <v>Padrão</v>
      </c>
      <c r="AL26" s="7" t="str">
        <f t="shared" si="12"/>
        <v>Padrão</v>
      </c>
      <c r="AM26" s="34">
        <f t="shared" si="13"/>
        <v>0.21045380707616163</v>
      </c>
      <c r="AN26" s="34">
        <f t="shared" si="14"/>
        <v>0.78276646055451471</v>
      </c>
      <c r="AO26" s="35" t="str">
        <f t="shared" si="15"/>
        <v/>
      </c>
      <c r="AP26" s="34">
        <f t="shared" si="16"/>
        <v>0.13788459719305088</v>
      </c>
      <c r="AQ26" s="34">
        <f t="shared" si="17"/>
        <v>1.0027921569798219</v>
      </c>
      <c r="AR26" s="35" t="str">
        <f t="shared" si="18"/>
        <v/>
      </c>
      <c r="AS26" s="34">
        <f t="shared" si="19"/>
        <v>0.32823525539694648</v>
      </c>
      <c r="AT26" s="34">
        <f t="shared" si="20"/>
        <v>0.59093821033144889</v>
      </c>
      <c r="AU26" s="35" t="str">
        <f t="shared" si="21"/>
        <v/>
      </c>
      <c r="AV26" s="34">
        <f t="shared" si="22"/>
        <v>0.47403979773610405</v>
      </c>
      <c r="AW26" s="34">
        <f t="shared" si="23"/>
        <v>0.45715790052108374</v>
      </c>
      <c r="AX26" s="35" t="str">
        <f t="shared" si="24"/>
        <v/>
      </c>
      <c r="AY26" s="34">
        <f t="shared" si="25"/>
        <v>0.25833697145461576</v>
      </c>
      <c r="AZ26" s="34">
        <f t="shared" si="26"/>
        <v>0.68979433484788533</v>
      </c>
      <c r="BA26" s="35" t="str">
        <f t="shared" si="27"/>
        <v/>
      </c>
      <c r="BB26" s="34">
        <f t="shared" si="28"/>
        <v>0.16285060750454688</v>
      </c>
      <c r="BC26" s="34">
        <f t="shared" si="29"/>
        <v>0.9112820465910213</v>
      </c>
      <c r="BD26" s="35" t="str">
        <f t="shared" si="30"/>
        <v/>
      </c>
    </row>
    <row r="27" spans="1:56" ht="12.75" customHeight="1" x14ac:dyDescent="0.2">
      <c r="A27" s="7" t="s">
        <v>31</v>
      </c>
      <c r="B27" s="7" t="s">
        <v>44</v>
      </c>
      <c r="C27" s="8">
        <v>40110</v>
      </c>
      <c r="D27" s="9" t="s">
        <v>57</v>
      </c>
      <c r="E27" s="10" t="s">
        <v>42</v>
      </c>
      <c r="F27" s="10">
        <f t="shared" si="0"/>
        <v>0</v>
      </c>
      <c r="G27" s="10">
        <f t="shared" si="1"/>
        <v>0</v>
      </c>
      <c r="H27" s="10">
        <f t="shared" si="2"/>
        <v>1</v>
      </c>
      <c r="I27" s="10">
        <f t="shared" si="3"/>
        <v>0</v>
      </c>
      <c r="J27" s="7">
        <v>1</v>
      </c>
      <c r="K27" s="13">
        <v>15835</v>
      </c>
      <c r="L27" s="9">
        <v>2452617</v>
      </c>
      <c r="M27" s="7">
        <v>2</v>
      </c>
      <c r="N27" s="7">
        <f t="shared" si="31"/>
        <v>18</v>
      </c>
      <c r="O27" s="7">
        <v>9</v>
      </c>
      <c r="P27" s="7">
        <f t="shared" si="32"/>
        <v>11</v>
      </c>
      <c r="Q27" s="7">
        <v>3</v>
      </c>
      <c r="R27" s="7">
        <v>5</v>
      </c>
      <c r="S27" s="7">
        <v>2</v>
      </c>
      <c r="T27" s="7">
        <v>6</v>
      </c>
      <c r="U27" s="7">
        <v>4</v>
      </c>
      <c r="V27" s="7">
        <v>0</v>
      </c>
      <c r="W27" s="7">
        <v>0</v>
      </c>
      <c r="X27" s="6">
        <v>0</v>
      </c>
      <c r="Y27" s="12">
        <v>14.424803979137163</v>
      </c>
      <c r="Z27" s="7">
        <v>1</v>
      </c>
      <c r="AA27" s="7">
        <v>0</v>
      </c>
      <c r="AB27" s="7">
        <v>0</v>
      </c>
      <c r="AC27" s="10">
        <f t="shared" si="4"/>
        <v>0</v>
      </c>
      <c r="AD27" s="10">
        <f t="shared" si="5"/>
        <v>0</v>
      </c>
      <c r="AE27" s="10">
        <f t="shared" si="6"/>
        <v>1</v>
      </c>
      <c r="AF27" s="9" t="s">
        <v>76</v>
      </c>
      <c r="AG27" s="7" t="str">
        <f t="shared" si="7"/>
        <v>Padrão</v>
      </c>
      <c r="AH27" s="7" t="str">
        <f t="shared" si="8"/>
        <v>Padrão</v>
      </c>
      <c r="AI27" s="7" t="str">
        <f t="shared" si="9"/>
        <v>Padrão</v>
      </c>
      <c r="AJ27" s="7" t="str">
        <f t="shared" si="10"/>
        <v>Padrão</v>
      </c>
      <c r="AK27" s="7" t="str">
        <f t="shared" si="11"/>
        <v>Padrão</v>
      </c>
      <c r="AL27" s="7" t="str">
        <f t="shared" si="12"/>
        <v>Padrão</v>
      </c>
      <c r="AM27" s="34">
        <f t="shared" si="13"/>
        <v>0.21045380707616163</v>
      </c>
      <c r="AN27" s="34">
        <f t="shared" si="14"/>
        <v>0.78276646055451471</v>
      </c>
      <c r="AO27" s="35" t="str">
        <f t="shared" si="15"/>
        <v/>
      </c>
      <c r="AP27" s="34">
        <f t="shared" si="16"/>
        <v>0.13788459719305088</v>
      </c>
      <c r="AQ27" s="34">
        <f t="shared" si="17"/>
        <v>1.0027921569798219</v>
      </c>
      <c r="AR27" s="35" t="str">
        <f t="shared" si="18"/>
        <v/>
      </c>
      <c r="AS27" s="34">
        <f t="shared" si="19"/>
        <v>1.1257378724916556</v>
      </c>
      <c r="AT27" s="34">
        <f t="shared" si="20"/>
        <v>0.21416108293737512</v>
      </c>
      <c r="AU27" s="35" t="str">
        <f t="shared" si="21"/>
        <v/>
      </c>
      <c r="AV27" s="34">
        <f t="shared" si="22"/>
        <v>0.53897953132908405</v>
      </c>
      <c r="AW27" s="34">
        <f t="shared" si="23"/>
        <v>0.41503623187612998</v>
      </c>
      <c r="AX27" s="35" t="str">
        <f t="shared" si="24"/>
        <v/>
      </c>
      <c r="AY27" s="34">
        <f t="shared" si="25"/>
        <v>0.14939927416764057</v>
      </c>
      <c r="AZ27" s="34">
        <f t="shared" si="26"/>
        <v>0.95784267390077282</v>
      </c>
      <c r="BA27" s="35" t="str">
        <f t="shared" si="27"/>
        <v/>
      </c>
      <c r="BB27" s="34">
        <f t="shared" si="28"/>
        <v>0.16285060750454688</v>
      </c>
      <c r="BC27" s="34">
        <f t="shared" si="29"/>
        <v>0.9112820465910213</v>
      </c>
      <c r="BD27" s="35" t="str">
        <f t="shared" si="30"/>
        <v/>
      </c>
    </row>
    <row r="28" spans="1:56" ht="12.75" customHeight="1" x14ac:dyDescent="0.2">
      <c r="A28" s="7" t="s">
        <v>31</v>
      </c>
      <c r="B28" s="7" t="s">
        <v>60</v>
      </c>
      <c r="C28" s="8">
        <v>39978</v>
      </c>
      <c r="D28" s="9" t="s">
        <v>57</v>
      </c>
      <c r="E28" s="10" t="s">
        <v>42</v>
      </c>
      <c r="F28" s="10">
        <f t="shared" si="0"/>
        <v>0</v>
      </c>
      <c r="G28" s="10">
        <f t="shared" si="1"/>
        <v>0</v>
      </c>
      <c r="H28" s="10">
        <f t="shared" si="2"/>
        <v>1</v>
      </c>
      <c r="I28" s="10">
        <f t="shared" si="3"/>
        <v>0</v>
      </c>
      <c r="J28" s="7">
        <v>0</v>
      </c>
      <c r="K28" s="13">
        <v>15835</v>
      </c>
      <c r="L28" s="9">
        <v>2452617</v>
      </c>
      <c r="M28" s="7">
        <v>2</v>
      </c>
      <c r="N28" s="7">
        <f t="shared" si="31"/>
        <v>18</v>
      </c>
      <c r="O28" s="7">
        <v>5</v>
      </c>
      <c r="P28" s="7">
        <f t="shared" si="32"/>
        <v>15</v>
      </c>
      <c r="Q28" s="7">
        <v>7</v>
      </c>
      <c r="R28" s="7">
        <v>4</v>
      </c>
      <c r="S28" s="7">
        <v>5</v>
      </c>
      <c r="T28" s="7">
        <v>4</v>
      </c>
      <c r="U28" s="7">
        <v>1</v>
      </c>
      <c r="V28" s="7">
        <v>0</v>
      </c>
      <c r="W28" s="7">
        <v>0</v>
      </c>
      <c r="X28" s="6">
        <v>0</v>
      </c>
      <c r="Y28" s="12">
        <v>53.347059914672606</v>
      </c>
      <c r="Z28" s="7">
        <v>1</v>
      </c>
      <c r="AA28" s="7">
        <v>0</v>
      </c>
      <c r="AB28" s="7">
        <v>0</v>
      </c>
      <c r="AC28" s="10">
        <f t="shared" si="4"/>
        <v>1</v>
      </c>
      <c r="AD28" s="10">
        <f t="shared" si="5"/>
        <v>0</v>
      </c>
      <c r="AE28" s="10">
        <f t="shared" si="6"/>
        <v>0</v>
      </c>
      <c r="AF28" s="9" t="s">
        <v>34</v>
      </c>
      <c r="AG28" s="7" t="str">
        <f t="shared" si="7"/>
        <v>Padrão</v>
      </c>
      <c r="AH28" s="7" t="str">
        <f t="shared" si="8"/>
        <v>Padrão</v>
      </c>
      <c r="AI28" s="7" t="str">
        <f t="shared" si="9"/>
        <v>Padrão</v>
      </c>
      <c r="AJ28" s="7" t="str">
        <f t="shared" si="10"/>
        <v>Padrão</v>
      </c>
      <c r="AK28" s="7" t="str">
        <f t="shared" si="11"/>
        <v>Outlier</v>
      </c>
      <c r="AL28" s="7" t="str">
        <f t="shared" si="12"/>
        <v>Padrão</v>
      </c>
      <c r="AM28" s="34">
        <f t="shared" si="13"/>
        <v>0.21045380707616163</v>
      </c>
      <c r="AN28" s="34">
        <f t="shared" si="14"/>
        <v>0.78276646055451471</v>
      </c>
      <c r="AO28" s="35" t="str">
        <f t="shared" si="15"/>
        <v/>
      </c>
      <c r="AP28" s="34">
        <f t="shared" si="16"/>
        <v>0.13788459719305088</v>
      </c>
      <c r="AQ28" s="34">
        <f t="shared" si="17"/>
        <v>1.0027921569798219</v>
      </c>
      <c r="AR28" s="35" t="str">
        <f t="shared" si="18"/>
        <v/>
      </c>
      <c r="AS28" s="34">
        <f t="shared" si="19"/>
        <v>0.16261969593638392</v>
      </c>
      <c r="AT28" s="34">
        <f t="shared" si="20"/>
        <v>0.91203409733242702</v>
      </c>
      <c r="AU28" s="35" t="str">
        <f t="shared" si="21"/>
        <v/>
      </c>
      <c r="AV28" s="34">
        <f t="shared" si="22"/>
        <v>4.5918591086084329E-2</v>
      </c>
      <c r="AW28" s="34">
        <f t="shared" si="23"/>
        <v>1.8194691376563785</v>
      </c>
      <c r="AX28" s="35" t="str">
        <f t="shared" si="24"/>
        <v/>
      </c>
      <c r="AY28" s="34">
        <f t="shared" si="25"/>
        <v>16.431916666144506</v>
      </c>
      <c r="AZ28" s="34">
        <f t="shared" si="26"/>
        <v>2.6602385728821206E-5</v>
      </c>
      <c r="BA28" s="35" t="str">
        <f t="shared" si="27"/>
        <v>***</v>
      </c>
      <c r="BB28" s="34">
        <f t="shared" si="28"/>
        <v>0.16285060750454688</v>
      </c>
      <c r="BC28" s="34">
        <f t="shared" si="29"/>
        <v>0.9112820465910213</v>
      </c>
      <c r="BD28" s="35" t="str">
        <f t="shared" si="30"/>
        <v/>
      </c>
    </row>
    <row r="29" spans="1:56" ht="12.75" customHeight="1" x14ac:dyDescent="0.2">
      <c r="A29" s="7" t="s">
        <v>63</v>
      </c>
      <c r="B29" s="7" t="s">
        <v>53</v>
      </c>
      <c r="C29" s="8">
        <v>40090</v>
      </c>
      <c r="D29" s="9" t="s">
        <v>65</v>
      </c>
      <c r="E29" s="10" t="s">
        <v>66</v>
      </c>
      <c r="F29" s="10">
        <f t="shared" si="0"/>
        <v>0</v>
      </c>
      <c r="G29" s="10">
        <f t="shared" si="1"/>
        <v>0</v>
      </c>
      <c r="H29" s="10">
        <f t="shared" si="2"/>
        <v>0</v>
      </c>
      <c r="I29" s="10">
        <f t="shared" si="3"/>
        <v>1</v>
      </c>
      <c r="J29" s="7">
        <v>0</v>
      </c>
      <c r="K29" s="11">
        <v>14355</v>
      </c>
      <c r="L29" s="9">
        <v>1281975</v>
      </c>
      <c r="M29" s="7">
        <v>2</v>
      </c>
      <c r="N29" s="7">
        <f t="shared" si="31"/>
        <v>18</v>
      </c>
      <c r="O29" s="7">
        <v>18</v>
      </c>
      <c r="P29" s="7">
        <f t="shared" si="32"/>
        <v>2</v>
      </c>
      <c r="Q29" s="7">
        <v>6</v>
      </c>
      <c r="R29" s="7">
        <v>2</v>
      </c>
      <c r="S29" s="7">
        <v>7</v>
      </c>
      <c r="T29" s="7">
        <v>1</v>
      </c>
      <c r="U29" s="7">
        <v>3</v>
      </c>
      <c r="V29" s="7">
        <v>0</v>
      </c>
      <c r="W29" s="7">
        <v>1</v>
      </c>
      <c r="X29" s="6">
        <v>0</v>
      </c>
      <c r="Y29" s="12">
        <v>9.3090173561268426</v>
      </c>
      <c r="Z29" s="7">
        <v>1</v>
      </c>
      <c r="AA29" s="7">
        <v>0</v>
      </c>
      <c r="AB29" s="7">
        <v>0</v>
      </c>
      <c r="AC29" s="10">
        <f t="shared" si="4"/>
        <v>0</v>
      </c>
      <c r="AD29" s="10">
        <f t="shared" si="5"/>
        <v>0</v>
      </c>
      <c r="AE29" s="10">
        <f t="shared" si="6"/>
        <v>1</v>
      </c>
      <c r="AF29" s="9" t="s">
        <v>76</v>
      </c>
      <c r="AG29" s="7" t="str">
        <f t="shared" si="7"/>
        <v>Padrão</v>
      </c>
      <c r="AH29" s="7" t="str">
        <f t="shared" si="8"/>
        <v>Padrão</v>
      </c>
      <c r="AI29" s="7" t="str">
        <f t="shared" si="9"/>
        <v>Padrão</v>
      </c>
      <c r="AJ29" s="7" t="str">
        <f t="shared" si="10"/>
        <v>Outlier</v>
      </c>
      <c r="AK29" s="7" t="str">
        <f t="shared" si="11"/>
        <v>Padrão</v>
      </c>
      <c r="AL29" s="7" t="str">
        <f t="shared" si="12"/>
        <v>Padrão</v>
      </c>
      <c r="AM29" s="34">
        <f t="shared" si="13"/>
        <v>0.28907006442024263</v>
      </c>
      <c r="AN29" s="34">
        <f t="shared" si="14"/>
        <v>0.64215185177999479</v>
      </c>
      <c r="AO29" s="35" t="str">
        <f t="shared" si="15"/>
        <v/>
      </c>
      <c r="AP29" s="34">
        <f t="shared" si="16"/>
        <v>0.31131254304670897</v>
      </c>
      <c r="AQ29" s="34">
        <f t="shared" si="17"/>
        <v>0.611943176405504</v>
      </c>
      <c r="AR29" s="35" t="str">
        <f t="shared" si="18"/>
        <v/>
      </c>
      <c r="AS29" s="34">
        <f t="shared" si="19"/>
        <v>1.9028570361142954</v>
      </c>
      <c r="AT29" s="34">
        <f t="shared" si="20"/>
        <v>0.11168808131487463</v>
      </c>
      <c r="AU29" s="35" t="str">
        <f t="shared" si="21"/>
        <v/>
      </c>
      <c r="AV29" s="34">
        <f t="shared" si="22"/>
        <v>2.6795855645791824</v>
      </c>
      <c r="AW29" s="34">
        <f t="shared" si="23"/>
        <v>6.3828059149340033E-2</v>
      </c>
      <c r="AX29" s="35" t="str">
        <f t="shared" si="24"/>
        <v>*</v>
      </c>
      <c r="AY29" s="34">
        <f t="shared" si="25"/>
        <v>0.94112886647242511</v>
      </c>
      <c r="AZ29" s="34">
        <f t="shared" si="26"/>
        <v>0.25687508438989481</v>
      </c>
      <c r="BA29" s="35" t="str">
        <f t="shared" si="27"/>
        <v/>
      </c>
      <c r="BB29" s="34">
        <f t="shared" si="28"/>
        <v>0.16285060750454688</v>
      </c>
      <c r="BC29" s="34">
        <f t="shared" si="29"/>
        <v>0.9112820465910213</v>
      </c>
      <c r="BD29" s="35" t="str">
        <f t="shared" si="30"/>
        <v/>
      </c>
    </row>
    <row r="30" spans="1:56" ht="12.75" customHeight="1" x14ac:dyDescent="0.2">
      <c r="A30" s="7" t="s">
        <v>56</v>
      </c>
      <c r="B30" s="7" t="s">
        <v>49</v>
      </c>
      <c r="C30" s="8">
        <v>40009</v>
      </c>
      <c r="D30" s="9" t="s">
        <v>48</v>
      </c>
      <c r="E30" s="10" t="s">
        <v>33</v>
      </c>
      <c r="F30" s="10">
        <f t="shared" si="0"/>
        <v>1</v>
      </c>
      <c r="G30" s="10">
        <f t="shared" si="1"/>
        <v>0</v>
      </c>
      <c r="H30" s="10">
        <f t="shared" si="2"/>
        <v>0</v>
      </c>
      <c r="I30" s="10">
        <f t="shared" si="3"/>
        <v>0</v>
      </c>
      <c r="J30" s="7">
        <v>0</v>
      </c>
      <c r="K30" s="13">
        <v>23534</v>
      </c>
      <c r="L30" s="9">
        <v>1430220</v>
      </c>
      <c r="M30" s="7">
        <v>2</v>
      </c>
      <c r="N30" s="7">
        <f t="shared" si="31"/>
        <v>18</v>
      </c>
      <c r="O30" s="7">
        <v>18</v>
      </c>
      <c r="P30" s="7">
        <f t="shared" si="32"/>
        <v>2</v>
      </c>
      <c r="Q30" s="7">
        <v>6</v>
      </c>
      <c r="R30" s="7">
        <v>1</v>
      </c>
      <c r="S30" s="7">
        <v>7</v>
      </c>
      <c r="T30" s="7">
        <v>2</v>
      </c>
      <c r="U30" s="7">
        <v>2</v>
      </c>
      <c r="V30" s="7">
        <v>0</v>
      </c>
      <c r="W30" s="7">
        <v>1</v>
      </c>
      <c r="X30" s="6">
        <v>0</v>
      </c>
      <c r="Y30" s="12">
        <v>11.878969442780107</v>
      </c>
      <c r="Z30" s="7">
        <v>0</v>
      </c>
      <c r="AA30" s="7">
        <v>1</v>
      </c>
      <c r="AB30" s="7">
        <v>0</v>
      </c>
      <c r="AC30" s="10">
        <f t="shared" si="4"/>
        <v>0</v>
      </c>
      <c r="AD30" s="10">
        <f t="shared" si="5"/>
        <v>1</v>
      </c>
      <c r="AE30" s="10">
        <f t="shared" si="6"/>
        <v>0</v>
      </c>
      <c r="AF30" s="9" t="s">
        <v>67</v>
      </c>
      <c r="AG30" s="7" t="str">
        <f t="shared" si="7"/>
        <v>Padrão</v>
      </c>
      <c r="AH30" s="7" t="str">
        <f t="shared" si="8"/>
        <v>Padrão</v>
      </c>
      <c r="AI30" s="7" t="str">
        <f t="shared" si="9"/>
        <v>Padrão</v>
      </c>
      <c r="AJ30" s="7" t="str">
        <f t="shared" si="10"/>
        <v>Padrão</v>
      </c>
      <c r="AK30" s="7" t="str">
        <f t="shared" si="11"/>
        <v>Padrão</v>
      </c>
      <c r="AL30" s="7" t="str">
        <f t="shared" si="12"/>
        <v>Padrão</v>
      </c>
      <c r="AM30" s="34">
        <f t="shared" si="13"/>
        <v>2.3341404670856546E-3</v>
      </c>
      <c r="AN30" s="34">
        <f t="shared" si="14"/>
        <v>8.2478303553898993</v>
      </c>
      <c r="AO30" s="35" t="str">
        <f t="shared" si="15"/>
        <v/>
      </c>
      <c r="AP30" s="34">
        <f t="shared" si="16"/>
        <v>0.28549831114687074</v>
      </c>
      <c r="AQ30" s="34">
        <f t="shared" si="17"/>
        <v>0.64731120312234092</v>
      </c>
      <c r="AR30" s="35" t="str">
        <f t="shared" si="18"/>
        <v/>
      </c>
      <c r="AS30" s="34">
        <f t="shared" si="19"/>
        <v>1.9028570361142954</v>
      </c>
      <c r="AT30" s="34">
        <f t="shared" si="20"/>
        <v>0.11168808131487463</v>
      </c>
      <c r="AU30" s="35" t="str">
        <f t="shared" si="21"/>
        <v/>
      </c>
      <c r="AV30" s="34">
        <f t="shared" si="22"/>
        <v>1.3519287889004703</v>
      </c>
      <c r="AW30" s="34">
        <f t="shared" si="23"/>
        <v>0.17452817652697644</v>
      </c>
      <c r="AX30" s="35" t="str">
        <f t="shared" si="24"/>
        <v/>
      </c>
      <c r="AY30" s="34">
        <f t="shared" si="25"/>
        <v>0.45825366602034612</v>
      </c>
      <c r="AZ30" s="34">
        <f t="shared" si="26"/>
        <v>0.46864994737049454</v>
      </c>
      <c r="BA30" s="35" t="str">
        <f t="shared" si="27"/>
        <v/>
      </c>
      <c r="BB30" s="34">
        <f t="shared" si="28"/>
        <v>0.16285060750454688</v>
      </c>
      <c r="BC30" s="34">
        <f t="shared" si="29"/>
        <v>0.9112820465910213</v>
      </c>
      <c r="BD30" s="35" t="str">
        <f t="shared" si="30"/>
        <v/>
      </c>
    </row>
    <row r="31" spans="1:56" ht="12.75" customHeight="1" x14ac:dyDescent="0.2">
      <c r="A31" s="7" t="s">
        <v>46</v>
      </c>
      <c r="B31" s="7" t="s">
        <v>47</v>
      </c>
      <c r="C31" s="8">
        <v>39943</v>
      </c>
      <c r="D31" s="9" t="s">
        <v>48</v>
      </c>
      <c r="E31" s="10" t="s">
        <v>33</v>
      </c>
      <c r="F31" s="10">
        <f t="shared" si="0"/>
        <v>1</v>
      </c>
      <c r="G31" s="10">
        <f t="shared" si="1"/>
        <v>0</v>
      </c>
      <c r="H31" s="10">
        <f t="shared" si="2"/>
        <v>0</v>
      </c>
      <c r="I31" s="10">
        <f t="shared" si="3"/>
        <v>0</v>
      </c>
      <c r="J31" s="7">
        <v>0</v>
      </c>
      <c r="K31" s="13">
        <v>23534</v>
      </c>
      <c r="L31" s="9">
        <v>1430220</v>
      </c>
      <c r="M31" s="7">
        <v>2</v>
      </c>
      <c r="N31" s="7">
        <f t="shared" si="31"/>
        <v>18</v>
      </c>
      <c r="O31" s="7">
        <v>15</v>
      </c>
      <c r="P31" s="7">
        <f t="shared" si="32"/>
        <v>5</v>
      </c>
      <c r="Q31" s="7">
        <v>1</v>
      </c>
      <c r="R31" s="7">
        <v>2</v>
      </c>
      <c r="S31" s="7">
        <v>6</v>
      </c>
      <c r="T31" s="7">
        <v>4</v>
      </c>
      <c r="U31" s="7">
        <v>1</v>
      </c>
      <c r="V31" s="7">
        <v>0</v>
      </c>
      <c r="W31" s="7">
        <v>1</v>
      </c>
      <c r="X31" s="6">
        <v>1</v>
      </c>
      <c r="Y31" s="12">
        <v>20.060224608169815</v>
      </c>
      <c r="Z31" s="7">
        <v>1</v>
      </c>
      <c r="AA31" s="7">
        <v>0</v>
      </c>
      <c r="AB31" s="7">
        <v>0</v>
      </c>
      <c r="AC31" s="10">
        <f t="shared" si="4"/>
        <v>1</v>
      </c>
      <c r="AD31" s="10">
        <f t="shared" si="5"/>
        <v>0</v>
      </c>
      <c r="AE31" s="10">
        <f t="shared" si="6"/>
        <v>0</v>
      </c>
      <c r="AF31" s="9" t="s">
        <v>34</v>
      </c>
      <c r="AG31" s="7" t="str">
        <f t="shared" si="7"/>
        <v>Padrão</v>
      </c>
      <c r="AH31" s="7" t="str">
        <f t="shared" si="8"/>
        <v>Padrão</v>
      </c>
      <c r="AI31" s="7" t="str">
        <f t="shared" si="9"/>
        <v>Padrão</v>
      </c>
      <c r="AJ31" s="7" t="str">
        <f t="shared" si="10"/>
        <v>Padrão</v>
      </c>
      <c r="AK31" s="7" t="str">
        <f t="shared" si="11"/>
        <v>Padrão</v>
      </c>
      <c r="AL31" s="7" t="str">
        <f t="shared" si="12"/>
        <v>Padrão</v>
      </c>
      <c r="AM31" s="34">
        <f t="shared" si="13"/>
        <v>2.3341404670856546E-3</v>
      </c>
      <c r="AN31" s="34">
        <f t="shared" si="14"/>
        <v>8.2478303553898993</v>
      </c>
      <c r="AO31" s="35" t="str">
        <f t="shared" si="15"/>
        <v/>
      </c>
      <c r="AP31" s="34">
        <f t="shared" si="16"/>
        <v>0.28549831114687074</v>
      </c>
      <c r="AQ31" s="34">
        <f t="shared" si="17"/>
        <v>0.64731120312234092</v>
      </c>
      <c r="AR31" s="35" t="str">
        <f t="shared" si="18"/>
        <v/>
      </c>
      <c r="AS31" s="34">
        <f t="shared" si="19"/>
        <v>0.79450675357053047</v>
      </c>
      <c r="AT31" s="34">
        <f t="shared" si="20"/>
        <v>0.30084051243716065</v>
      </c>
      <c r="AU31" s="35" t="str">
        <f t="shared" si="21"/>
        <v/>
      </c>
      <c r="AV31" s="34">
        <f t="shared" si="22"/>
        <v>4.5918591086084329E-2</v>
      </c>
      <c r="AW31" s="34">
        <f t="shared" si="23"/>
        <v>1.8194691376563785</v>
      </c>
      <c r="AX31" s="35" t="str">
        <f t="shared" si="24"/>
        <v/>
      </c>
      <c r="AY31" s="34">
        <f t="shared" si="25"/>
        <v>6.5716577015984629E-2</v>
      </c>
      <c r="AZ31" s="34">
        <f t="shared" si="26"/>
        <v>1.505921817547659</v>
      </c>
      <c r="BA31" s="35" t="str">
        <f t="shared" si="27"/>
        <v/>
      </c>
      <c r="BB31" s="34">
        <f t="shared" si="28"/>
        <v>0.16285060750454688</v>
      </c>
      <c r="BC31" s="34">
        <f t="shared" si="29"/>
        <v>0.9112820465910213</v>
      </c>
      <c r="BD31" s="35" t="str">
        <f t="shared" si="30"/>
        <v/>
      </c>
    </row>
    <row r="32" spans="1:56" ht="12.75" customHeight="1" x14ac:dyDescent="0.2">
      <c r="A32" s="7" t="s">
        <v>56</v>
      </c>
      <c r="B32" s="7" t="s">
        <v>40</v>
      </c>
      <c r="C32" s="8">
        <v>39992</v>
      </c>
      <c r="D32" s="9" t="s">
        <v>48</v>
      </c>
      <c r="E32" s="10" t="s">
        <v>33</v>
      </c>
      <c r="F32" s="10">
        <f t="shared" si="0"/>
        <v>1</v>
      </c>
      <c r="G32" s="10">
        <f t="shared" si="1"/>
        <v>0</v>
      </c>
      <c r="H32" s="10">
        <f t="shared" si="2"/>
        <v>0</v>
      </c>
      <c r="I32" s="10">
        <f t="shared" si="3"/>
        <v>0</v>
      </c>
      <c r="J32" s="7">
        <v>0</v>
      </c>
      <c r="K32" s="13">
        <v>23534</v>
      </c>
      <c r="L32" s="9">
        <v>1430220</v>
      </c>
      <c r="M32" s="7">
        <v>2</v>
      </c>
      <c r="N32" s="7">
        <f t="shared" si="31"/>
        <v>18</v>
      </c>
      <c r="O32" s="7">
        <v>14</v>
      </c>
      <c r="P32" s="7">
        <f t="shared" si="32"/>
        <v>6</v>
      </c>
      <c r="Q32" s="7">
        <v>2</v>
      </c>
      <c r="R32" s="7">
        <v>6</v>
      </c>
      <c r="S32" s="7">
        <v>1</v>
      </c>
      <c r="T32" s="7">
        <v>6</v>
      </c>
      <c r="U32" s="7">
        <v>1</v>
      </c>
      <c r="V32" s="7">
        <v>0</v>
      </c>
      <c r="W32" s="7">
        <v>0</v>
      </c>
      <c r="X32" s="6">
        <v>0</v>
      </c>
      <c r="Y32" s="12">
        <v>12.393162393162394</v>
      </c>
      <c r="Z32" s="7">
        <v>1</v>
      </c>
      <c r="AA32" s="7">
        <v>0</v>
      </c>
      <c r="AB32" s="7">
        <v>0</v>
      </c>
      <c r="AC32" s="10">
        <f t="shared" si="4"/>
        <v>0</v>
      </c>
      <c r="AD32" s="10">
        <f t="shared" si="5"/>
        <v>1</v>
      </c>
      <c r="AE32" s="10">
        <f t="shared" si="6"/>
        <v>0</v>
      </c>
      <c r="AF32" s="9" t="s">
        <v>67</v>
      </c>
      <c r="AG32" s="7" t="str">
        <f t="shared" si="7"/>
        <v>Padrão</v>
      </c>
      <c r="AH32" s="7" t="str">
        <f t="shared" si="8"/>
        <v>Padrão</v>
      </c>
      <c r="AI32" s="7" t="str">
        <f t="shared" si="9"/>
        <v>Outlier</v>
      </c>
      <c r="AJ32" s="7" t="str">
        <f t="shared" si="10"/>
        <v>Padrão</v>
      </c>
      <c r="AK32" s="7" t="str">
        <f t="shared" si="11"/>
        <v>Padrão</v>
      </c>
      <c r="AL32" s="7" t="str">
        <f t="shared" si="12"/>
        <v>Padrão</v>
      </c>
      <c r="AM32" s="34">
        <f t="shared" si="13"/>
        <v>2.3341404670856546E-3</v>
      </c>
      <c r="AN32" s="34">
        <f t="shared" si="14"/>
        <v>8.2478303553898993</v>
      </c>
      <c r="AO32" s="35" t="str">
        <f t="shared" si="15"/>
        <v/>
      </c>
      <c r="AP32" s="34">
        <f t="shared" si="16"/>
        <v>0.28549831114687074</v>
      </c>
      <c r="AQ32" s="34">
        <f t="shared" si="17"/>
        <v>0.64731120312234092</v>
      </c>
      <c r="AR32" s="35" t="str">
        <f t="shared" si="18"/>
        <v/>
      </c>
      <c r="AS32" s="34">
        <f t="shared" si="19"/>
        <v>2.399703714495983</v>
      </c>
      <c r="AT32" s="34">
        <f t="shared" si="20"/>
        <v>7.7578649173113995E-2</v>
      </c>
      <c r="AU32" s="35" t="str">
        <f t="shared" si="21"/>
        <v>*</v>
      </c>
      <c r="AV32" s="34">
        <f t="shared" si="22"/>
        <v>0.53897953132908405</v>
      </c>
      <c r="AW32" s="34">
        <f t="shared" si="23"/>
        <v>0.41503623187612998</v>
      </c>
      <c r="AX32" s="35" t="str">
        <f t="shared" si="24"/>
        <v/>
      </c>
      <c r="AY32" s="34">
        <f t="shared" si="25"/>
        <v>0.38227823817521339</v>
      </c>
      <c r="AZ32" s="34">
        <f t="shared" si="26"/>
        <v>0.53297840550845355</v>
      </c>
      <c r="BA32" s="35" t="str">
        <f t="shared" si="27"/>
        <v/>
      </c>
      <c r="BB32" s="34">
        <f t="shared" si="28"/>
        <v>0.16285060750454688</v>
      </c>
      <c r="BC32" s="34">
        <f t="shared" si="29"/>
        <v>0.9112820465910213</v>
      </c>
      <c r="BD32" s="35" t="str">
        <f t="shared" si="30"/>
        <v/>
      </c>
    </row>
    <row r="33" spans="1:56" ht="12.75" customHeight="1" x14ac:dyDescent="0.2">
      <c r="A33" s="7" t="s">
        <v>56</v>
      </c>
      <c r="B33" s="7" t="s">
        <v>31</v>
      </c>
      <c r="C33" s="8">
        <v>40058</v>
      </c>
      <c r="D33" s="9" t="s">
        <v>48</v>
      </c>
      <c r="E33" s="10" t="s">
        <v>33</v>
      </c>
      <c r="F33" s="10">
        <f t="shared" si="0"/>
        <v>1</v>
      </c>
      <c r="G33" s="10">
        <f t="shared" si="1"/>
        <v>0</v>
      </c>
      <c r="H33" s="10">
        <f t="shared" si="2"/>
        <v>0</v>
      </c>
      <c r="I33" s="10">
        <f t="shared" si="3"/>
        <v>0</v>
      </c>
      <c r="J33" s="7">
        <v>0</v>
      </c>
      <c r="K33" s="13">
        <v>23534</v>
      </c>
      <c r="L33" s="9">
        <v>1430220</v>
      </c>
      <c r="M33" s="7">
        <v>2</v>
      </c>
      <c r="N33" s="7">
        <f t="shared" si="31"/>
        <v>18</v>
      </c>
      <c r="O33" s="7">
        <v>6</v>
      </c>
      <c r="P33" s="7">
        <f t="shared" si="32"/>
        <v>14</v>
      </c>
      <c r="Q33" s="7">
        <v>4</v>
      </c>
      <c r="R33" s="7">
        <v>2</v>
      </c>
      <c r="S33" s="7">
        <v>8</v>
      </c>
      <c r="T33" s="7">
        <v>4</v>
      </c>
      <c r="U33" s="7">
        <v>3</v>
      </c>
      <c r="V33" s="7">
        <v>0</v>
      </c>
      <c r="W33" s="7">
        <v>0</v>
      </c>
      <c r="X33" s="6">
        <v>1</v>
      </c>
      <c r="Y33" s="12">
        <v>15.56947029954307</v>
      </c>
      <c r="Z33" s="7">
        <v>0</v>
      </c>
      <c r="AA33" s="7">
        <v>0</v>
      </c>
      <c r="AB33" s="7">
        <v>20</v>
      </c>
      <c r="AC33" s="10">
        <f t="shared" si="4"/>
        <v>0</v>
      </c>
      <c r="AD33" s="10">
        <f t="shared" si="5"/>
        <v>1</v>
      </c>
      <c r="AE33" s="10">
        <f t="shared" si="6"/>
        <v>0</v>
      </c>
      <c r="AF33" s="9" t="s">
        <v>67</v>
      </c>
      <c r="AG33" s="7" t="str">
        <f t="shared" si="7"/>
        <v>Padrão</v>
      </c>
      <c r="AH33" s="7" t="str">
        <f t="shared" si="8"/>
        <v>Padrão</v>
      </c>
      <c r="AI33" s="7" t="str">
        <f t="shared" si="9"/>
        <v>Padrão</v>
      </c>
      <c r="AJ33" s="7" t="str">
        <f t="shared" si="10"/>
        <v>Padrão</v>
      </c>
      <c r="AK33" s="7" t="str">
        <f t="shared" si="11"/>
        <v>Padrão</v>
      </c>
      <c r="AL33" s="7" t="str">
        <f t="shared" si="12"/>
        <v>Outlier</v>
      </c>
      <c r="AM33" s="34">
        <f t="shared" si="13"/>
        <v>2.3341404670856546E-3</v>
      </c>
      <c r="AN33" s="34">
        <f t="shared" si="14"/>
        <v>8.2478303553898993</v>
      </c>
      <c r="AO33" s="35" t="str">
        <f t="shared" si="15"/>
        <v/>
      </c>
      <c r="AP33" s="34">
        <f t="shared" si="16"/>
        <v>0.28549831114687074</v>
      </c>
      <c r="AQ33" s="34">
        <f t="shared" si="17"/>
        <v>0.64731120312234092</v>
      </c>
      <c r="AR33" s="35" t="str">
        <f t="shared" si="18"/>
        <v/>
      </c>
      <c r="AS33" s="34">
        <f t="shared" si="19"/>
        <v>3.4876705435676789</v>
      </c>
      <c r="AT33" s="34">
        <f t="shared" si="20"/>
        <v>3.7351177990820106E-2</v>
      </c>
      <c r="AU33" s="35" t="str">
        <f t="shared" si="21"/>
        <v>**</v>
      </c>
      <c r="AV33" s="34">
        <f t="shared" si="22"/>
        <v>4.5918591086084329E-2</v>
      </c>
      <c r="AW33" s="34">
        <f t="shared" si="23"/>
        <v>1.8194691376563785</v>
      </c>
      <c r="AX33" s="35" t="str">
        <f t="shared" si="24"/>
        <v/>
      </c>
      <c r="AY33" s="34">
        <f t="shared" si="25"/>
        <v>6.5505998611486552E-2</v>
      </c>
      <c r="AZ33" s="34">
        <f t="shared" si="26"/>
        <v>1.5084991962900791</v>
      </c>
      <c r="BA33" s="35" t="str">
        <f t="shared" si="27"/>
        <v/>
      </c>
      <c r="BB33" s="34">
        <f t="shared" si="28"/>
        <v>2.0553871770407901</v>
      </c>
      <c r="BC33" s="34">
        <f t="shared" si="29"/>
        <v>9.9572999501480131E-2</v>
      </c>
      <c r="BD33" s="35" t="str">
        <f t="shared" si="30"/>
        <v>*</v>
      </c>
    </row>
    <row r="34" spans="1:56" ht="12.75" customHeight="1" x14ac:dyDescent="0.2">
      <c r="A34" s="7" t="s">
        <v>56</v>
      </c>
      <c r="B34" s="7" t="s">
        <v>61</v>
      </c>
      <c r="C34" s="8">
        <v>40069</v>
      </c>
      <c r="D34" s="9" t="s">
        <v>48</v>
      </c>
      <c r="E34" s="10" t="s">
        <v>33</v>
      </c>
      <c r="F34" s="10">
        <f t="shared" si="0"/>
        <v>1</v>
      </c>
      <c r="G34" s="10">
        <f t="shared" si="1"/>
        <v>0</v>
      </c>
      <c r="H34" s="10">
        <f t="shared" si="2"/>
        <v>0</v>
      </c>
      <c r="I34" s="10">
        <f t="shared" si="3"/>
        <v>0</v>
      </c>
      <c r="J34" s="7">
        <v>0</v>
      </c>
      <c r="K34" s="13">
        <v>23534</v>
      </c>
      <c r="L34" s="9">
        <v>1430220</v>
      </c>
      <c r="M34" s="7">
        <v>2</v>
      </c>
      <c r="N34" s="7">
        <f t="shared" si="31"/>
        <v>18</v>
      </c>
      <c r="O34" s="7">
        <v>13</v>
      </c>
      <c r="P34" s="7">
        <f t="shared" si="32"/>
        <v>7</v>
      </c>
      <c r="Q34" s="7">
        <v>9</v>
      </c>
      <c r="R34" s="7">
        <v>2</v>
      </c>
      <c r="S34" s="7">
        <v>9</v>
      </c>
      <c r="T34" s="7">
        <v>5</v>
      </c>
      <c r="U34" s="7">
        <v>3</v>
      </c>
      <c r="V34" s="7">
        <v>0</v>
      </c>
      <c r="W34" s="7">
        <v>0</v>
      </c>
      <c r="X34" s="6">
        <v>1</v>
      </c>
      <c r="Y34" s="12">
        <v>19.02051282051282</v>
      </c>
      <c r="Z34" s="7">
        <v>1</v>
      </c>
      <c r="AA34" s="7">
        <v>0</v>
      </c>
      <c r="AB34" s="7">
        <v>20</v>
      </c>
      <c r="AC34" s="10">
        <f t="shared" si="4"/>
        <v>0</v>
      </c>
      <c r="AD34" s="10">
        <f t="shared" si="5"/>
        <v>1</v>
      </c>
      <c r="AE34" s="10">
        <f t="shared" si="6"/>
        <v>0</v>
      </c>
      <c r="AF34" s="9" t="s">
        <v>67</v>
      </c>
      <c r="AG34" s="7" t="str">
        <f t="shared" si="7"/>
        <v>Padrão</v>
      </c>
      <c r="AH34" s="7" t="str">
        <f t="shared" si="8"/>
        <v>Padrão</v>
      </c>
      <c r="AI34" s="7" t="str">
        <f t="shared" si="9"/>
        <v>Padrão</v>
      </c>
      <c r="AJ34" s="7" t="str">
        <f t="shared" si="10"/>
        <v>Padrão</v>
      </c>
      <c r="AK34" s="7" t="str">
        <f t="shared" si="11"/>
        <v>Padrão</v>
      </c>
      <c r="AL34" s="7" t="str">
        <f t="shared" si="12"/>
        <v>Outlier</v>
      </c>
      <c r="AM34" s="34">
        <f t="shared" si="13"/>
        <v>2.3341404670856546E-3</v>
      </c>
      <c r="AN34" s="34">
        <f t="shared" si="14"/>
        <v>8.2478303553898993</v>
      </c>
      <c r="AO34" s="35" t="str">
        <f t="shared" si="15"/>
        <v/>
      </c>
      <c r="AP34" s="34">
        <f t="shared" si="16"/>
        <v>0.28549831114687074</v>
      </c>
      <c r="AQ34" s="34">
        <f t="shared" si="17"/>
        <v>0.64731120312234092</v>
      </c>
      <c r="AR34" s="35" t="str">
        <f t="shared" si="18"/>
        <v/>
      </c>
      <c r="AS34" s="34">
        <f t="shared" si="19"/>
        <v>5.5489472759306802</v>
      </c>
      <c r="AT34" s="34">
        <f t="shared" si="20"/>
        <v>1.0564919092134044E-2</v>
      </c>
      <c r="AU34" s="35" t="str">
        <f t="shared" si="21"/>
        <v>**</v>
      </c>
      <c r="AV34" s="34">
        <f t="shared" si="22"/>
        <v>6.7565168950411023E-2</v>
      </c>
      <c r="AW34" s="34">
        <f t="shared" si="23"/>
        <v>1.4838057245320497</v>
      </c>
      <c r="AX34" s="35" t="str">
        <f t="shared" si="24"/>
        <v/>
      </c>
      <c r="AY34" s="34">
        <f t="shared" si="25"/>
        <v>1.8973620920010113E-2</v>
      </c>
      <c r="AZ34" s="34">
        <f t="shared" si="26"/>
        <v>2.868896539702344</v>
      </c>
      <c r="BA34" s="35" t="str">
        <f t="shared" si="27"/>
        <v/>
      </c>
      <c r="BB34" s="34">
        <f t="shared" si="28"/>
        <v>2.0553871770407901</v>
      </c>
      <c r="BC34" s="34">
        <f t="shared" si="29"/>
        <v>9.9572999501480131E-2</v>
      </c>
      <c r="BD34" s="35" t="str">
        <f t="shared" si="30"/>
        <v>*</v>
      </c>
    </row>
    <row r="35" spans="1:56" ht="12.75" customHeight="1" x14ac:dyDescent="0.2">
      <c r="A35" s="7" t="s">
        <v>56</v>
      </c>
      <c r="B35" s="7" t="s">
        <v>52</v>
      </c>
      <c r="C35" s="8">
        <v>40153</v>
      </c>
      <c r="D35" s="9" t="s">
        <v>48</v>
      </c>
      <c r="E35" s="10" t="s">
        <v>33</v>
      </c>
      <c r="F35" s="10">
        <f t="shared" si="0"/>
        <v>1</v>
      </c>
      <c r="G35" s="10">
        <f t="shared" si="1"/>
        <v>0</v>
      </c>
      <c r="H35" s="10">
        <f t="shared" si="2"/>
        <v>0</v>
      </c>
      <c r="I35" s="10">
        <f t="shared" si="3"/>
        <v>0</v>
      </c>
      <c r="J35" s="7">
        <v>0</v>
      </c>
      <c r="K35" s="13">
        <v>23534</v>
      </c>
      <c r="L35" s="9">
        <v>1430220</v>
      </c>
      <c r="M35" s="7">
        <v>2</v>
      </c>
      <c r="N35" s="7">
        <f t="shared" si="31"/>
        <v>18</v>
      </c>
      <c r="O35" s="7">
        <v>18</v>
      </c>
      <c r="P35" s="7">
        <f t="shared" si="32"/>
        <v>2</v>
      </c>
      <c r="Q35" s="7">
        <v>9</v>
      </c>
      <c r="R35" s="7">
        <v>6</v>
      </c>
      <c r="S35" s="7">
        <v>6</v>
      </c>
      <c r="T35" s="7">
        <v>10</v>
      </c>
      <c r="U35" s="7">
        <v>4</v>
      </c>
      <c r="V35" s="7">
        <v>0</v>
      </c>
      <c r="W35" s="7">
        <v>0</v>
      </c>
      <c r="X35" s="6">
        <v>0</v>
      </c>
      <c r="Y35" s="12">
        <v>27.18961522044027</v>
      </c>
      <c r="Z35" s="7">
        <v>1</v>
      </c>
      <c r="AA35" s="7">
        <v>0</v>
      </c>
      <c r="AB35" s="7">
        <v>1.3</v>
      </c>
      <c r="AC35" s="10">
        <f t="shared" si="4"/>
        <v>0</v>
      </c>
      <c r="AD35" s="10">
        <f t="shared" si="5"/>
        <v>0</v>
      </c>
      <c r="AE35" s="10">
        <f t="shared" si="6"/>
        <v>1</v>
      </c>
      <c r="AF35" s="9" t="s">
        <v>76</v>
      </c>
      <c r="AG35" s="7" t="str">
        <f t="shared" si="7"/>
        <v>Padrão</v>
      </c>
      <c r="AH35" s="7" t="str">
        <f t="shared" si="8"/>
        <v>Padrão</v>
      </c>
      <c r="AI35" s="7" t="str">
        <f t="shared" si="9"/>
        <v>Padrão</v>
      </c>
      <c r="AJ35" s="7" t="str">
        <f t="shared" si="10"/>
        <v>Padrão</v>
      </c>
      <c r="AK35" s="7" t="str">
        <f t="shared" si="11"/>
        <v>Padrão</v>
      </c>
      <c r="AL35" s="7" t="str">
        <f t="shared" si="12"/>
        <v>Padrão</v>
      </c>
      <c r="AM35" s="34">
        <f t="shared" si="13"/>
        <v>2.3341404670856546E-3</v>
      </c>
      <c r="AN35" s="34">
        <f t="shared" si="14"/>
        <v>8.2478303553898993</v>
      </c>
      <c r="AO35" s="35" t="str">
        <f t="shared" si="15"/>
        <v/>
      </c>
      <c r="AP35" s="34">
        <f t="shared" si="16"/>
        <v>0.28549831114687074</v>
      </c>
      <c r="AQ35" s="34">
        <f t="shared" si="17"/>
        <v>0.64731120312234092</v>
      </c>
      <c r="AR35" s="35" t="str">
        <f t="shared" si="18"/>
        <v/>
      </c>
      <c r="AS35" s="34">
        <f t="shared" si="19"/>
        <v>0.79450675357053047</v>
      </c>
      <c r="AT35" s="34">
        <f t="shared" si="20"/>
        <v>0.30084051243716065</v>
      </c>
      <c r="AU35" s="35" t="str">
        <f t="shared" si="21"/>
        <v/>
      </c>
      <c r="AV35" s="34">
        <f t="shared" si="22"/>
        <v>6.9223148259872405</v>
      </c>
      <c r="AW35" s="34">
        <f t="shared" si="23"/>
        <v>4.7601739882301569E-3</v>
      </c>
      <c r="AX35" s="35" t="str">
        <f t="shared" si="24"/>
        <v>***</v>
      </c>
      <c r="AY35" s="34">
        <f t="shared" si="25"/>
        <v>1.1441622836442245</v>
      </c>
      <c r="AZ35" s="34">
        <f t="shared" si="26"/>
        <v>0.21048180963244975</v>
      </c>
      <c r="BA35" s="35" t="str">
        <f t="shared" si="27"/>
        <v/>
      </c>
      <c r="BB35" s="34">
        <f t="shared" si="28"/>
        <v>8.0729231090576406E-2</v>
      </c>
      <c r="BC35" s="34">
        <f t="shared" si="29"/>
        <v>1.3485421583981243</v>
      </c>
      <c r="BD35" s="35" t="str">
        <f t="shared" si="30"/>
        <v/>
      </c>
    </row>
    <row r="36" spans="1:56" ht="12.75" customHeight="1" x14ac:dyDescent="0.2">
      <c r="A36" s="7" t="s">
        <v>60</v>
      </c>
      <c r="B36" s="7" t="s">
        <v>49</v>
      </c>
      <c r="C36" s="8">
        <v>39964</v>
      </c>
      <c r="D36" s="9" t="s">
        <v>37</v>
      </c>
      <c r="E36" s="10" t="s">
        <v>38</v>
      </c>
      <c r="F36" s="10">
        <f t="shared" si="0"/>
        <v>0</v>
      </c>
      <c r="G36" s="10">
        <f t="shared" si="1"/>
        <v>1</v>
      </c>
      <c r="H36" s="10">
        <f t="shared" si="2"/>
        <v>0</v>
      </c>
      <c r="I36" s="10">
        <f t="shared" si="3"/>
        <v>0</v>
      </c>
      <c r="J36" s="7">
        <v>0</v>
      </c>
      <c r="K36" s="13">
        <v>13510</v>
      </c>
      <c r="L36" s="9">
        <v>1561659</v>
      </c>
      <c r="M36" s="7">
        <v>2</v>
      </c>
      <c r="N36" s="7">
        <f t="shared" si="31"/>
        <v>18</v>
      </c>
      <c r="O36" s="7">
        <v>12</v>
      </c>
      <c r="P36" s="7">
        <f t="shared" si="32"/>
        <v>8</v>
      </c>
      <c r="Q36" s="7">
        <v>7</v>
      </c>
      <c r="R36" s="7">
        <v>4</v>
      </c>
      <c r="S36" s="7">
        <v>8</v>
      </c>
      <c r="T36" s="7">
        <v>2</v>
      </c>
      <c r="U36" s="7">
        <v>1</v>
      </c>
      <c r="V36" s="7">
        <v>0</v>
      </c>
      <c r="W36" s="7">
        <v>1</v>
      </c>
      <c r="X36" s="6">
        <v>0</v>
      </c>
      <c r="Y36" s="12">
        <v>14.275418776782237</v>
      </c>
      <c r="Z36" s="7">
        <v>1</v>
      </c>
      <c r="AA36" s="7">
        <v>0</v>
      </c>
      <c r="AB36" s="7">
        <v>6</v>
      </c>
      <c r="AC36" s="10">
        <f t="shared" si="4"/>
        <v>1</v>
      </c>
      <c r="AD36" s="10">
        <f t="shared" si="5"/>
        <v>0</v>
      </c>
      <c r="AE36" s="10">
        <f t="shared" si="6"/>
        <v>0</v>
      </c>
      <c r="AF36" s="9" t="s">
        <v>34</v>
      </c>
      <c r="AG36" s="7" t="str">
        <f t="shared" si="7"/>
        <v>Padrão</v>
      </c>
      <c r="AH36" s="7" t="str">
        <f t="shared" si="8"/>
        <v>Padrão</v>
      </c>
      <c r="AI36" s="7" t="str">
        <f t="shared" si="9"/>
        <v>Padrão</v>
      </c>
      <c r="AJ36" s="7" t="str">
        <f t="shared" si="10"/>
        <v>Padrão</v>
      </c>
      <c r="AK36" s="7" t="str">
        <f t="shared" si="11"/>
        <v>Padrão</v>
      </c>
      <c r="AL36" s="7" t="str">
        <f t="shared" si="12"/>
        <v>Outlier</v>
      </c>
      <c r="AM36" s="34">
        <f t="shared" si="13"/>
        <v>0.33953923400509478</v>
      </c>
      <c r="AN36" s="34">
        <f t="shared" si="14"/>
        <v>0.57774351011912095</v>
      </c>
      <c r="AO36" s="35" t="str">
        <f t="shared" si="15"/>
        <v/>
      </c>
      <c r="AP36" s="34">
        <f t="shared" si="16"/>
        <v>0.2635448462759295</v>
      </c>
      <c r="AQ36" s="34">
        <f t="shared" si="17"/>
        <v>0.68116882852048066</v>
      </c>
      <c r="AR36" s="35" t="str">
        <f t="shared" si="18"/>
        <v/>
      </c>
      <c r="AS36" s="34">
        <f t="shared" si="19"/>
        <v>3.4876705435676789</v>
      </c>
      <c r="AT36" s="34">
        <f t="shared" si="20"/>
        <v>3.7351177990820106E-2</v>
      </c>
      <c r="AU36" s="35" t="str">
        <f t="shared" si="21"/>
        <v>**</v>
      </c>
      <c r="AV36" s="34">
        <f t="shared" si="22"/>
        <v>1.3519287889004703</v>
      </c>
      <c r="AW36" s="34">
        <f t="shared" si="23"/>
        <v>0.17452817652697644</v>
      </c>
      <c r="AX36" s="35" t="str">
        <f t="shared" si="24"/>
        <v/>
      </c>
      <c r="AY36" s="34">
        <f t="shared" si="25"/>
        <v>0.16286350440645303</v>
      </c>
      <c r="AZ36" s="34">
        <f t="shared" si="26"/>
        <v>0.91124008828271041</v>
      </c>
      <c r="BA36" s="35" t="str">
        <f t="shared" si="27"/>
        <v/>
      </c>
      <c r="BB36" s="34">
        <f t="shared" si="28"/>
        <v>2.1790299531960003E-2</v>
      </c>
      <c r="BC36" s="34">
        <f t="shared" si="29"/>
        <v>2.673294238063181</v>
      </c>
      <c r="BD36" s="35" t="str">
        <f t="shared" si="30"/>
        <v/>
      </c>
    </row>
    <row r="37" spans="1:56" ht="12.75" customHeight="1" x14ac:dyDescent="0.2">
      <c r="A37" s="7" t="s">
        <v>58</v>
      </c>
      <c r="B37" s="7" t="s">
        <v>63</v>
      </c>
      <c r="C37" s="8">
        <v>40139</v>
      </c>
      <c r="D37" s="9" t="s">
        <v>51</v>
      </c>
      <c r="E37" s="10" t="s">
        <v>42</v>
      </c>
      <c r="F37" s="10">
        <f t="shared" si="0"/>
        <v>0</v>
      </c>
      <c r="G37" s="10">
        <f t="shared" si="1"/>
        <v>0</v>
      </c>
      <c r="H37" s="10">
        <f t="shared" si="2"/>
        <v>1</v>
      </c>
      <c r="I37" s="10">
        <f t="shared" si="3"/>
        <v>0</v>
      </c>
      <c r="J37" s="7">
        <v>1</v>
      </c>
      <c r="K37" s="13">
        <v>22903</v>
      </c>
      <c r="L37" s="9">
        <v>6186710</v>
      </c>
      <c r="M37" s="7">
        <v>2</v>
      </c>
      <c r="N37" s="7">
        <f t="shared" si="31"/>
        <v>18</v>
      </c>
      <c r="O37" s="7">
        <v>8</v>
      </c>
      <c r="P37" s="7">
        <f t="shared" si="32"/>
        <v>12</v>
      </c>
      <c r="Q37" s="7">
        <v>9</v>
      </c>
      <c r="R37" s="7">
        <v>3</v>
      </c>
      <c r="S37" s="7">
        <v>6</v>
      </c>
      <c r="T37" s="7">
        <v>5</v>
      </c>
      <c r="U37" s="7">
        <v>4</v>
      </c>
      <c r="V37" s="7">
        <v>0</v>
      </c>
      <c r="W37" s="7">
        <v>0</v>
      </c>
      <c r="X37" s="6">
        <v>0</v>
      </c>
      <c r="Y37" s="12">
        <v>18.704523200956267</v>
      </c>
      <c r="Z37" s="7">
        <v>1</v>
      </c>
      <c r="AA37" s="7">
        <v>0</v>
      </c>
      <c r="AB37" s="7">
        <v>0</v>
      </c>
      <c r="AC37" s="10">
        <f t="shared" si="4"/>
        <v>0</v>
      </c>
      <c r="AD37" s="10">
        <f t="shared" si="5"/>
        <v>0</v>
      </c>
      <c r="AE37" s="10">
        <f t="shared" si="6"/>
        <v>1</v>
      </c>
      <c r="AF37" s="9" t="s">
        <v>76</v>
      </c>
      <c r="AG37" s="7" t="str">
        <f t="shared" si="7"/>
        <v>Padrão</v>
      </c>
      <c r="AH37" s="7" t="str">
        <f t="shared" si="8"/>
        <v>Padrão</v>
      </c>
      <c r="AI37" s="7" t="str">
        <f t="shared" si="9"/>
        <v>Padrão</v>
      </c>
      <c r="AJ37" s="7" t="str">
        <f t="shared" si="10"/>
        <v>Padrão</v>
      </c>
      <c r="AK37" s="7" t="str">
        <f t="shared" si="11"/>
        <v>Padrão</v>
      </c>
      <c r="AL37" s="7" t="str">
        <f t="shared" si="12"/>
        <v>Padrão</v>
      </c>
      <c r="AM37" s="34">
        <f t="shared" si="13"/>
        <v>6.7161351413467666E-3</v>
      </c>
      <c r="AN37" s="34">
        <f t="shared" si="14"/>
        <v>4.8516779202724818</v>
      </c>
      <c r="AO37" s="35" t="str">
        <f t="shared" si="15"/>
        <v/>
      </c>
      <c r="AP37" s="34">
        <f t="shared" si="16"/>
        <v>5.0161350515127649E-2</v>
      </c>
      <c r="AQ37" s="34">
        <f t="shared" si="17"/>
        <v>1.7371329441521757</v>
      </c>
      <c r="AR37" s="35" t="str">
        <f t="shared" si="18"/>
        <v/>
      </c>
      <c r="AS37" s="34">
        <f t="shared" si="19"/>
        <v>0.79450675357053047</v>
      </c>
      <c r="AT37" s="34">
        <f t="shared" si="20"/>
        <v>0.30084051243716065</v>
      </c>
      <c r="AU37" s="35" t="str">
        <f t="shared" si="21"/>
        <v/>
      </c>
      <c r="AV37" s="34">
        <f t="shared" si="22"/>
        <v>6.7565168950411023E-2</v>
      </c>
      <c r="AW37" s="34">
        <f t="shared" si="23"/>
        <v>1.4838057245320497</v>
      </c>
      <c r="AX37" s="35" t="str">
        <f t="shared" si="24"/>
        <v/>
      </c>
      <c r="AY37" s="34">
        <f t="shared" si="25"/>
        <v>1.0342376261167562E-2</v>
      </c>
      <c r="AZ37" s="34">
        <f t="shared" si="26"/>
        <v>3.902600362521579</v>
      </c>
      <c r="BA37" s="35" t="str">
        <f t="shared" si="27"/>
        <v/>
      </c>
      <c r="BB37" s="34">
        <f t="shared" si="28"/>
        <v>0.16285060750454688</v>
      </c>
      <c r="BC37" s="34">
        <f t="shared" si="29"/>
        <v>0.9112820465910213</v>
      </c>
      <c r="BD37" s="35" t="str">
        <f t="shared" si="30"/>
        <v/>
      </c>
    </row>
    <row r="38" spans="1:56" ht="12.75" customHeight="1" x14ac:dyDescent="0.2">
      <c r="A38" s="7" t="s">
        <v>44</v>
      </c>
      <c r="B38" s="7" t="s">
        <v>35</v>
      </c>
      <c r="C38" s="8">
        <v>39950</v>
      </c>
      <c r="D38" s="9" t="s">
        <v>62</v>
      </c>
      <c r="E38" s="10" t="s">
        <v>38</v>
      </c>
      <c r="F38" s="10">
        <f t="shared" si="0"/>
        <v>0</v>
      </c>
      <c r="G38" s="10">
        <f t="shared" si="1"/>
        <v>1</v>
      </c>
      <c r="H38" s="10">
        <f t="shared" si="2"/>
        <v>0</v>
      </c>
      <c r="I38" s="10">
        <f t="shared" si="3"/>
        <v>0</v>
      </c>
      <c r="J38" s="7">
        <v>0</v>
      </c>
      <c r="K38" s="11">
        <v>9240</v>
      </c>
      <c r="L38" s="9">
        <v>2998096</v>
      </c>
      <c r="M38" s="7">
        <v>2</v>
      </c>
      <c r="N38" s="7">
        <f t="shared" si="31"/>
        <v>18</v>
      </c>
      <c r="O38" s="7">
        <v>10</v>
      </c>
      <c r="P38" s="7">
        <f t="shared" si="32"/>
        <v>10</v>
      </c>
      <c r="Q38" s="7">
        <v>7</v>
      </c>
      <c r="R38" s="7">
        <v>5</v>
      </c>
      <c r="S38" s="7">
        <v>4</v>
      </c>
      <c r="T38" s="7">
        <v>7</v>
      </c>
      <c r="U38" s="7">
        <v>1</v>
      </c>
      <c r="V38" s="7">
        <v>0</v>
      </c>
      <c r="W38" s="7">
        <v>0</v>
      </c>
      <c r="X38" s="6">
        <v>1</v>
      </c>
      <c r="Y38" s="12">
        <v>20.368234250221828</v>
      </c>
      <c r="Z38" s="7">
        <v>1</v>
      </c>
      <c r="AA38" s="7">
        <v>0</v>
      </c>
      <c r="AB38" s="7">
        <v>1.5</v>
      </c>
      <c r="AC38" s="10">
        <f t="shared" si="4"/>
        <v>1</v>
      </c>
      <c r="AD38" s="10">
        <f t="shared" si="5"/>
        <v>0</v>
      </c>
      <c r="AE38" s="10">
        <f t="shared" si="6"/>
        <v>0</v>
      </c>
      <c r="AF38" s="9" t="s">
        <v>34</v>
      </c>
      <c r="AG38" s="7" t="str">
        <f t="shared" si="7"/>
        <v>Outlier</v>
      </c>
      <c r="AH38" s="7" t="str">
        <f t="shared" si="8"/>
        <v>Padrão</v>
      </c>
      <c r="AI38" s="7" t="str">
        <f t="shared" si="9"/>
        <v>Padrão</v>
      </c>
      <c r="AJ38" s="7" t="str">
        <f t="shared" si="10"/>
        <v>Padrão</v>
      </c>
      <c r="AK38" s="7" t="str">
        <f t="shared" si="11"/>
        <v>Padrão</v>
      </c>
      <c r="AL38" s="7" t="str">
        <f t="shared" si="12"/>
        <v>Padrão</v>
      </c>
      <c r="AM38" s="34">
        <f t="shared" si="13"/>
        <v>0.65664585281820853</v>
      </c>
      <c r="AN38" s="34">
        <f t="shared" si="14"/>
        <v>0.35453215273427963</v>
      </c>
      <c r="AO38" s="35" t="str">
        <f t="shared" si="15"/>
        <v/>
      </c>
      <c r="AP38" s="34">
        <f t="shared" si="16"/>
        <v>8.0864570183671367E-2</v>
      </c>
      <c r="AQ38" s="34">
        <f t="shared" si="17"/>
        <v>1.3473220154022796</v>
      </c>
      <c r="AR38" s="35" t="str">
        <f t="shared" si="18"/>
        <v/>
      </c>
      <c r="AS38" s="34">
        <f t="shared" si="19"/>
        <v>7.1958632118559957E-3</v>
      </c>
      <c r="AT38" s="34">
        <f t="shared" si="20"/>
        <v>4.6860406798016934</v>
      </c>
      <c r="AU38" s="35" t="str">
        <f t="shared" si="21"/>
        <v/>
      </c>
      <c r="AV38" s="34">
        <f t="shared" si="22"/>
        <v>1.4601616782221036</v>
      </c>
      <c r="AW38" s="34">
        <f t="shared" si="23"/>
        <v>0.159088765911922</v>
      </c>
      <c r="AX38" s="35" t="str">
        <f t="shared" si="24"/>
        <v/>
      </c>
      <c r="AY38" s="34">
        <f t="shared" si="25"/>
        <v>8.4966072877644266E-2</v>
      </c>
      <c r="AZ38" s="34">
        <f t="shared" si="26"/>
        <v>1.311707931756793</v>
      </c>
      <c r="BA38" s="35" t="str">
        <f t="shared" si="27"/>
        <v/>
      </c>
      <c r="BB38" s="34">
        <f t="shared" si="28"/>
        <v>7.0626677747997149E-2</v>
      </c>
      <c r="BC38" s="34">
        <f t="shared" si="29"/>
        <v>1.4490697443953933</v>
      </c>
      <c r="BD38" s="35" t="str">
        <f t="shared" si="30"/>
        <v/>
      </c>
    </row>
    <row r="39" spans="1:56" ht="12.75" customHeight="1" x14ac:dyDescent="0.2">
      <c r="A39" s="7" t="s">
        <v>52</v>
      </c>
      <c r="B39" s="7" t="s">
        <v>53</v>
      </c>
      <c r="C39" s="8">
        <v>39943</v>
      </c>
      <c r="D39" s="9" t="s">
        <v>54</v>
      </c>
      <c r="E39" s="10" t="s">
        <v>42</v>
      </c>
      <c r="F39" s="10">
        <f t="shared" si="0"/>
        <v>0</v>
      </c>
      <c r="G39" s="10">
        <f t="shared" si="1"/>
        <v>0</v>
      </c>
      <c r="H39" s="10">
        <f t="shared" si="2"/>
        <v>1</v>
      </c>
      <c r="I39" s="10">
        <f t="shared" si="3"/>
        <v>0</v>
      </c>
      <c r="J39" s="7">
        <v>0</v>
      </c>
      <c r="K39" s="13">
        <v>20044</v>
      </c>
      <c r="L39" s="9">
        <v>673396</v>
      </c>
      <c r="M39" s="7">
        <v>2</v>
      </c>
      <c r="N39" s="7">
        <f t="shared" si="31"/>
        <v>18</v>
      </c>
      <c r="O39" s="7">
        <v>7</v>
      </c>
      <c r="P39" s="7">
        <f t="shared" si="32"/>
        <v>13</v>
      </c>
      <c r="Q39" s="7">
        <v>4</v>
      </c>
      <c r="R39" s="7">
        <v>4</v>
      </c>
      <c r="S39" s="7">
        <v>10</v>
      </c>
      <c r="T39" s="7">
        <v>7</v>
      </c>
      <c r="U39" s="7">
        <v>1</v>
      </c>
      <c r="V39" s="7">
        <v>0</v>
      </c>
      <c r="W39" s="7">
        <v>1</v>
      </c>
      <c r="X39" s="6">
        <v>0</v>
      </c>
      <c r="Y39" s="12">
        <v>34.725000000000001</v>
      </c>
      <c r="Z39" s="7">
        <v>1</v>
      </c>
      <c r="AA39" s="7">
        <v>0</v>
      </c>
      <c r="AB39" s="7">
        <v>0</v>
      </c>
      <c r="AC39" s="10">
        <f t="shared" si="4"/>
        <v>1</v>
      </c>
      <c r="AD39" s="10">
        <f t="shared" si="5"/>
        <v>0</v>
      </c>
      <c r="AE39" s="10">
        <f t="shared" si="6"/>
        <v>0</v>
      </c>
      <c r="AF39" s="9" t="s">
        <v>34</v>
      </c>
      <c r="AG39" s="7" t="str">
        <f t="shared" si="7"/>
        <v>Padrão</v>
      </c>
      <c r="AH39" s="7" t="str">
        <f t="shared" si="8"/>
        <v>Padrão</v>
      </c>
      <c r="AI39" s="7" t="str">
        <f t="shared" si="9"/>
        <v>Padrão</v>
      </c>
      <c r="AJ39" s="7" t="str">
        <f t="shared" si="10"/>
        <v>Padrão</v>
      </c>
      <c r="AK39" s="7" t="str">
        <f t="shared" si="11"/>
        <v>Outlier</v>
      </c>
      <c r="AL39" s="7" t="str">
        <f t="shared" si="12"/>
        <v>Padrão</v>
      </c>
      <c r="AM39" s="34">
        <f t="shared" si="13"/>
        <v>5.4928114874683402E-2</v>
      </c>
      <c r="AN39" s="34">
        <f t="shared" si="14"/>
        <v>1.656094939289025</v>
      </c>
      <c r="AO39" s="35" t="str">
        <f t="shared" si="15"/>
        <v/>
      </c>
      <c r="AP39" s="34">
        <f t="shared" si="16"/>
        <v>0.42899171087488164</v>
      </c>
      <c r="AQ39" s="34">
        <f t="shared" si="17"/>
        <v>0.49150874477609036</v>
      </c>
      <c r="AR39" s="35" t="str">
        <f t="shared" si="18"/>
        <v/>
      </c>
      <c r="AS39" s="34">
        <f t="shared" si="19"/>
        <v>8.0866872332033015</v>
      </c>
      <c r="AT39" s="34">
        <f t="shared" si="20"/>
        <v>2.4604974627266138E-3</v>
      </c>
      <c r="AU39" s="35" t="str">
        <f t="shared" si="21"/>
        <v>***</v>
      </c>
      <c r="AV39" s="34">
        <f t="shared" si="22"/>
        <v>1.4601616782221036</v>
      </c>
      <c r="AW39" s="34">
        <f t="shared" si="23"/>
        <v>0.159088765911922</v>
      </c>
      <c r="AX39" s="35" t="str">
        <f t="shared" si="24"/>
        <v/>
      </c>
      <c r="AY39" s="34">
        <f t="shared" si="25"/>
        <v>3.7220934239751591</v>
      </c>
      <c r="AZ39" s="34">
        <f t="shared" si="26"/>
        <v>3.2156895432725596E-2</v>
      </c>
      <c r="BA39" s="35" t="str">
        <f t="shared" si="27"/>
        <v>**</v>
      </c>
      <c r="BB39" s="34">
        <f t="shared" si="28"/>
        <v>0.16285060750454688</v>
      </c>
      <c r="BC39" s="34">
        <f t="shared" si="29"/>
        <v>0.9112820465910213</v>
      </c>
      <c r="BD39" s="35" t="str">
        <f t="shared" si="30"/>
        <v/>
      </c>
    </row>
    <row r="40" spans="1:56" ht="12.75" customHeight="1" x14ac:dyDescent="0.2">
      <c r="A40" s="7" t="s">
        <v>50</v>
      </c>
      <c r="B40" s="7" t="s">
        <v>30</v>
      </c>
      <c r="C40" s="8">
        <v>40068</v>
      </c>
      <c r="D40" s="9" t="s">
        <v>41</v>
      </c>
      <c r="E40" s="10" t="s">
        <v>42</v>
      </c>
      <c r="F40" s="10">
        <f t="shared" si="0"/>
        <v>0</v>
      </c>
      <c r="G40" s="10">
        <f t="shared" si="1"/>
        <v>0</v>
      </c>
      <c r="H40" s="10">
        <f t="shared" si="2"/>
        <v>1</v>
      </c>
      <c r="I40" s="10">
        <f t="shared" si="3"/>
        <v>0</v>
      </c>
      <c r="J40" s="7">
        <v>0</v>
      </c>
      <c r="K40" s="11">
        <v>22667</v>
      </c>
      <c r="L40" s="9">
        <v>19223897</v>
      </c>
      <c r="M40" s="7">
        <v>3</v>
      </c>
      <c r="N40" s="7">
        <f t="shared" si="31"/>
        <v>17</v>
      </c>
      <c r="O40" s="14">
        <f>'Teste para dados ausentes'!A72</f>
        <v>12.915032679738566</v>
      </c>
      <c r="P40" s="7">
        <f t="shared" si="32"/>
        <v>7.0849673202614341</v>
      </c>
      <c r="Q40" s="7">
        <v>4</v>
      </c>
      <c r="R40" s="7">
        <v>3</v>
      </c>
      <c r="S40" s="7">
        <v>2</v>
      </c>
      <c r="T40" s="7">
        <v>3</v>
      </c>
      <c r="U40" s="7">
        <v>3</v>
      </c>
      <c r="V40" s="7">
        <v>0</v>
      </c>
      <c r="W40" s="7">
        <v>0</v>
      </c>
      <c r="X40" s="6">
        <v>0</v>
      </c>
      <c r="Y40" s="12">
        <v>24.649044002983253</v>
      </c>
      <c r="Z40" s="7">
        <v>1</v>
      </c>
      <c r="AA40" s="7">
        <v>0</v>
      </c>
      <c r="AB40" s="7">
        <v>0</v>
      </c>
      <c r="AC40" s="10">
        <f t="shared" si="4"/>
        <v>0</v>
      </c>
      <c r="AD40" s="10">
        <f t="shared" si="5"/>
        <v>1</v>
      </c>
      <c r="AE40" s="10">
        <f t="shared" si="6"/>
        <v>0</v>
      </c>
      <c r="AF40" s="9" t="s">
        <v>67</v>
      </c>
      <c r="AG40" s="7" t="str">
        <f t="shared" si="7"/>
        <v>Padrão</v>
      </c>
      <c r="AH40" s="7" t="str">
        <f t="shared" si="8"/>
        <v>Outlier</v>
      </c>
      <c r="AI40" s="7" t="str">
        <f t="shared" si="9"/>
        <v>Padrão</v>
      </c>
      <c r="AJ40" s="7" t="str">
        <f t="shared" si="10"/>
        <v>Padrão</v>
      </c>
      <c r="AK40" s="7" t="str">
        <f t="shared" si="11"/>
        <v>Padrão</v>
      </c>
      <c r="AL40" s="7" t="str">
        <f t="shared" si="12"/>
        <v>Padrão</v>
      </c>
      <c r="AM40" s="34">
        <f t="shared" si="13"/>
        <v>8.9365576108731241E-3</v>
      </c>
      <c r="AN40" s="34">
        <f t="shared" si="14"/>
        <v>4.2013067057607953</v>
      </c>
      <c r="AO40" s="35" t="str">
        <f t="shared" si="15"/>
        <v/>
      </c>
      <c r="AP40" s="34">
        <f t="shared" si="16"/>
        <v>5.3009435410909553</v>
      </c>
      <c r="AQ40" s="34">
        <f t="shared" si="17"/>
        <v>1.2236246353248176E-2</v>
      </c>
      <c r="AR40" s="35" t="str">
        <f t="shared" si="18"/>
        <v>**</v>
      </c>
      <c r="AS40" s="34">
        <f t="shared" si="19"/>
        <v>1.1257378724916556</v>
      </c>
      <c r="AT40" s="34">
        <f t="shared" si="20"/>
        <v>0.21416108293737512</v>
      </c>
      <c r="AU40" s="35" t="str">
        <f t="shared" si="21"/>
        <v/>
      </c>
      <c r="AV40" s="34">
        <f t="shared" si="22"/>
        <v>0.47403979773610405</v>
      </c>
      <c r="AW40" s="34">
        <f t="shared" si="23"/>
        <v>0.45715790052108374</v>
      </c>
      <c r="AX40" s="35" t="str">
        <f t="shared" si="24"/>
        <v/>
      </c>
      <c r="AY40" s="34">
        <f t="shared" si="25"/>
        <v>0.60813998590738594</v>
      </c>
      <c r="AZ40" s="34">
        <f t="shared" si="26"/>
        <v>0.37744386082834702</v>
      </c>
      <c r="BA40" s="35" t="str">
        <f t="shared" si="27"/>
        <v/>
      </c>
      <c r="BB40" s="34">
        <f t="shared" si="28"/>
        <v>0.16285060750454688</v>
      </c>
      <c r="BC40" s="34">
        <f t="shared" si="29"/>
        <v>0.9112820465910213</v>
      </c>
      <c r="BD40" s="35" t="str">
        <f t="shared" si="30"/>
        <v/>
      </c>
    </row>
    <row r="41" spans="1:56" ht="12.75" customHeight="1" x14ac:dyDescent="0.2">
      <c r="A41" s="7" t="s">
        <v>39</v>
      </c>
      <c r="B41" s="7" t="s">
        <v>52</v>
      </c>
      <c r="C41" s="8">
        <v>40012</v>
      </c>
      <c r="D41" s="9" t="s">
        <v>41</v>
      </c>
      <c r="E41" s="10" t="s">
        <v>42</v>
      </c>
      <c r="F41" s="10">
        <f t="shared" si="0"/>
        <v>0</v>
      </c>
      <c r="G41" s="10">
        <f t="shared" si="1"/>
        <v>0</v>
      </c>
      <c r="H41" s="10">
        <f t="shared" si="2"/>
        <v>1</v>
      </c>
      <c r="I41" s="10">
        <f t="shared" si="3"/>
        <v>0</v>
      </c>
      <c r="J41" s="7">
        <v>1</v>
      </c>
      <c r="K41" s="11">
        <v>22667</v>
      </c>
      <c r="L41" s="9">
        <v>19223897</v>
      </c>
      <c r="M41" s="7">
        <v>3</v>
      </c>
      <c r="N41" s="7">
        <f t="shared" si="31"/>
        <v>17</v>
      </c>
      <c r="O41" s="7">
        <v>7</v>
      </c>
      <c r="P41" s="7">
        <f t="shared" si="32"/>
        <v>13</v>
      </c>
      <c r="Q41" s="7">
        <v>9</v>
      </c>
      <c r="R41" s="7">
        <v>7</v>
      </c>
      <c r="S41" s="7">
        <v>9</v>
      </c>
      <c r="T41" s="7">
        <v>3</v>
      </c>
      <c r="U41" s="7">
        <v>2</v>
      </c>
      <c r="V41" s="7">
        <v>0</v>
      </c>
      <c r="W41" s="7">
        <v>0</v>
      </c>
      <c r="X41" s="6">
        <v>0</v>
      </c>
      <c r="Y41" s="12">
        <v>31.024972398927503</v>
      </c>
      <c r="Z41" s="7">
        <v>1</v>
      </c>
      <c r="AA41" s="7">
        <v>0</v>
      </c>
      <c r="AB41" s="7">
        <v>0</v>
      </c>
      <c r="AC41" s="10">
        <f t="shared" si="4"/>
        <v>0</v>
      </c>
      <c r="AD41" s="10">
        <f t="shared" si="5"/>
        <v>1</v>
      </c>
      <c r="AE41" s="10">
        <f t="shared" si="6"/>
        <v>0</v>
      </c>
      <c r="AF41" s="9" t="s">
        <v>67</v>
      </c>
      <c r="AG41" s="7" t="str">
        <f t="shared" si="7"/>
        <v>Padrão</v>
      </c>
      <c r="AH41" s="7" t="str">
        <f t="shared" si="8"/>
        <v>Outlier</v>
      </c>
      <c r="AI41" s="7" t="str">
        <f t="shared" si="9"/>
        <v>Padrão</v>
      </c>
      <c r="AJ41" s="7" t="str">
        <f t="shared" si="10"/>
        <v>Padrão</v>
      </c>
      <c r="AK41" s="7" t="str">
        <f t="shared" si="11"/>
        <v>Padrão</v>
      </c>
      <c r="AL41" s="7" t="str">
        <f t="shared" si="12"/>
        <v>Padrão</v>
      </c>
      <c r="AM41" s="34">
        <f t="shared" si="13"/>
        <v>8.9365576108731241E-3</v>
      </c>
      <c r="AN41" s="34">
        <f t="shared" si="14"/>
        <v>4.2013067057607953</v>
      </c>
      <c r="AO41" s="35" t="str">
        <f t="shared" si="15"/>
        <v/>
      </c>
      <c r="AP41" s="34">
        <f t="shared" si="16"/>
        <v>5.3009435410909553</v>
      </c>
      <c r="AQ41" s="34">
        <f t="shared" si="17"/>
        <v>1.2236246353248176E-2</v>
      </c>
      <c r="AR41" s="35" t="str">
        <f t="shared" si="18"/>
        <v>**</v>
      </c>
      <c r="AS41" s="34">
        <f t="shared" si="19"/>
        <v>5.5489472759306802</v>
      </c>
      <c r="AT41" s="34">
        <f t="shared" si="20"/>
        <v>1.0564919092134044E-2</v>
      </c>
      <c r="AU41" s="35" t="str">
        <f t="shared" si="21"/>
        <v>**</v>
      </c>
      <c r="AV41" s="34">
        <f t="shared" si="22"/>
        <v>0.47403979773610405</v>
      </c>
      <c r="AW41" s="34">
        <f t="shared" si="23"/>
        <v>0.45715790052108374</v>
      </c>
      <c r="AX41" s="35" t="str">
        <f t="shared" si="24"/>
        <v/>
      </c>
      <c r="AY41" s="34">
        <f t="shared" si="25"/>
        <v>2.271600659320006</v>
      </c>
      <c r="AZ41" s="34">
        <f t="shared" si="26"/>
        <v>8.5010438640427538E-2</v>
      </c>
      <c r="BA41" s="35" t="str">
        <f t="shared" si="27"/>
        <v>*</v>
      </c>
      <c r="BB41" s="34">
        <f t="shared" si="28"/>
        <v>0.16285060750454688</v>
      </c>
      <c r="BC41" s="34">
        <f t="shared" si="29"/>
        <v>0.9112820465910213</v>
      </c>
      <c r="BD41" s="35" t="str">
        <f t="shared" si="30"/>
        <v/>
      </c>
    </row>
    <row r="42" spans="1:56" ht="12.75" customHeight="1" x14ac:dyDescent="0.2">
      <c r="A42" s="7" t="s">
        <v>31</v>
      </c>
      <c r="B42" s="7" t="s">
        <v>52</v>
      </c>
      <c r="C42" s="8">
        <v>39963</v>
      </c>
      <c r="D42" s="9" t="s">
        <v>57</v>
      </c>
      <c r="E42" s="10" t="s">
        <v>42</v>
      </c>
      <c r="F42" s="10">
        <f t="shared" si="0"/>
        <v>0</v>
      </c>
      <c r="G42" s="10">
        <f t="shared" si="1"/>
        <v>0</v>
      </c>
      <c r="H42" s="10">
        <f t="shared" si="2"/>
        <v>1</v>
      </c>
      <c r="I42" s="10">
        <f t="shared" si="3"/>
        <v>0</v>
      </c>
      <c r="J42" s="7">
        <v>0</v>
      </c>
      <c r="K42" s="13">
        <v>15835</v>
      </c>
      <c r="L42" s="9">
        <v>2452617</v>
      </c>
      <c r="M42" s="7">
        <v>3</v>
      </c>
      <c r="N42" s="7">
        <f t="shared" si="31"/>
        <v>17</v>
      </c>
      <c r="O42" s="7">
        <v>7</v>
      </c>
      <c r="P42" s="7">
        <f t="shared" si="32"/>
        <v>13</v>
      </c>
      <c r="Q42" s="7">
        <v>7</v>
      </c>
      <c r="R42" s="7">
        <v>4</v>
      </c>
      <c r="S42" s="7">
        <v>7</v>
      </c>
      <c r="T42" s="7">
        <v>6</v>
      </c>
      <c r="U42" s="7">
        <v>1</v>
      </c>
      <c r="V42" s="7">
        <v>0</v>
      </c>
      <c r="W42" s="7">
        <v>0</v>
      </c>
      <c r="X42" s="6">
        <v>0</v>
      </c>
      <c r="Y42" s="12">
        <v>13.981929329571409</v>
      </c>
      <c r="Z42" s="7">
        <v>1</v>
      </c>
      <c r="AA42" s="7">
        <v>0</v>
      </c>
      <c r="AB42" s="7">
        <v>0</v>
      </c>
      <c r="AC42" s="10">
        <f t="shared" si="4"/>
        <v>1</v>
      </c>
      <c r="AD42" s="10">
        <f t="shared" si="5"/>
        <v>0</v>
      </c>
      <c r="AE42" s="10">
        <f t="shared" si="6"/>
        <v>0</v>
      </c>
      <c r="AF42" s="9" t="s">
        <v>34</v>
      </c>
      <c r="AG42" s="7" t="str">
        <f t="shared" si="7"/>
        <v>Padrão</v>
      </c>
      <c r="AH42" s="7" t="str">
        <f t="shared" si="8"/>
        <v>Padrão</v>
      </c>
      <c r="AI42" s="7" t="str">
        <f t="shared" si="9"/>
        <v>Padrão</v>
      </c>
      <c r="AJ42" s="7" t="str">
        <f t="shared" si="10"/>
        <v>Padrão</v>
      </c>
      <c r="AK42" s="7" t="str">
        <f t="shared" si="11"/>
        <v>Padrão</v>
      </c>
      <c r="AL42" s="7" t="str">
        <f t="shared" si="12"/>
        <v>Padrão</v>
      </c>
      <c r="AM42" s="34">
        <f t="shared" si="13"/>
        <v>0.21045380707616163</v>
      </c>
      <c r="AN42" s="34">
        <f t="shared" si="14"/>
        <v>0.78276646055451471</v>
      </c>
      <c r="AO42" s="35" t="str">
        <f t="shared" si="15"/>
        <v/>
      </c>
      <c r="AP42" s="34">
        <f t="shared" si="16"/>
        <v>0.13788459719305088</v>
      </c>
      <c r="AQ42" s="34">
        <f t="shared" si="17"/>
        <v>1.0027921569798219</v>
      </c>
      <c r="AR42" s="35" t="str">
        <f t="shared" si="18"/>
        <v/>
      </c>
      <c r="AS42" s="34">
        <f t="shared" si="19"/>
        <v>1.9028570361142954</v>
      </c>
      <c r="AT42" s="34">
        <f t="shared" si="20"/>
        <v>0.11168808131487463</v>
      </c>
      <c r="AU42" s="35" t="str">
        <f t="shared" si="21"/>
        <v/>
      </c>
      <c r="AV42" s="34">
        <f t="shared" si="22"/>
        <v>0.53897953132908405</v>
      </c>
      <c r="AW42" s="34">
        <f t="shared" si="23"/>
        <v>0.41503623187612998</v>
      </c>
      <c r="AX42" s="35" t="str">
        <f t="shared" si="24"/>
        <v/>
      </c>
      <c r="AY42" s="34">
        <f t="shared" si="25"/>
        <v>0.19100749103488829</v>
      </c>
      <c r="AZ42" s="34">
        <f t="shared" si="26"/>
        <v>0.8296752142468764</v>
      </c>
      <c r="BA42" s="35" t="str">
        <f t="shared" si="27"/>
        <v/>
      </c>
      <c r="BB42" s="34">
        <f t="shared" si="28"/>
        <v>0.16285060750454688</v>
      </c>
      <c r="BC42" s="34">
        <f t="shared" si="29"/>
        <v>0.9112820465910213</v>
      </c>
      <c r="BD42" s="35" t="str">
        <f t="shared" si="30"/>
        <v/>
      </c>
    </row>
    <row r="43" spans="1:56" ht="12.75" customHeight="1" x14ac:dyDescent="0.2">
      <c r="A43" s="7" t="s">
        <v>31</v>
      </c>
      <c r="B43" s="7" t="s">
        <v>58</v>
      </c>
      <c r="C43" s="8">
        <v>40125</v>
      </c>
      <c r="D43" s="9" t="s">
        <v>57</v>
      </c>
      <c r="E43" s="10" t="s">
        <v>42</v>
      </c>
      <c r="F43" s="10">
        <f t="shared" si="0"/>
        <v>0</v>
      </c>
      <c r="G43" s="10">
        <f t="shared" si="1"/>
        <v>0</v>
      </c>
      <c r="H43" s="10">
        <f t="shared" si="2"/>
        <v>1</v>
      </c>
      <c r="I43" s="10">
        <f t="shared" si="3"/>
        <v>0</v>
      </c>
      <c r="J43" s="7">
        <v>1</v>
      </c>
      <c r="K43" s="13">
        <v>15835</v>
      </c>
      <c r="L43" s="9">
        <v>2452617</v>
      </c>
      <c r="M43" s="7">
        <v>3</v>
      </c>
      <c r="N43" s="7">
        <f t="shared" si="31"/>
        <v>17</v>
      </c>
      <c r="O43" s="7">
        <v>4</v>
      </c>
      <c r="P43" s="7">
        <f t="shared" si="32"/>
        <v>16</v>
      </c>
      <c r="Q43" s="7">
        <v>6</v>
      </c>
      <c r="R43" s="7">
        <v>6</v>
      </c>
      <c r="S43" s="7">
        <v>5</v>
      </c>
      <c r="T43" s="7">
        <v>2</v>
      </c>
      <c r="U43" s="7">
        <v>4</v>
      </c>
      <c r="V43" s="7">
        <v>0</v>
      </c>
      <c r="W43" s="7">
        <v>1</v>
      </c>
      <c r="X43" s="6">
        <v>1</v>
      </c>
      <c r="Y43" s="12">
        <v>15.541721227419737</v>
      </c>
      <c r="Z43" s="7">
        <v>1</v>
      </c>
      <c r="AA43" s="7">
        <v>0</v>
      </c>
      <c r="AB43" s="7">
        <v>0.3</v>
      </c>
      <c r="AC43" s="10">
        <f t="shared" si="4"/>
        <v>0</v>
      </c>
      <c r="AD43" s="10">
        <f t="shared" si="5"/>
        <v>0</v>
      </c>
      <c r="AE43" s="10">
        <f t="shared" si="6"/>
        <v>1</v>
      </c>
      <c r="AF43" s="9" t="s">
        <v>76</v>
      </c>
      <c r="AG43" s="7" t="str">
        <f t="shared" si="7"/>
        <v>Padrão</v>
      </c>
      <c r="AH43" s="7" t="str">
        <f t="shared" si="8"/>
        <v>Padrão</v>
      </c>
      <c r="AI43" s="7" t="str">
        <f t="shared" si="9"/>
        <v>Padrão</v>
      </c>
      <c r="AJ43" s="7" t="str">
        <f t="shared" si="10"/>
        <v>Padrão</v>
      </c>
      <c r="AK43" s="7" t="str">
        <f t="shared" si="11"/>
        <v>Padrão</v>
      </c>
      <c r="AL43" s="7" t="str">
        <f t="shared" si="12"/>
        <v>Padrão</v>
      </c>
      <c r="AM43" s="34">
        <f t="shared" si="13"/>
        <v>0.21045380707616163</v>
      </c>
      <c r="AN43" s="34">
        <f t="shared" si="14"/>
        <v>0.78276646055451471</v>
      </c>
      <c r="AO43" s="35" t="str">
        <f t="shared" si="15"/>
        <v/>
      </c>
      <c r="AP43" s="34">
        <f t="shared" si="16"/>
        <v>0.13788459719305088</v>
      </c>
      <c r="AQ43" s="34">
        <f t="shared" si="17"/>
        <v>1.0027921569798219</v>
      </c>
      <c r="AR43" s="35" t="str">
        <f t="shared" si="18"/>
        <v/>
      </c>
      <c r="AS43" s="34">
        <f t="shared" si="19"/>
        <v>0.16261969593638392</v>
      </c>
      <c r="AT43" s="34">
        <f t="shared" si="20"/>
        <v>0.91203409733242702</v>
      </c>
      <c r="AU43" s="35" t="str">
        <f t="shared" si="21"/>
        <v/>
      </c>
      <c r="AV43" s="34">
        <f t="shared" si="22"/>
        <v>1.3519287889004703</v>
      </c>
      <c r="AW43" s="34">
        <f t="shared" si="23"/>
        <v>0.17452817652697644</v>
      </c>
      <c r="AX43" s="35" t="str">
        <f t="shared" si="24"/>
        <v/>
      </c>
      <c r="AY43" s="34">
        <f t="shared" si="25"/>
        <v>6.7136406608771459E-2</v>
      </c>
      <c r="AZ43" s="34">
        <f t="shared" si="26"/>
        <v>1.4888554469390924</v>
      </c>
      <c r="BA43" s="35" t="str">
        <f t="shared" si="27"/>
        <v/>
      </c>
      <c r="BB43" s="34">
        <f t="shared" si="28"/>
        <v>0.14136801607252214</v>
      </c>
      <c r="BC43" s="34">
        <f t="shared" si="29"/>
        <v>0.98863688511696213</v>
      </c>
      <c r="BD43" s="35" t="str">
        <f t="shared" si="30"/>
        <v/>
      </c>
    </row>
    <row r="44" spans="1:56" ht="12.75" customHeight="1" x14ac:dyDescent="0.2">
      <c r="A44" s="7" t="s">
        <v>30</v>
      </c>
      <c r="B44" s="7" t="s">
        <v>31</v>
      </c>
      <c r="C44" s="8">
        <v>39942</v>
      </c>
      <c r="D44" s="9" t="s">
        <v>32</v>
      </c>
      <c r="E44" s="10" t="s">
        <v>33</v>
      </c>
      <c r="F44" s="10">
        <f t="shared" si="0"/>
        <v>1</v>
      </c>
      <c r="G44" s="10">
        <f t="shared" si="1"/>
        <v>0</v>
      </c>
      <c r="H44" s="10">
        <f t="shared" si="2"/>
        <v>0</v>
      </c>
      <c r="I44" s="10">
        <f t="shared" si="3"/>
        <v>0</v>
      </c>
      <c r="J44" s="7">
        <v>0</v>
      </c>
      <c r="K44" s="11">
        <v>17907</v>
      </c>
      <c r="L44" s="9">
        <v>408161</v>
      </c>
      <c r="M44" s="7">
        <v>3</v>
      </c>
      <c r="N44" s="7">
        <f t="shared" si="31"/>
        <v>17</v>
      </c>
      <c r="O44" s="7">
        <v>12</v>
      </c>
      <c r="P44" s="7">
        <f t="shared" si="32"/>
        <v>8</v>
      </c>
      <c r="Q44" s="7">
        <v>0</v>
      </c>
      <c r="R44" s="7">
        <v>0</v>
      </c>
      <c r="S44" s="7">
        <v>6</v>
      </c>
      <c r="T44" s="7">
        <v>1</v>
      </c>
      <c r="U44" s="7">
        <v>1</v>
      </c>
      <c r="V44" s="7">
        <v>0</v>
      </c>
      <c r="W44" s="7">
        <v>0</v>
      </c>
      <c r="X44" s="6">
        <v>1</v>
      </c>
      <c r="Y44" s="12">
        <v>6.3710450623202304</v>
      </c>
      <c r="Z44" s="7">
        <v>1</v>
      </c>
      <c r="AA44" s="7">
        <v>0</v>
      </c>
      <c r="AB44" s="7">
        <v>24</v>
      </c>
      <c r="AC44" s="10">
        <f t="shared" si="4"/>
        <v>1</v>
      </c>
      <c r="AD44" s="10">
        <f t="shared" si="5"/>
        <v>0</v>
      </c>
      <c r="AE44" s="10">
        <f t="shared" si="6"/>
        <v>0</v>
      </c>
      <c r="AF44" s="9" t="s">
        <v>34</v>
      </c>
      <c r="AG44" s="7" t="str">
        <f t="shared" si="7"/>
        <v>Padrão</v>
      </c>
      <c r="AH44" s="7" t="str">
        <f t="shared" si="8"/>
        <v>Padrão</v>
      </c>
      <c r="AI44" s="7" t="str">
        <f t="shared" si="9"/>
        <v>Padrão</v>
      </c>
      <c r="AJ44" s="7" t="str">
        <f t="shared" si="10"/>
        <v>Outlier</v>
      </c>
      <c r="AK44" s="7" t="str">
        <f t="shared" si="11"/>
        <v>Outlier</v>
      </c>
      <c r="AL44" s="7" t="str">
        <f t="shared" si="12"/>
        <v>Outlier</v>
      </c>
      <c r="AM44" s="34">
        <f t="shared" si="13"/>
        <v>0.12130770865976713</v>
      </c>
      <c r="AN44" s="34">
        <f t="shared" si="14"/>
        <v>1.0780135799962731</v>
      </c>
      <c r="AO44" s="35" t="str">
        <f t="shared" si="15"/>
        <v/>
      </c>
      <c r="AP44" s="34">
        <f t="shared" si="16"/>
        <v>0.48616983743415837</v>
      </c>
      <c r="AQ44" s="34">
        <f t="shared" si="17"/>
        <v>0.44868920542736179</v>
      </c>
      <c r="AR44" s="35" t="str">
        <f t="shared" si="18"/>
        <v/>
      </c>
      <c r="AS44" s="34">
        <f t="shared" si="19"/>
        <v>0.79450675357053047</v>
      </c>
      <c r="AT44" s="34">
        <f t="shared" si="20"/>
        <v>0.30084051243716065</v>
      </c>
      <c r="AU44" s="35" t="str">
        <f t="shared" si="21"/>
        <v/>
      </c>
      <c r="AV44" s="34">
        <f t="shared" si="22"/>
        <v>2.6795855645791824</v>
      </c>
      <c r="AW44" s="34">
        <f t="shared" si="23"/>
        <v>6.3828059149340033E-2</v>
      </c>
      <c r="AX44" s="35" t="str">
        <f t="shared" si="24"/>
        <v>*</v>
      </c>
      <c r="AY44" s="34">
        <f t="shared" si="25"/>
        <v>1.7037412102292142</v>
      </c>
      <c r="AZ44" s="34">
        <f t="shared" si="26"/>
        <v>0.13039037927329536</v>
      </c>
      <c r="BA44" s="35" t="str">
        <f t="shared" si="27"/>
        <v/>
      </c>
      <c r="BB44" s="34">
        <f t="shared" si="28"/>
        <v>3.2439759524719936</v>
      </c>
      <c r="BC44" s="34">
        <f t="shared" si="29"/>
        <v>4.3747256746082042E-2</v>
      </c>
      <c r="BD44" s="35" t="str">
        <f t="shared" si="30"/>
        <v>**</v>
      </c>
    </row>
    <row r="45" spans="1:56" ht="12.75" customHeight="1" x14ac:dyDescent="0.2">
      <c r="A45" s="7" t="s">
        <v>63</v>
      </c>
      <c r="B45" s="7" t="s">
        <v>40</v>
      </c>
      <c r="C45" s="8">
        <v>40062</v>
      </c>
      <c r="D45" s="9" t="s">
        <v>65</v>
      </c>
      <c r="E45" s="10" t="s">
        <v>66</v>
      </c>
      <c r="F45" s="10">
        <f t="shared" si="0"/>
        <v>0</v>
      </c>
      <c r="G45" s="10">
        <f t="shared" si="1"/>
        <v>0</v>
      </c>
      <c r="H45" s="10">
        <f t="shared" si="2"/>
        <v>0</v>
      </c>
      <c r="I45" s="10">
        <f t="shared" si="3"/>
        <v>1</v>
      </c>
      <c r="J45" s="7">
        <v>0</v>
      </c>
      <c r="K45" s="11">
        <v>14355</v>
      </c>
      <c r="L45" s="9">
        <v>1281975</v>
      </c>
      <c r="M45" s="7">
        <v>3</v>
      </c>
      <c r="N45" s="7">
        <f t="shared" si="31"/>
        <v>17</v>
      </c>
      <c r="O45" s="7">
        <v>15</v>
      </c>
      <c r="P45" s="7">
        <f t="shared" si="32"/>
        <v>5</v>
      </c>
      <c r="Q45" s="7">
        <v>3</v>
      </c>
      <c r="R45" s="7">
        <v>6</v>
      </c>
      <c r="S45" s="7">
        <v>2</v>
      </c>
      <c r="T45" s="7">
        <v>3</v>
      </c>
      <c r="U45" s="7">
        <v>3</v>
      </c>
      <c r="V45" s="7">
        <v>0</v>
      </c>
      <c r="W45" s="7">
        <v>0</v>
      </c>
      <c r="X45" s="6">
        <v>0</v>
      </c>
      <c r="Y45" s="12">
        <v>15.360706062931696</v>
      </c>
      <c r="Z45" s="7">
        <v>1</v>
      </c>
      <c r="AA45" s="7">
        <v>0</v>
      </c>
      <c r="AB45" s="7">
        <v>0.2</v>
      </c>
      <c r="AC45" s="10">
        <f t="shared" si="4"/>
        <v>0</v>
      </c>
      <c r="AD45" s="10">
        <f t="shared" si="5"/>
        <v>1</v>
      </c>
      <c r="AE45" s="10">
        <f t="shared" si="6"/>
        <v>0</v>
      </c>
      <c r="AF45" s="9" t="s">
        <v>67</v>
      </c>
      <c r="AG45" s="7" t="str">
        <f t="shared" si="7"/>
        <v>Padrão</v>
      </c>
      <c r="AH45" s="7" t="str">
        <f t="shared" si="8"/>
        <v>Padrão</v>
      </c>
      <c r="AI45" s="7" t="str">
        <f t="shared" si="9"/>
        <v>Padrão</v>
      </c>
      <c r="AJ45" s="7" t="str">
        <f t="shared" si="10"/>
        <v>Padrão</v>
      </c>
      <c r="AK45" s="7" t="str">
        <f t="shared" si="11"/>
        <v>Padrão</v>
      </c>
      <c r="AL45" s="7" t="str">
        <f t="shared" si="12"/>
        <v>Padrão</v>
      </c>
      <c r="AM45" s="34">
        <f t="shared" si="13"/>
        <v>0.28907006442024263</v>
      </c>
      <c r="AN45" s="34">
        <f t="shared" si="14"/>
        <v>0.64215185177999479</v>
      </c>
      <c r="AO45" s="35" t="str">
        <f t="shared" si="15"/>
        <v/>
      </c>
      <c r="AP45" s="34">
        <f t="shared" si="16"/>
        <v>0.31131254304670897</v>
      </c>
      <c r="AQ45" s="34">
        <f t="shared" si="17"/>
        <v>0.611943176405504</v>
      </c>
      <c r="AR45" s="35" t="str">
        <f t="shared" si="18"/>
        <v/>
      </c>
      <c r="AS45" s="34">
        <f t="shared" si="19"/>
        <v>1.1257378724916556</v>
      </c>
      <c r="AT45" s="34">
        <f t="shared" si="20"/>
        <v>0.21416108293737512</v>
      </c>
      <c r="AU45" s="35" t="str">
        <f t="shared" si="21"/>
        <v/>
      </c>
      <c r="AV45" s="34">
        <f t="shared" si="22"/>
        <v>0.47403979773610405</v>
      </c>
      <c r="AW45" s="34">
        <f t="shared" si="23"/>
        <v>0.45715790052108374</v>
      </c>
      <c r="AX45" s="35" t="str">
        <f t="shared" si="24"/>
        <v/>
      </c>
      <c r="AY45" s="34">
        <f t="shared" si="25"/>
        <v>7.8263805947124246E-2</v>
      </c>
      <c r="AZ45" s="34">
        <f t="shared" si="26"/>
        <v>1.3713073837104148</v>
      </c>
      <c r="BA45" s="35" t="str">
        <f t="shared" si="27"/>
        <v/>
      </c>
      <c r="BB45" s="34">
        <f t="shared" si="28"/>
        <v>0.14836011291204623</v>
      </c>
      <c r="BC45" s="34">
        <f t="shared" si="29"/>
        <v>0.96169088336718567</v>
      </c>
      <c r="BD45" s="35" t="str">
        <f t="shared" si="30"/>
        <v/>
      </c>
    </row>
    <row r="46" spans="1:56" ht="12.75" customHeight="1" x14ac:dyDescent="0.2">
      <c r="A46" s="7" t="s">
        <v>63</v>
      </c>
      <c r="B46" s="7" t="s">
        <v>58</v>
      </c>
      <c r="C46" s="8">
        <v>40030</v>
      </c>
      <c r="D46" s="9" t="s">
        <v>65</v>
      </c>
      <c r="E46" s="10" t="s">
        <v>66</v>
      </c>
      <c r="F46" s="10">
        <f t="shared" si="0"/>
        <v>0</v>
      </c>
      <c r="G46" s="10">
        <f t="shared" si="1"/>
        <v>0</v>
      </c>
      <c r="H46" s="10">
        <f t="shared" si="2"/>
        <v>0</v>
      </c>
      <c r="I46" s="10">
        <f t="shared" si="3"/>
        <v>1</v>
      </c>
      <c r="J46" s="7">
        <v>0</v>
      </c>
      <c r="K46" s="11">
        <v>14355</v>
      </c>
      <c r="L46" s="9">
        <v>1281975</v>
      </c>
      <c r="M46" s="7">
        <v>3</v>
      </c>
      <c r="N46" s="7">
        <f t="shared" si="31"/>
        <v>17</v>
      </c>
      <c r="O46" s="7">
        <v>9</v>
      </c>
      <c r="P46" s="7">
        <f t="shared" si="32"/>
        <v>11</v>
      </c>
      <c r="Q46" s="7">
        <v>9</v>
      </c>
      <c r="R46" s="7">
        <v>7</v>
      </c>
      <c r="S46" s="7">
        <v>6</v>
      </c>
      <c r="T46" s="7">
        <v>6</v>
      </c>
      <c r="U46" s="7">
        <v>2</v>
      </c>
      <c r="V46" s="7">
        <v>0</v>
      </c>
      <c r="W46" s="7">
        <v>1</v>
      </c>
      <c r="X46" s="6">
        <v>1</v>
      </c>
      <c r="Y46" s="12">
        <v>27.45391211146838</v>
      </c>
      <c r="Z46" s="7">
        <v>0</v>
      </c>
      <c r="AA46" s="7">
        <v>1</v>
      </c>
      <c r="AB46" s="7">
        <v>0</v>
      </c>
      <c r="AC46" s="10">
        <f t="shared" si="4"/>
        <v>0</v>
      </c>
      <c r="AD46" s="10">
        <f t="shared" si="5"/>
        <v>1</v>
      </c>
      <c r="AE46" s="10">
        <f t="shared" si="6"/>
        <v>0</v>
      </c>
      <c r="AF46" s="9" t="s">
        <v>67</v>
      </c>
      <c r="AG46" s="7" t="str">
        <f t="shared" si="7"/>
        <v>Padrão</v>
      </c>
      <c r="AH46" s="7" t="str">
        <f t="shared" si="8"/>
        <v>Padrão</v>
      </c>
      <c r="AI46" s="7" t="str">
        <f t="shared" si="9"/>
        <v>Padrão</v>
      </c>
      <c r="AJ46" s="7" t="str">
        <f t="shared" si="10"/>
        <v>Padrão</v>
      </c>
      <c r="AK46" s="7" t="str">
        <f t="shared" si="11"/>
        <v>Padrão</v>
      </c>
      <c r="AL46" s="7" t="str">
        <f t="shared" si="12"/>
        <v>Padrão</v>
      </c>
      <c r="AM46" s="34">
        <f t="shared" si="13"/>
        <v>0.28907006442024263</v>
      </c>
      <c r="AN46" s="34">
        <f t="shared" si="14"/>
        <v>0.64215185177999479</v>
      </c>
      <c r="AO46" s="35" t="str">
        <f t="shared" si="15"/>
        <v/>
      </c>
      <c r="AP46" s="34">
        <f t="shared" si="16"/>
        <v>0.31131254304670897</v>
      </c>
      <c r="AQ46" s="34">
        <f t="shared" si="17"/>
        <v>0.611943176405504</v>
      </c>
      <c r="AR46" s="35" t="str">
        <f t="shared" si="18"/>
        <v/>
      </c>
      <c r="AS46" s="34">
        <f t="shared" si="19"/>
        <v>0.79450675357053047</v>
      </c>
      <c r="AT46" s="34">
        <f t="shared" si="20"/>
        <v>0.30084051243716065</v>
      </c>
      <c r="AU46" s="35" t="str">
        <f t="shared" si="21"/>
        <v/>
      </c>
      <c r="AV46" s="34">
        <f t="shared" si="22"/>
        <v>0.53897953132908405</v>
      </c>
      <c r="AW46" s="34">
        <f t="shared" si="23"/>
        <v>0.41503623187612998</v>
      </c>
      <c r="AX46" s="35" t="str">
        <f t="shared" si="24"/>
        <v/>
      </c>
      <c r="AY46" s="34">
        <f t="shared" si="25"/>
        <v>1.20957221507826</v>
      </c>
      <c r="AZ46" s="34">
        <f t="shared" si="26"/>
        <v>0.19812482479546623</v>
      </c>
      <c r="BA46" s="35" t="str">
        <f t="shared" si="27"/>
        <v/>
      </c>
      <c r="BB46" s="34">
        <f t="shared" si="28"/>
        <v>0.16285060750454688</v>
      </c>
      <c r="BC46" s="34">
        <f t="shared" si="29"/>
        <v>0.9112820465910213</v>
      </c>
      <c r="BD46" s="35" t="str">
        <f t="shared" si="30"/>
        <v/>
      </c>
    </row>
    <row r="47" spans="1:56" ht="12.75" customHeight="1" x14ac:dyDescent="0.2">
      <c r="A47" s="7" t="s">
        <v>63</v>
      </c>
      <c r="B47" s="7" t="s">
        <v>44</v>
      </c>
      <c r="C47" s="8">
        <v>40041</v>
      </c>
      <c r="D47" s="9" t="s">
        <v>65</v>
      </c>
      <c r="E47" s="10" t="s">
        <v>66</v>
      </c>
      <c r="F47" s="10">
        <f t="shared" si="0"/>
        <v>0</v>
      </c>
      <c r="G47" s="10">
        <f t="shared" si="1"/>
        <v>0</v>
      </c>
      <c r="H47" s="10">
        <f t="shared" si="2"/>
        <v>0</v>
      </c>
      <c r="I47" s="10">
        <f t="shared" si="3"/>
        <v>1</v>
      </c>
      <c r="J47" s="7">
        <v>0</v>
      </c>
      <c r="K47" s="11">
        <v>14355</v>
      </c>
      <c r="L47" s="9">
        <v>1281975</v>
      </c>
      <c r="M47" s="7">
        <v>3</v>
      </c>
      <c r="N47" s="7">
        <f t="shared" si="31"/>
        <v>17</v>
      </c>
      <c r="O47" s="7">
        <v>10</v>
      </c>
      <c r="P47" s="7">
        <f t="shared" si="32"/>
        <v>10</v>
      </c>
      <c r="Q47" s="7">
        <v>6</v>
      </c>
      <c r="R47" s="7">
        <v>1</v>
      </c>
      <c r="S47" s="7">
        <v>6</v>
      </c>
      <c r="T47" s="7">
        <v>2</v>
      </c>
      <c r="U47" s="7">
        <v>2</v>
      </c>
      <c r="V47" s="7">
        <v>0</v>
      </c>
      <c r="W47" s="7">
        <v>0</v>
      </c>
      <c r="X47" s="6">
        <v>0</v>
      </c>
      <c r="Y47" s="12">
        <v>15.630380449875034</v>
      </c>
      <c r="Z47" s="7">
        <v>1</v>
      </c>
      <c r="AA47" s="7">
        <v>0</v>
      </c>
      <c r="AB47" s="7">
        <v>0</v>
      </c>
      <c r="AC47" s="10">
        <f t="shared" si="4"/>
        <v>0</v>
      </c>
      <c r="AD47" s="10">
        <f t="shared" si="5"/>
        <v>1</v>
      </c>
      <c r="AE47" s="10">
        <f t="shared" si="6"/>
        <v>0</v>
      </c>
      <c r="AF47" s="9" t="s">
        <v>67</v>
      </c>
      <c r="AG47" s="7" t="str">
        <f t="shared" si="7"/>
        <v>Padrão</v>
      </c>
      <c r="AH47" s="7" t="str">
        <f t="shared" si="8"/>
        <v>Padrão</v>
      </c>
      <c r="AI47" s="7" t="str">
        <f t="shared" si="9"/>
        <v>Padrão</v>
      </c>
      <c r="AJ47" s="7" t="str">
        <f t="shared" si="10"/>
        <v>Padrão</v>
      </c>
      <c r="AK47" s="7" t="str">
        <f t="shared" si="11"/>
        <v>Padrão</v>
      </c>
      <c r="AL47" s="7" t="str">
        <f t="shared" si="12"/>
        <v>Padrão</v>
      </c>
      <c r="AM47" s="34">
        <f t="shared" si="13"/>
        <v>0.28907006442024263</v>
      </c>
      <c r="AN47" s="34">
        <f t="shared" si="14"/>
        <v>0.64215185177999479</v>
      </c>
      <c r="AO47" s="35" t="str">
        <f t="shared" si="15"/>
        <v/>
      </c>
      <c r="AP47" s="34">
        <f t="shared" si="16"/>
        <v>0.31131254304670897</v>
      </c>
      <c r="AQ47" s="34">
        <f t="shared" si="17"/>
        <v>0.611943176405504</v>
      </c>
      <c r="AR47" s="35" t="str">
        <f t="shared" si="18"/>
        <v/>
      </c>
      <c r="AS47" s="34">
        <f t="shared" si="19"/>
        <v>0.79450675357053047</v>
      </c>
      <c r="AT47" s="34">
        <f t="shared" si="20"/>
        <v>0.30084051243716065</v>
      </c>
      <c r="AU47" s="35" t="str">
        <f t="shared" si="21"/>
        <v/>
      </c>
      <c r="AV47" s="34">
        <f t="shared" si="22"/>
        <v>1.3519287889004703</v>
      </c>
      <c r="AW47" s="34">
        <f t="shared" si="23"/>
        <v>0.17452817652697644</v>
      </c>
      <c r="AX47" s="35" t="str">
        <f t="shared" si="24"/>
        <v/>
      </c>
      <c r="AY47" s="34">
        <f t="shared" si="25"/>
        <v>6.1997475011929329E-2</v>
      </c>
      <c r="AZ47" s="34">
        <f t="shared" si="26"/>
        <v>1.5533183903542578</v>
      </c>
      <c r="BA47" s="35" t="str">
        <f t="shared" si="27"/>
        <v/>
      </c>
      <c r="BB47" s="34">
        <f t="shared" si="28"/>
        <v>0.16285060750454688</v>
      </c>
      <c r="BC47" s="34">
        <f t="shared" si="29"/>
        <v>0.9112820465910213</v>
      </c>
      <c r="BD47" s="35" t="str">
        <f t="shared" si="30"/>
        <v/>
      </c>
    </row>
    <row r="48" spans="1:56" ht="12.75" customHeight="1" x14ac:dyDescent="0.2">
      <c r="A48" s="7" t="s">
        <v>56</v>
      </c>
      <c r="B48" s="7" t="s">
        <v>43</v>
      </c>
      <c r="C48" s="8">
        <v>40096</v>
      </c>
      <c r="D48" s="9" t="s">
        <v>48</v>
      </c>
      <c r="E48" s="10" t="s">
        <v>33</v>
      </c>
      <c r="F48" s="10">
        <f t="shared" si="0"/>
        <v>1</v>
      </c>
      <c r="G48" s="10">
        <f t="shared" si="1"/>
        <v>0</v>
      </c>
      <c r="H48" s="10">
        <f t="shared" si="2"/>
        <v>0</v>
      </c>
      <c r="I48" s="10">
        <f t="shared" si="3"/>
        <v>0</v>
      </c>
      <c r="J48" s="7">
        <v>0</v>
      </c>
      <c r="K48" s="13">
        <v>23534</v>
      </c>
      <c r="L48" s="9">
        <v>1430220</v>
      </c>
      <c r="M48" s="7">
        <v>3</v>
      </c>
      <c r="N48" s="7">
        <f t="shared" si="31"/>
        <v>17</v>
      </c>
      <c r="O48" s="7">
        <v>14</v>
      </c>
      <c r="P48" s="7">
        <f t="shared" si="32"/>
        <v>6</v>
      </c>
      <c r="Q48" s="7">
        <v>4</v>
      </c>
      <c r="R48" s="7">
        <v>4</v>
      </c>
      <c r="S48" s="7">
        <v>3</v>
      </c>
      <c r="T48" s="7">
        <v>4</v>
      </c>
      <c r="U48" s="7">
        <v>3</v>
      </c>
      <c r="V48" s="7">
        <v>0</v>
      </c>
      <c r="W48" s="7">
        <v>0</v>
      </c>
      <c r="X48" s="6">
        <v>0</v>
      </c>
      <c r="Y48" s="12">
        <v>18.41785856743974</v>
      </c>
      <c r="Z48" s="7">
        <v>1</v>
      </c>
      <c r="AA48" s="7">
        <v>0</v>
      </c>
      <c r="AB48" s="7">
        <v>0</v>
      </c>
      <c r="AC48" s="10">
        <f t="shared" si="4"/>
        <v>0</v>
      </c>
      <c r="AD48" s="10">
        <f t="shared" si="5"/>
        <v>0</v>
      </c>
      <c r="AE48" s="10">
        <f t="shared" si="6"/>
        <v>1</v>
      </c>
      <c r="AF48" s="9" t="s">
        <v>76</v>
      </c>
      <c r="AG48" s="7" t="str">
        <f t="shared" si="7"/>
        <v>Padrão</v>
      </c>
      <c r="AH48" s="7" t="str">
        <f t="shared" si="8"/>
        <v>Padrão</v>
      </c>
      <c r="AI48" s="7" t="str">
        <f t="shared" si="9"/>
        <v>Padrão</v>
      </c>
      <c r="AJ48" s="7" t="str">
        <f t="shared" si="10"/>
        <v>Padrão</v>
      </c>
      <c r="AK48" s="7" t="str">
        <f t="shared" si="11"/>
        <v>Padrão</v>
      </c>
      <c r="AL48" s="7" t="str">
        <f t="shared" si="12"/>
        <v>Padrão</v>
      </c>
      <c r="AM48" s="34">
        <f t="shared" si="13"/>
        <v>2.3341404670856546E-3</v>
      </c>
      <c r="AN48" s="34">
        <f t="shared" si="14"/>
        <v>8.2478303553898993</v>
      </c>
      <c r="AO48" s="35" t="str">
        <f t="shared" si="15"/>
        <v/>
      </c>
      <c r="AP48" s="34">
        <f t="shared" si="16"/>
        <v>0.28549831114687074</v>
      </c>
      <c r="AQ48" s="34">
        <f t="shared" si="17"/>
        <v>0.64731120312234092</v>
      </c>
      <c r="AR48" s="35" t="str">
        <f t="shared" si="18"/>
        <v/>
      </c>
      <c r="AS48" s="34">
        <f t="shared" si="19"/>
        <v>0.32823525539694648</v>
      </c>
      <c r="AT48" s="34">
        <f t="shared" si="20"/>
        <v>0.59093821033144889</v>
      </c>
      <c r="AU48" s="35" t="str">
        <f t="shared" si="21"/>
        <v/>
      </c>
      <c r="AV48" s="34">
        <f t="shared" si="22"/>
        <v>4.5918591086084329E-2</v>
      </c>
      <c r="AW48" s="34">
        <f t="shared" si="23"/>
        <v>1.8194691376563785</v>
      </c>
      <c r="AX48" s="35" t="str">
        <f t="shared" si="24"/>
        <v/>
      </c>
      <c r="AY48" s="34">
        <f t="shared" si="25"/>
        <v>4.7603791627538828E-3</v>
      </c>
      <c r="AZ48" s="34">
        <f t="shared" si="26"/>
        <v>5.7684029444424452</v>
      </c>
      <c r="BA48" s="35" t="str">
        <f t="shared" si="27"/>
        <v/>
      </c>
      <c r="BB48" s="34">
        <f t="shared" si="28"/>
        <v>0.16285060750454688</v>
      </c>
      <c r="BC48" s="34">
        <f t="shared" si="29"/>
        <v>0.9112820465910213</v>
      </c>
      <c r="BD48" s="35" t="str">
        <f t="shared" si="30"/>
        <v/>
      </c>
    </row>
    <row r="49" spans="1:56" ht="12.75" customHeight="1" x14ac:dyDescent="0.2">
      <c r="A49" s="7" t="s">
        <v>56</v>
      </c>
      <c r="B49" s="7" t="s">
        <v>63</v>
      </c>
      <c r="C49" s="8">
        <v>40055</v>
      </c>
      <c r="D49" s="9" t="s">
        <v>48</v>
      </c>
      <c r="E49" s="10" t="s">
        <v>33</v>
      </c>
      <c r="F49" s="10">
        <f t="shared" si="0"/>
        <v>1</v>
      </c>
      <c r="G49" s="10">
        <f t="shared" si="1"/>
        <v>0</v>
      </c>
      <c r="H49" s="10">
        <f t="shared" si="2"/>
        <v>0</v>
      </c>
      <c r="I49" s="10">
        <f t="shared" si="3"/>
        <v>0</v>
      </c>
      <c r="J49" s="7">
        <v>0</v>
      </c>
      <c r="K49" s="13">
        <v>23534</v>
      </c>
      <c r="L49" s="9">
        <v>1430220</v>
      </c>
      <c r="M49" s="7">
        <v>3</v>
      </c>
      <c r="N49" s="7">
        <f t="shared" si="31"/>
        <v>17</v>
      </c>
      <c r="O49" s="7">
        <v>2</v>
      </c>
      <c r="P49" s="7">
        <f t="shared" si="32"/>
        <v>18</v>
      </c>
      <c r="Q49" s="7">
        <v>1</v>
      </c>
      <c r="R49" s="7">
        <v>6</v>
      </c>
      <c r="S49" s="7">
        <v>5</v>
      </c>
      <c r="T49" s="7">
        <v>5</v>
      </c>
      <c r="U49" s="7">
        <v>3</v>
      </c>
      <c r="V49" s="7">
        <v>0</v>
      </c>
      <c r="W49" s="7">
        <v>0</v>
      </c>
      <c r="X49" s="6">
        <v>0</v>
      </c>
      <c r="Y49" s="12">
        <v>17.524981357196122</v>
      </c>
      <c r="Z49" s="7">
        <v>1</v>
      </c>
      <c r="AA49" s="7">
        <v>0</v>
      </c>
      <c r="AB49" s="7">
        <v>0</v>
      </c>
      <c r="AC49" s="10">
        <f t="shared" si="4"/>
        <v>0</v>
      </c>
      <c r="AD49" s="10">
        <f t="shared" si="5"/>
        <v>1</v>
      </c>
      <c r="AE49" s="10">
        <f t="shared" si="6"/>
        <v>0</v>
      </c>
      <c r="AF49" s="9" t="s">
        <v>67</v>
      </c>
      <c r="AG49" s="7" t="str">
        <f t="shared" si="7"/>
        <v>Padrão</v>
      </c>
      <c r="AH49" s="7" t="str">
        <f t="shared" si="8"/>
        <v>Padrão</v>
      </c>
      <c r="AI49" s="7" t="str">
        <f t="shared" si="9"/>
        <v>Padrão</v>
      </c>
      <c r="AJ49" s="7" t="str">
        <f t="shared" si="10"/>
        <v>Padrão</v>
      </c>
      <c r="AK49" s="7" t="str">
        <f t="shared" si="11"/>
        <v>Padrão</v>
      </c>
      <c r="AL49" s="7" t="str">
        <f t="shared" si="12"/>
        <v>Padrão</v>
      </c>
      <c r="AM49" s="34">
        <f t="shared" si="13"/>
        <v>2.3341404670856546E-3</v>
      </c>
      <c r="AN49" s="34">
        <f t="shared" si="14"/>
        <v>8.2478303553898993</v>
      </c>
      <c r="AO49" s="35" t="str">
        <f t="shared" si="15"/>
        <v/>
      </c>
      <c r="AP49" s="34">
        <f t="shared" si="16"/>
        <v>0.28549831114687074</v>
      </c>
      <c r="AQ49" s="34">
        <f t="shared" si="17"/>
        <v>0.64731120312234092</v>
      </c>
      <c r="AR49" s="35" t="str">
        <f t="shared" si="18"/>
        <v/>
      </c>
      <c r="AS49" s="34">
        <f t="shared" si="19"/>
        <v>0.16261969593638392</v>
      </c>
      <c r="AT49" s="34">
        <f t="shared" si="20"/>
        <v>0.91203409733242702</v>
      </c>
      <c r="AU49" s="35" t="str">
        <f t="shared" si="21"/>
        <v/>
      </c>
      <c r="AV49" s="34">
        <f t="shared" si="22"/>
        <v>6.7565168950411023E-2</v>
      </c>
      <c r="AW49" s="34">
        <f t="shared" si="23"/>
        <v>1.4838057245320497</v>
      </c>
      <c r="AX49" s="35" t="str">
        <f t="shared" si="24"/>
        <v/>
      </c>
      <c r="AY49" s="34">
        <f t="shared" si="25"/>
        <v>1.0798888913697399E-3</v>
      </c>
      <c r="AZ49" s="34">
        <f t="shared" si="26"/>
        <v>12.133498312903843</v>
      </c>
      <c r="BA49" s="35" t="str">
        <f t="shared" si="27"/>
        <v/>
      </c>
      <c r="BB49" s="34">
        <f t="shared" si="28"/>
        <v>0.16285060750454688</v>
      </c>
      <c r="BC49" s="34">
        <f t="shared" si="29"/>
        <v>0.9112820465910213</v>
      </c>
      <c r="BD49" s="35" t="str">
        <f t="shared" si="30"/>
        <v/>
      </c>
    </row>
    <row r="50" spans="1:56" ht="12.75" customHeight="1" x14ac:dyDescent="0.2">
      <c r="A50" s="7" t="s">
        <v>56</v>
      </c>
      <c r="B50" s="7" t="s">
        <v>50</v>
      </c>
      <c r="C50" s="8">
        <v>40016</v>
      </c>
      <c r="D50" s="9" t="s">
        <v>48</v>
      </c>
      <c r="E50" s="10" t="s">
        <v>33</v>
      </c>
      <c r="F50" s="10">
        <f t="shared" si="0"/>
        <v>1</v>
      </c>
      <c r="G50" s="10">
        <f t="shared" si="1"/>
        <v>0</v>
      </c>
      <c r="H50" s="10">
        <f t="shared" si="2"/>
        <v>0</v>
      </c>
      <c r="I50" s="10">
        <f t="shared" si="3"/>
        <v>0</v>
      </c>
      <c r="J50" s="7">
        <v>0</v>
      </c>
      <c r="K50" s="13">
        <v>23534</v>
      </c>
      <c r="L50" s="9">
        <v>1430220</v>
      </c>
      <c r="M50" s="7">
        <v>3</v>
      </c>
      <c r="N50" s="7">
        <f t="shared" si="31"/>
        <v>17</v>
      </c>
      <c r="O50" s="7">
        <v>12</v>
      </c>
      <c r="P50" s="7">
        <f t="shared" si="32"/>
        <v>8</v>
      </c>
      <c r="Q50" s="7">
        <v>3</v>
      </c>
      <c r="R50" s="7">
        <v>4</v>
      </c>
      <c r="S50" s="7">
        <v>7</v>
      </c>
      <c r="T50" s="7">
        <v>4</v>
      </c>
      <c r="U50" s="7">
        <v>2</v>
      </c>
      <c r="V50" s="7">
        <v>0</v>
      </c>
      <c r="W50" s="7">
        <v>1</v>
      </c>
      <c r="X50" s="6">
        <v>0</v>
      </c>
      <c r="Y50" s="12">
        <v>15.306748466257668</v>
      </c>
      <c r="Z50" s="7">
        <v>0</v>
      </c>
      <c r="AA50" s="7">
        <v>1</v>
      </c>
      <c r="AB50" s="7">
        <v>11</v>
      </c>
      <c r="AC50" s="10">
        <f t="shared" si="4"/>
        <v>0</v>
      </c>
      <c r="AD50" s="10">
        <f t="shared" si="5"/>
        <v>1</v>
      </c>
      <c r="AE50" s="10">
        <f t="shared" si="6"/>
        <v>0</v>
      </c>
      <c r="AF50" s="9" t="s">
        <v>67</v>
      </c>
      <c r="AG50" s="7" t="str">
        <f t="shared" si="7"/>
        <v>Padrão</v>
      </c>
      <c r="AH50" s="7" t="str">
        <f t="shared" si="8"/>
        <v>Padrão</v>
      </c>
      <c r="AI50" s="7" t="str">
        <f t="shared" si="9"/>
        <v>Padrão</v>
      </c>
      <c r="AJ50" s="7" t="str">
        <f t="shared" si="10"/>
        <v>Padrão</v>
      </c>
      <c r="AK50" s="7" t="str">
        <f t="shared" si="11"/>
        <v>Padrão</v>
      </c>
      <c r="AL50" s="7" t="str">
        <f t="shared" si="12"/>
        <v>Outlier</v>
      </c>
      <c r="AM50" s="34">
        <f t="shared" si="13"/>
        <v>2.3341404670856546E-3</v>
      </c>
      <c r="AN50" s="34">
        <f t="shared" si="14"/>
        <v>8.2478303553898993</v>
      </c>
      <c r="AO50" s="35" t="str">
        <f t="shared" si="15"/>
        <v/>
      </c>
      <c r="AP50" s="34">
        <f t="shared" si="16"/>
        <v>0.28549831114687074</v>
      </c>
      <c r="AQ50" s="34">
        <f t="shared" si="17"/>
        <v>0.64731120312234092</v>
      </c>
      <c r="AR50" s="35" t="str">
        <f t="shared" si="18"/>
        <v/>
      </c>
      <c r="AS50" s="34">
        <f t="shared" si="19"/>
        <v>1.9028570361142954</v>
      </c>
      <c r="AT50" s="34">
        <f t="shared" si="20"/>
        <v>0.11168808131487463</v>
      </c>
      <c r="AU50" s="35" t="str">
        <f t="shared" si="21"/>
        <v/>
      </c>
      <c r="AV50" s="34">
        <f t="shared" si="22"/>
        <v>4.5918591086084329E-2</v>
      </c>
      <c r="AW50" s="34">
        <f t="shared" si="23"/>
        <v>1.8194691376563785</v>
      </c>
      <c r="AX50" s="35" t="str">
        <f t="shared" si="24"/>
        <v/>
      </c>
      <c r="AY50" s="34">
        <f t="shared" si="25"/>
        <v>8.174569243336538E-2</v>
      </c>
      <c r="AZ50" s="34">
        <f t="shared" si="26"/>
        <v>1.3394508303301067</v>
      </c>
      <c r="BA50" s="35" t="str">
        <f t="shared" si="27"/>
        <v/>
      </c>
      <c r="BB50" s="34">
        <f t="shared" si="28"/>
        <v>0.36834921355290295</v>
      </c>
      <c r="BC50" s="34">
        <f t="shared" si="29"/>
        <v>0.54675677968674241</v>
      </c>
      <c r="BD50" s="35" t="str">
        <f t="shared" si="30"/>
        <v/>
      </c>
    </row>
    <row r="51" spans="1:56" ht="12.75" customHeight="1" x14ac:dyDescent="0.2">
      <c r="A51" s="7" t="s">
        <v>56</v>
      </c>
      <c r="B51" s="7" t="s">
        <v>58</v>
      </c>
      <c r="C51" s="8">
        <v>40083</v>
      </c>
      <c r="D51" s="9" t="s">
        <v>48</v>
      </c>
      <c r="E51" s="10" t="s">
        <v>33</v>
      </c>
      <c r="F51" s="10">
        <f t="shared" si="0"/>
        <v>1</v>
      </c>
      <c r="G51" s="10">
        <f t="shared" si="1"/>
        <v>0</v>
      </c>
      <c r="H51" s="10">
        <f t="shared" si="2"/>
        <v>0</v>
      </c>
      <c r="I51" s="10">
        <f t="shared" si="3"/>
        <v>0</v>
      </c>
      <c r="J51" s="7">
        <v>0</v>
      </c>
      <c r="K51" s="13">
        <v>23534</v>
      </c>
      <c r="L51" s="9">
        <v>1430220</v>
      </c>
      <c r="M51" s="7">
        <v>3</v>
      </c>
      <c r="N51" s="7">
        <f t="shared" si="31"/>
        <v>17</v>
      </c>
      <c r="O51" s="7">
        <v>8</v>
      </c>
      <c r="P51" s="7">
        <f t="shared" si="32"/>
        <v>12</v>
      </c>
      <c r="Q51" s="7">
        <v>3</v>
      </c>
      <c r="R51" s="7">
        <v>7</v>
      </c>
      <c r="S51" s="7">
        <v>4</v>
      </c>
      <c r="T51" s="7">
        <v>6</v>
      </c>
      <c r="U51" s="7">
        <v>3</v>
      </c>
      <c r="V51" s="7">
        <v>0</v>
      </c>
      <c r="W51" s="7">
        <v>1</v>
      </c>
      <c r="X51" s="6">
        <v>1</v>
      </c>
      <c r="Y51" s="12">
        <v>21.558504928271688</v>
      </c>
      <c r="Z51" s="7">
        <v>1</v>
      </c>
      <c r="AA51" s="7">
        <v>0</v>
      </c>
      <c r="AB51" s="7">
        <v>36.5</v>
      </c>
      <c r="AC51" s="10">
        <f t="shared" si="4"/>
        <v>0</v>
      </c>
      <c r="AD51" s="10">
        <f t="shared" si="5"/>
        <v>0</v>
      </c>
      <c r="AE51" s="10">
        <f t="shared" si="6"/>
        <v>1</v>
      </c>
      <c r="AF51" s="9" t="s">
        <v>76</v>
      </c>
      <c r="AG51" s="7" t="str">
        <f t="shared" si="7"/>
        <v>Padrão</v>
      </c>
      <c r="AH51" s="7" t="str">
        <f t="shared" si="8"/>
        <v>Padrão</v>
      </c>
      <c r="AI51" s="7" t="str">
        <f t="shared" si="9"/>
        <v>Padrão</v>
      </c>
      <c r="AJ51" s="7" t="str">
        <f t="shared" si="10"/>
        <v>Padrão</v>
      </c>
      <c r="AK51" s="7" t="str">
        <f t="shared" si="11"/>
        <v>Padrão</v>
      </c>
      <c r="AL51" s="7" t="str">
        <f t="shared" si="12"/>
        <v>Outlier</v>
      </c>
      <c r="AM51" s="34">
        <f t="shared" si="13"/>
        <v>2.3341404670856546E-3</v>
      </c>
      <c r="AN51" s="34">
        <f t="shared" si="14"/>
        <v>8.2478303553898993</v>
      </c>
      <c r="AO51" s="35" t="str">
        <f t="shared" si="15"/>
        <v/>
      </c>
      <c r="AP51" s="34">
        <f t="shared" si="16"/>
        <v>0.28549831114687074</v>
      </c>
      <c r="AQ51" s="34">
        <f t="shared" si="17"/>
        <v>0.64731120312234092</v>
      </c>
      <c r="AR51" s="35" t="str">
        <f t="shared" si="18"/>
        <v/>
      </c>
      <c r="AS51" s="34">
        <f t="shared" si="19"/>
        <v>7.1958632118559957E-3</v>
      </c>
      <c r="AT51" s="34">
        <f t="shared" si="20"/>
        <v>4.6860406798016934</v>
      </c>
      <c r="AU51" s="35" t="str">
        <f t="shared" si="21"/>
        <v/>
      </c>
      <c r="AV51" s="34">
        <f t="shared" si="22"/>
        <v>0.53897953132908405</v>
      </c>
      <c r="AW51" s="34">
        <f t="shared" si="23"/>
        <v>0.41503623187612998</v>
      </c>
      <c r="AX51" s="35" t="str">
        <f t="shared" si="24"/>
        <v/>
      </c>
      <c r="AY51" s="34">
        <f t="shared" si="25"/>
        <v>0.1825617548325171</v>
      </c>
      <c r="AZ51" s="34">
        <f t="shared" si="26"/>
        <v>0.8522409215577299</v>
      </c>
      <c r="BA51" s="35" t="str">
        <f t="shared" si="27"/>
        <v/>
      </c>
      <c r="BB51" s="34">
        <f t="shared" si="28"/>
        <v>8.6987252656873739</v>
      </c>
      <c r="BC51" s="34">
        <f t="shared" si="29"/>
        <v>1.746940314610686E-3</v>
      </c>
      <c r="BD51" s="35" t="str">
        <f t="shared" si="30"/>
        <v>***</v>
      </c>
    </row>
    <row r="52" spans="1:56" ht="12.75" customHeight="1" x14ac:dyDescent="0.2">
      <c r="A52" s="7" t="s">
        <v>56</v>
      </c>
      <c r="B52" s="7" t="s">
        <v>46</v>
      </c>
      <c r="C52" s="8">
        <v>40111</v>
      </c>
      <c r="D52" s="9" t="s">
        <v>48</v>
      </c>
      <c r="E52" s="10" t="s">
        <v>33</v>
      </c>
      <c r="F52" s="10">
        <f t="shared" si="0"/>
        <v>1</v>
      </c>
      <c r="G52" s="10">
        <f t="shared" si="1"/>
        <v>0</v>
      </c>
      <c r="H52" s="10">
        <f t="shared" si="2"/>
        <v>0</v>
      </c>
      <c r="I52" s="10">
        <f t="shared" si="3"/>
        <v>0</v>
      </c>
      <c r="J52" s="7">
        <v>1</v>
      </c>
      <c r="K52" s="13">
        <v>23534</v>
      </c>
      <c r="L52" s="9">
        <v>1430220</v>
      </c>
      <c r="M52" s="7">
        <v>3</v>
      </c>
      <c r="N52" s="7">
        <f t="shared" si="31"/>
        <v>17</v>
      </c>
      <c r="O52" s="7">
        <v>8</v>
      </c>
      <c r="P52" s="7">
        <f t="shared" si="32"/>
        <v>12</v>
      </c>
      <c r="Q52" s="7">
        <v>5</v>
      </c>
      <c r="R52" s="7">
        <v>4</v>
      </c>
      <c r="S52" s="7">
        <v>6</v>
      </c>
      <c r="T52" s="7">
        <v>3</v>
      </c>
      <c r="U52" s="7">
        <v>4</v>
      </c>
      <c r="V52" s="7">
        <v>1</v>
      </c>
      <c r="W52" s="7">
        <v>0</v>
      </c>
      <c r="X52" s="6">
        <v>1</v>
      </c>
      <c r="Y52" s="12">
        <v>17.371178802193626</v>
      </c>
      <c r="Z52" s="7">
        <v>1</v>
      </c>
      <c r="AA52" s="7">
        <v>0</v>
      </c>
      <c r="AB52" s="7">
        <v>43.8</v>
      </c>
      <c r="AC52" s="10">
        <f t="shared" si="4"/>
        <v>0</v>
      </c>
      <c r="AD52" s="10">
        <f t="shared" si="5"/>
        <v>0</v>
      </c>
      <c r="AE52" s="10">
        <f t="shared" si="6"/>
        <v>1</v>
      </c>
      <c r="AF52" s="9" t="s">
        <v>76</v>
      </c>
      <c r="AG52" s="7" t="str">
        <f t="shared" si="7"/>
        <v>Padrão</v>
      </c>
      <c r="AH52" s="7" t="str">
        <f t="shared" si="8"/>
        <v>Padrão</v>
      </c>
      <c r="AI52" s="7" t="str">
        <f t="shared" si="9"/>
        <v>Padrão</v>
      </c>
      <c r="AJ52" s="7" t="str">
        <f t="shared" si="10"/>
        <v>Padrão</v>
      </c>
      <c r="AK52" s="7" t="str">
        <f t="shared" si="11"/>
        <v>Padrão</v>
      </c>
      <c r="AL52" s="7" t="str">
        <f t="shared" si="12"/>
        <v>Outlier</v>
      </c>
      <c r="AM52" s="34">
        <f t="shared" si="13"/>
        <v>2.3341404670856546E-3</v>
      </c>
      <c r="AN52" s="34">
        <f t="shared" si="14"/>
        <v>8.2478303553898993</v>
      </c>
      <c r="AO52" s="35" t="str">
        <f t="shared" si="15"/>
        <v/>
      </c>
      <c r="AP52" s="34">
        <f t="shared" si="16"/>
        <v>0.28549831114687074</v>
      </c>
      <c r="AQ52" s="34">
        <f t="shared" si="17"/>
        <v>0.64731120312234092</v>
      </c>
      <c r="AR52" s="35" t="str">
        <f t="shared" si="18"/>
        <v/>
      </c>
      <c r="AS52" s="34">
        <f t="shared" si="19"/>
        <v>0.79450675357053047</v>
      </c>
      <c r="AT52" s="34">
        <f t="shared" si="20"/>
        <v>0.30084051243716065</v>
      </c>
      <c r="AU52" s="35" t="str">
        <f t="shared" si="21"/>
        <v/>
      </c>
      <c r="AV52" s="34">
        <f t="shared" si="22"/>
        <v>0.47403979773610405</v>
      </c>
      <c r="AW52" s="34">
        <f t="shared" si="23"/>
        <v>0.45715790052108374</v>
      </c>
      <c r="AX52" s="35" t="str">
        <f t="shared" si="24"/>
        <v/>
      </c>
      <c r="AY52" s="34">
        <f t="shared" si="25"/>
        <v>2.5408724755342908E-3</v>
      </c>
      <c r="AZ52" s="34">
        <f t="shared" si="26"/>
        <v>7.9043632084140478</v>
      </c>
      <c r="BA52" s="35" t="str">
        <f t="shared" si="27"/>
        <v/>
      </c>
      <c r="BB52" s="34">
        <f t="shared" si="28"/>
        <v>13.103977765112157</v>
      </c>
      <c r="BC52" s="34">
        <f t="shared" si="29"/>
        <v>1.5729534666064019E-4</v>
      </c>
      <c r="BD52" s="35" t="str">
        <f t="shared" si="30"/>
        <v>***</v>
      </c>
    </row>
    <row r="53" spans="1:56" ht="12.75" customHeight="1" x14ac:dyDescent="0.2">
      <c r="A53" s="7" t="s">
        <v>56</v>
      </c>
      <c r="B53" s="7" t="s">
        <v>35</v>
      </c>
      <c r="C53" s="8">
        <v>40035</v>
      </c>
      <c r="D53" s="9" t="s">
        <v>48</v>
      </c>
      <c r="E53" s="10" t="s">
        <v>33</v>
      </c>
      <c r="F53" s="10">
        <f t="shared" si="0"/>
        <v>1</v>
      </c>
      <c r="G53" s="10">
        <f t="shared" si="1"/>
        <v>0</v>
      </c>
      <c r="H53" s="10">
        <f t="shared" si="2"/>
        <v>0</v>
      </c>
      <c r="I53" s="10">
        <f t="shared" si="3"/>
        <v>0</v>
      </c>
      <c r="J53" s="7">
        <v>0</v>
      </c>
      <c r="K53" s="13">
        <v>23534</v>
      </c>
      <c r="L53" s="9">
        <v>1430220</v>
      </c>
      <c r="M53" s="7">
        <v>3</v>
      </c>
      <c r="N53" s="7">
        <f t="shared" si="31"/>
        <v>17</v>
      </c>
      <c r="O53" s="7">
        <v>20</v>
      </c>
      <c r="P53" s="7">
        <f t="shared" si="32"/>
        <v>0</v>
      </c>
      <c r="Q53" s="7">
        <v>4</v>
      </c>
      <c r="R53" s="7">
        <v>0</v>
      </c>
      <c r="S53" s="7">
        <v>7</v>
      </c>
      <c r="T53" s="7">
        <v>1</v>
      </c>
      <c r="U53" s="7">
        <v>2</v>
      </c>
      <c r="V53" s="7">
        <v>0</v>
      </c>
      <c r="W53" s="7">
        <v>0</v>
      </c>
      <c r="X53" s="6">
        <v>1</v>
      </c>
      <c r="Y53" s="12">
        <v>14.41513223970539</v>
      </c>
      <c r="Z53" s="7">
        <v>0</v>
      </c>
      <c r="AA53" s="7">
        <v>0</v>
      </c>
      <c r="AB53" s="7">
        <v>79</v>
      </c>
      <c r="AC53" s="10">
        <f t="shared" si="4"/>
        <v>0</v>
      </c>
      <c r="AD53" s="10">
        <f t="shared" si="5"/>
        <v>1</v>
      </c>
      <c r="AE53" s="10">
        <f t="shared" si="6"/>
        <v>0</v>
      </c>
      <c r="AF53" s="9" t="s">
        <v>67</v>
      </c>
      <c r="AG53" s="7" t="str">
        <f t="shared" si="7"/>
        <v>Padrão</v>
      </c>
      <c r="AH53" s="7" t="str">
        <f t="shared" si="8"/>
        <v>Padrão</v>
      </c>
      <c r="AI53" s="7" t="str">
        <f t="shared" si="9"/>
        <v>Padrão</v>
      </c>
      <c r="AJ53" s="7" t="str">
        <f t="shared" si="10"/>
        <v>Outlier</v>
      </c>
      <c r="AK53" s="7" t="str">
        <f t="shared" si="11"/>
        <v>Padrão</v>
      </c>
      <c r="AL53" s="7" t="str">
        <f t="shared" si="12"/>
        <v>Outlier</v>
      </c>
      <c r="AM53" s="34">
        <f t="shared" si="13"/>
        <v>2.3341404670856546E-3</v>
      </c>
      <c r="AN53" s="34">
        <f t="shared" si="14"/>
        <v>8.2478303553898993</v>
      </c>
      <c r="AO53" s="35" t="str">
        <f t="shared" si="15"/>
        <v/>
      </c>
      <c r="AP53" s="34">
        <f t="shared" si="16"/>
        <v>0.28549831114687074</v>
      </c>
      <c r="AQ53" s="34">
        <f t="shared" si="17"/>
        <v>0.64731120312234092</v>
      </c>
      <c r="AR53" s="35" t="str">
        <f t="shared" si="18"/>
        <v/>
      </c>
      <c r="AS53" s="34">
        <f t="shared" si="19"/>
        <v>1.9028570361142954</v>
      </c>
      <c r="AT53" s="34">
        <f t="shared" si="20"/>
        <v>0.11168808131487463</v>
      </c>
      <c r="AU53" s="35" t="str">
        <f t="shared" si="21"/>
        <v/>
      </c>
      <c r="AV53" s="34">
        <f t="shared" si="22"/>
        <v>2.6795855645791824</v>
      </c>
      <c r="AW53" s="34">
        <f t="shared" si="23"/>
        <v>6.3828059149340033E-2</v>
      </c>
      <c r="AX53" s="35" t="str">
        <f t="shared" si="24"/>
        <v>*</v>
      </c>
      <c r="AY53" s="34">
        <f t="shared" si="25"/>
        <v>0.15025341222672459</v>
      </c>
      <c r="AZ53" s="34">
        <f t="shared" si="26"/>
        <v>0.95470848007320308</v>
      </c>
      <c r="BA53" s="35" t="str">
        <f t="shared" si="27"/>
        <v/>
      </c>
      <c r="BB53" s="34">
        <f t="shared" si="28"/>
        <v>46.969512683872196</v>
      </c>
      <c r="BC53" s="34">
        <f t="shared" si="29"/>
        <v>3.67876419174359E-12</v>
      </c>
      <c r="BD53" s="35" t="str">
        <f t="shared" si="30"/>
        <v>***</v>
      </c>
    </row>
    <row r="54" spans="1:56" ht="12.75" customHeight="1" x14ac:dyDescent="0.2">
      <c r="A54" s="7" t="s">
        <v>44</v>
      </c>
      <c r="B54" s="7" t="s">
        <v>52</v>
      </c>
      <c r="C54" s="8">
        <v>39992</v>
      </c>
      <c r="D54" s="9" t="s">
        <v>62</v>
      </c>
      <c r="E54" s="10" t="s">
        <v>38</v>
      </c>
      <c r="F54" s="10">
        <f t="shared" si="0"/>
        <v>0</v>
      </c>
      <c r="G54" s="10">
        <f t="shared" si="1"/>
        <v>1</v>
      </c>
      <c r="H54" s="10">
        <f t="shared" si="2"/>
        <v>0</v>
      </c>
      <c r="I54" s="10">
        <f t="shared" si="3"/>
        <v>0</v>
      </c>
      <c r="J54" s="7">
        <v>0</v>
      </c>
      <c r="K54" s="11">
        <v>9240</v>
      </c>
      <c r="L54" s="9">
        <v>2998096</v>
      </c>
      <c r="M54" s="7">
        <v>3</v>
      </c>
      <c r="N54" s="7">
        <f t="shared" si="31"/>
        <v>17</v>
      </c>
      <c r="O54" s="7">
        <v>8</v>
      </c>
      <c r="P54" s="7">
        <f t="shared" si="32"/>
        <v>12</v>
      </c>
      <c r="Q54" s="7">
        <v>4</v>
      </c>
      <c r="R54" s="7">
        <v>5</v>
      </c>
      <c r="S54" s="7">
        <v>5</v>
      </c>
      <c r="T54" s="7">
        <v>6</v>
      </c>
      <c r="U54" s="7">
        <v>1</v>
      </c>
      <c r="V54" s="7">
        <v>0</v>
      </c>
      <c r="W54" s="7">
        <v>0</v>
      </c>
      <c r="X54" s="6">
        <v>0</v>
      </c>
      <c r="Y54" s="12">
        <v>27.578947368421051</v>
      </c>
      <c r="Z54" s="7">
        <v>1</v>
      </c>
      <c r="AA54" s="7">
        <v>0</v>
      </c>
      <c r="AB54" s="7">
        <v>0.3</v>
      </c>
      <c r="AC54" s="10">
        <f t="shared" si="4"/>
        <v>0</v>
      </c>
      <c r="AD54" s="10">
        <f t="shared" si="5"/>
        <v>1</v>
      </c>
      <c r="AE54" s="10">
        <f t="shared" si="6"/>
        <v>0</v>
      </c>
      <c r="AF54" s="9" t="s">
        <v>67</v>
      </c>
      <c r="AG54" s="7" t="str">
        <f t="shared" si="7"/>
        <v>Outlier</v>
      </c>
      <c r="AH54" s="7" t="str">
        <f t="shared" si="8"/>
        <v>Padrão</v>
      </c>
      <c r="AI54" s="7" t="str">
        <f t="shared" si="9"/>
        <v>Padrão</v>
      </c>
      <c r="AJ54" s="7" t="str">
        <f t="shared" si="10"/>
        <v>Padrão</v>
      </c>
      <c r="AK54" s="7" t="str">
        <f t="shared" si="11"/>
        <v>Padrão</v>
      </c>
      <c r="AL54" s="7" t="str">
        <f t="shared" si="12"/>
        <v>Padrão</v>
      </c>
      <c r="AM54" s="34">
        <f t="shared" si="13"/>
        <v>0.65664585281820853</v>
      </c>
      <c r="AN54" s="34">
        <f t="shared" si="14"/>
        <v>0.35453215273427963</v>
      </c>
      <c r="AO54" s="35" t="str">
        <f t="shared" si="15"/>
        <v/>
      </c>
      <c r="AP54" s="34">
        <f t="shared" si="16"/>
        <v>8.0864570183671367E-2</v>
      </c>
      <c r="AQ54" s="34">
        <f t="shared" si="17"/>
        <v>1.3473220154022796</v>
      </c>
      <c r="AR54" s="35" t="str">
        <f t="shared" si="18"/>
        <v/>
      </c>
      <c r="AS54" s="34">
        <f t="shared" si="19"/>
        <v>0.16261969593638392</v>
      </c>
      <c r="AT54" s="34">
        <f t="shared" si="20"/>
        <v>0.91203409733242702</v>
      </c>
      <c r="AU54" s="35" t="str">
        <f t="shared" si="21"/>
        <v/>
      </c>
      <c r="AV54" s="34">
        <f t="shared" si="22"/>
        <v>0.53897953132908405</v>
      </c>
      <c r="AW54" s="34">
        <f t="shared" si="23"/>
        <v>0.41503623187612998</v>
      </c>
      <c r="AX54" s="35" t="str">
        <f t="shared" si="24"/>
        <v/>
      </c>
      <c r="AY54" s="34">
        <f t="shared" si="25"/>
        <v>1.2411502706363147</v>
      </c>
      <c r="AZ54" s="34">
        <f t="shared" si="26"/>
        <v>0.19252428793133419</v>
      </c>
      <c r="BA54" s="35" t="str">
        <f t="shared" si="27"/>
        <v/>
      </c>
      <c r="BB54" s="34">
        <f t="shared" si="28"/>
        <v>0.14136801607252214</v>
      </c>
      <c r="BC54" s="34">
        <f t="shared" si="29"/>
        <v>0.98863688511696213</v>
      </c>
      <c r="BD54" s="35" t="str">
        <f t="shared" si="30"/>
        <v/>
      </c>
    </row>
    <row r="55" spans="1:56" ht="12.75" customHeight="1" x14ac:dyDescent="0.2">
      <c r="A55" s="7" t="s">
        <v>44</v>
      </c>
      <c r="B55" s="7" t="s">
        <v>47</v>
      </c>
      <c r="C55" s="8">
        <v>40006</v>
      </c>
      <c r="D55" s="9" t="s">
        <v>62</v>
      </c>
      <c r="E55" s="10" t="s">
        <v>38</v>
      </c>
      <c r="F55" s="10">
        <f t="shared" si="0"/>
        <v>0</v>
      </c>
      <c r="G55" s="10">
        <f t="shared" si="1"/>
        <v>1</v>
      </c>
      <c r="H55" s="10">
        <f t="shared" si="2"/>
        <v>0</v>
      </c>
      <c r="I55" s="10">
        <f t="shared" si="3"/>
        <v>0</v>
      </c>
      <c r="J55" s="7">
        <v>0</v>
      </c>
      <c r="K55" s="11">
        <v>9240</v>
      </c>
      <c r="L55" s="9">
        <v>2998096</v>
      </c>
      <c r="M55" s="7">
        <v>3</v>
      </c>
      <c r="N55" s="7">
        <f t="shared" si="31"/>
        <v>17</v>
      </c>
      <c r="O55" s="7">
        <v>9</v>
      </c>
      <c r="P55" s="7">
        <f t="shared" si="32"/>
        <v>11</v>
      </c>
      <c r="Q55" s="7">
        <v>6</v>
      </c>
      <c r="R55" s="7">
        <v>4</v>
      </c>
      <c r="S55" s="7">
        <v>9</v>
      </c>
      <c r="T55" s="7">
        <v>4</v>
      </c>
      <c r="U55" s="7">
        <v>2</v>
      </c>
      <c r="V55" s="7">
        <v>0</v>
      </c>
      <c r="W55" s="7">
        <v>1</v>
      </c>
      <c r="X55" s="6">
        <v>1</v>
      </c>
      <c r="Y55" s="12">
        <v>20.311475409836067</v>
      </c>
      <c r="Z55" s="7">
        <v>1</v>
      </c>
      <c r="AA55" s="7">
        <v>0</v>
      </c>
      <c r="AB55" s="7">
        <v>30</v>
      </c>
      <c r="AC55" s="10">
        <f t="shared" si="4"/>
        <v>0</v>
      </c>
      <c r="AD55" s="10">
        <f t="shared" si="5"/>
        <v>1</v>
      </c>
      <c r="AE55" s="10">
        <f t="shared" si="6"/>
        <v>0</v>
      </c>
      <c r="AF55" s="9" t="s">
        <v>67</v>
      </c>
      <c r="AG55" s="7" t="str">
        <f t="shared" si="7"/>
        <v>Outlier</v>
      </c>
      <c r="AH55" s="7" t="str">
        <f t="shared" si="8"/>
        <v>Padrão</v>
      </c>
      <c r="AI55" s="7" t="str">
        <f t="shared" si="9"/>
        <v>Padrão</v>
      </c>
      <c r="AJ55" s="7" t="str">
        <f t="shared" si="10"/>
        <v>Padrão</v>
      </c>
      <c r="AK55" s="7" t="str">
        <f t="shared" si="11"/>
        <v>Padrão</v>
      </c>
      <c r="AL55" s="7" t="str">
        <f t="shared" si="12"/>
        <v>Outlier</v>
      </c>
      <c r="AM55" s="34">
        <f t="shared" si="13"/>
        <v>0.65664585281820853</v>
      </c>
      <c r="AN55" s="34">
        <f t="shared" si="14"/>
        <v>0.35453215273427963</v>
      </c>
      <c r="AO55" s="35" t="str">
        <f t="shared" si="15"/>
        <v/>
      </c>
      <c r="AP55" s="34">
        <f t="shared" si="16"/>
        <v>8.0864570183671367E-2</v>
      </c>
      <c r="AQ55" s="34">
        <f t="shared" si="17"/>
        <v>1.3473220154022796</v>
      </c>
      <c r="AR55" s="35" t="str">
        <f t="shared" si="18"/>
        <v/>
      </c>
      <c r="AS55" s="34">
        <f t="shared" si="19"/>
        <v>5.5489472759306802</v>
      </c>
      <c r="AT55" s="34">
        <f t="shared" si="20"/>
        <v>1.0564919092134044E-2</v>
      </c>
      <c r="AU55" s="35" t="str">
        <f t="shared" si="21"/>
        <v>**</v>
      </c>
      <c r="AV55" s="34">
        <f t="shared" si="22"/>
        <v>4.5918591086084329E-2</v>
      </c>
      <c r="AW55" s="34">
        <f t="shared" si="23"/>
        <v>1.8194691376563785</v>
      </c>
      <c r="AX55" s="35" t="str">
        <f t="shared" si="24"/>
        <v/>
      </c>
      <c r="AY55" s="34">
        <f t="shared" si="25"/>
        <v>8.123326525194062E-2</v>
      </c>
      <c r="AZ55" s="34">
        <f t="shared" si="26"/>
        <v>1.3440131909227389</v>
      </c>
      <c r="BA55" s="35" t="str">
        <f t="shared" si="27"/>
        <v/>
      </c>
      <c r="BB55" s="34">
        <f t="shared" si="28"/>
        <v>5.5331600290712704</v>
      </c>
      <c r="BC55" s="34">
        <f t="shared" si="29"/>
        <v>1.0663825168215324E-2</v>
      </c>
      <c r="BD55" s="35" t="str">
        <f t="shared" si="30"/>
        <v>**</v>
      </c>
    </row>
    <row r="56" spans="1:56" ht="12.75" customHeight="1" x14ac:dyDescent="0.2">
      <c r="A56" s="7" t="s">
        <v>39</v>
      </c>
      <c r="B56" s="7" t="s">
        <v>31</v>
      </c>
      <c r="C56" s="8">
        <v>40146</v>
      </c>
      <c r="D56" s="9" t="s">
        <v>41</v>
      </c>
      <c r="E56" s="10" t="s">
        <v>42</v>
      </c>
      <c r="F56" s="10">
        <f t="shared" si="0"/>
        <v>0</v>
      </c>
      <c r="G56" s="10">
        <f t="shared" si="1"/>
        <v>0</v>
      </c>
      <c r="H56" s="10">
        <f t="shared" si="2"/>
        <v>1</v>
      </c>
      <c r="I56" s="10">
        <f t="shared" si="3"/>
        <v>0</v>
      </c>
      <c r="J56" s="7">
        <v>1</v>
      </c>
      <c r="K56" s="11">
        <v>22667</v>
      </c>
      <c r="L56" s="9">
        <v>19223897</v>
      </c>
      <c r="M56" s="7">
        <v>4</v>
      </c>
      <c r="N56" s="7">
        <f t="shared" si="31"/>
        <v>16</v>
      </c>
      <c r="O56" s="7">
        <v>5</v>
      </c>
      <c r="P56" s="7">
        <f t="shared" si="32"/>
        <v>15</v>
      </c>
      <c r="Q56" s="7">
        <v>1</v>
      </c>
      <c r="R56" s="7">
        <v>0</v>
      </c>
      <c r="S56" s="7">
        <v>2</v>
      </c>
      <c r="T56" s="7">
        <v>2</v>
      </c>
      <c r="U56" s="7">
        <v>4</v>
      </c>
      <c r="V56" s="7">
        <v>0</v>
      </c>
      <c r="W56" s="7">
        <v>0</v>
      </c>
      <c r="X56" s="6">
        <v>1</v>
      </c>
      <c r="Y56" s="12">
        <v>22.980530458051312</v>
      </c>
      <c r="Z56" s="7">
        <v>1</v>
      </c>
      <c r="AA56" s="7">
        <v>0</v>
      </c>
      <c r="AB56" s="7">
        <v>14.8</v>
      </c>
      <c r="AC56" s="10">
        <f t="shared" si="4"/>
        <v>0</v>
      </c>
      <c r="AD56" s="10">
        <f t="shared" si="5"/>
        <v>0</v>
      </c>
      <c r="AE56" s="10">
        <f t="shared" si="6"/>
        <v>1</v>
      </c>
      <c r="AF56" s="9" t="s">
        <v>76</v>
      </c>
      <c r="AG56" s="7" t="str">
        <f t="shared" si="7"/>
        <v>Padrão</v>
      </c>
      <c r="AH56" s="7" t="str">
        <f t="shared" si="8"/>
        <v>Outlier</v>
      </c>
      <c r="AI56" s="7" t="str">
        <f t="shared" si="9"/>
        <v>Padrão</v>
      </c>
      <c r="AJ56" s="7" t="str">
        <f t="shared" si="10"/>
        <v>Padrão</v>
      </c>
      <c r="AK56" s="7" t="str">
        <f t="shared" si="11"/>
        <v>Padrão</v>
      </c>
      <c r="AL56" s="7" t="str">
        <f t="shared" si="12"/>
        <v>Outlier</v>
      </c>
      <c r="AM56" s="34">
        <f t="shared" si="13"/>
        <v>8.9365576108731241E-3</v>
      </c>
      <c r="AN56" s="34">
        <f t="shared" si="14"/>
        <v>4.2013067057607953</v>
      </c>
      <c r="AO56" s="35" t="str">
        <f t="shared" si="15"/>
        <v/>
      </c>
      <c r="AP56" s="34">
        <f t="shared" si="16"/>
        <v>5.3009435410909553</v>
      </c>
      <c r="AQ56" s="34">
        <f t="shared" si="17"/>
        <v>1.2236246353248176E-2</v>
      </c>
      <c r="AR56" s="35" t="str">
        <f t="shared" si="18"/>
        <v>**</v>
      </c>
      <c r="AS56" s="34">
        <f t="shared" si="19"/>
        <v>1.1257378724916556</v>
      </c>
      <c r="AT56" s="34">
        <f t="shared" si="20"/>
        <v>0.21416108293737512</v>
      </c>
      <c r="AU56" s="35" t="str">
        <f t="shared" si="21"/>
        <v/>
      </c>
      <c r="AV56" s="34">
        <f t="shared" si="22"/>
        <v>1.3519287889004703</v>
      </c>
      <c r="AW56" s="34">
        <f t="shared" si="23"/>
        <v>0.17452817652697644</v>
      </c>
      <c r="AX56" s="35" t="str">
        <f t="shared" si="24"/>
        <v/>
      </c>
      <c r="AY56" s="34">
        <f t="shared" si="25"/>
        <v>0.34750260987882364</v>
      </c>
      <c r="AZ56" s="34">
        <f t="shared" si="26"/>
        <v>0.56881599154218676</v>
      </c>
      <c r="BA56" s="35" t="str">
        <f t="shared" si="27"/>
        <v/>
      </c>
      <c r="BB56" s="34">
        <f t="shared" si="28"/>
        <v>0.91391236397299724</v>
      </c>
      <c r="BC56" s="34">
        <f t="shared" si="29"/>
        <v>0.26424345620377659</v>
      </c>
      <c r="BD56" s="35" t="str">
        <f t="shared" si="30"/>
        <v/>
      </c>
    </row>
    <row r="57" spans="1:56" ht="12.75" customHeight="1" x14ac:dyDescent="0.2">
      <c r="A57" s="7" t="s">
        <v>39</v>
      </c>
      <c r="B57" s="7" t="s">
        <v>40</v>
      </c>
      <c r="C57" s="8">
        <v>39942</v>
      </c>
      <c r="D57" s="9" t="s">
        <v>41</v>
      </c>
      <c r="E57" s="10" t="s">
        <v>42</v>
      </c>
      <c r="F57" s="10">
        <f t="shared" si="0"/>
        <v>0</v>
      </c>
      <c r="G57" s="10">
        <f t="shared" si="1"/>
        <v>0</v>
      </c>
      <c r="H57" s="10">
        <f t="shared" si="2"/>
        <v>1</v>
      </c>
      <c r="I57" s="10">
        <f t="shared" si="3"/>
        <v>0</v>
      </c>
      <c r="J57" s="7">
        <v>1</v>
      </c>
      <c r="K57" s="11">
        <v>22667</v>
      </c>
      <c r="L57" s="9">
        <v>19223897</v>
      </c>
      <c r="M57" s="7">
        <v>4</v>
      </c>
      <c r="N57" s="7">
        <f t="shared" si="31"/>
        <v>16</v>
      </c>
      <c r="O57" s="7">
        <v>9</v>
      </c>
      <c r="P57" s="7">
        <f t="shared" si="32"/>
        <v>11</v>
      </c>
      <c r="Q57" s="7">
        <v>8</v>
      </c>
      <c r="R57" s="7">
        <v>3</v>
      </c>
      <c r="S57" s="7">
        <v>2</v>
      </c>
      <c r="T57" s="7">
        <v>4</v>
      </c>
      <c r="U57" s="7">
        <v>1</v>
      </c>
      <c r="V57" s="7">
        <v>0</v>
      </c>
      <c r="W57" s="7">
        <v>0</v>
      </c>
      <c r="X57" s="6">
        <v>0</v>
      </c>
      <c r="Y57" s="12">
        <v>20.515100758963623</v>
      </c>
      <c r="Z57" s="7">
        <v>1</v>
      </c>
      <c r="AA57" s="7">
        <v>0</v>
      </c>
      <c r="AB57" s="7">
        <v>0</v>
      </c>
      <c r="AC57" s="10">
        <f t="shared" si="4"/>
        <v>1</v>
      </c>
      <c r="AD57" s="10">
        <f t="shared" si="5"/>
        <v>0</v>
      </c>
      <c r="AE57" s="10">
        <f t="shared" si="6"/>
        <v>0</v>
      </c>
      <c r="AF57" s="9" t="s">
        <v>34</v>
      </c>
      <c r="AG57" s="7" t="str">
        <f t="shared" si="7"/>
        <v>Padrão</v>
      </c>
      <c r="AH57" s="7" t="str">
        <f t="shared" si="8"/>
        <v>Outlier</v>
      </c>
      <c r="AI57" s="7" t="str">
        <f t="shared" si="9"/>
        <v>Padrão</v>
      </c>
      <c r="AJ57" s="7" t="str">
        <f t="shared" si="10"/>
        <v>Padrão</v>
      </c>
      <c r="AK57" s="7" t="str">
        <f t="shared" si="11"/>
        <v>Padrão</v>
      </c>
      <c r="AL57" s="7" t="str">
        <f t="shared" si="12"/>
        <v>Padrão</v>
      </c>
      <c r="AM57" s="34">
        <f t="shared" si="13"/>
        <v>8.9365576108731241E-3</v>
      </c>
      <c r="AN57" s="34">
        <f t="shared" si="14"/>
        <v>4.2013067057607953</v>
      </c>
      <c r="AO57" s="35" t="str">
        <f t="shared" si="15"/>
        <v/>
      </c>
      <c r="AP57" s="34">
        <f t="shared" si="16"/>
        <v>5.3009435410909553</v>
      </c>
      <c r="AQ57" s="34">
        <f t="shared" si="17"/>
        <v>1.2236246353248176E-2</v>
      </c>
      <c r="AR57" s="35" t="str">
        <f t="shared" si="18"/>
        <v>**</v>
      </c>
      <c r="AS57" s="34">
        <f t="shared" si="19"/>
        <v>1.1257378724916556</v>
      </c>
      <c r="AT57" s="34">
        <f t="shared" si="20"/>
        <v>0.21416108293737512</v>
      </c>
      <c r="AU57" s="35" t="str">
        <f t="shared" si="21"/>
        <v/>
      </c>
      <c r="AV57" s="34">
        <f t="shared" si="22"/>
        <v>4.5918591086084329E-2</v>
      </c>
      <c r="AW57" s="34">
        <f t="shared" si="23"/>
        <v>1.8194691376563785</v>
      </c>
      <c r="AX57" s="35" t="str">
        <f t="shared" si="24"/>
        <v/>
      </c>
      <c r="AY57" s="34">
        <f t="shared" si="25"/>
        <v>9.5014093905127064E-2</v>
      </c>
      <c r="AZ57" s="34">
        <f t="shared" si="26"/>
        <v>1.2341956231428173</v>
      </c>
      <c r="BA57" s="35" t="str">
        <f t="shared" si="27"/>
        <v/>
      </c>
      <c r="BB57" s="34">
        <f t="shared" si="28"/>
        <v>0.16285060750454688</v>
      </c>
      <c r="BC57" s="34">
        <f t="shared" si="29"/>
        <v>0.9112820465910213</v>
      </c>
      <c r="BD57" s="35" t="str">
        <f t="shared" si="30"/>
        <v/>
      </c>
    </row>
    <row r="58" spans="1:56" ht="12.75" customHeight="1" x14ac:dyDescent="0.2">
      <c r="A58" s="7" t="s">
        <v>50</v>
      </c>
      <c r="B58" s="7" t="s">
        <v>56</v>
      </c>
      <c r="C58" s="8">
        <v>40114</v>
      </c>
      <c r="D58" s="9" t="s">
        <v>41</v>
      </c>
      <c r="E58" s="10" t="s">
        <v>42</v>
      </c>
      <c r="F58" s="10">
        <f t="shared" si="0"/>
        <v>0</v>
      </c>
      <c r="G58" s="10">
        <f t="shared" si="1"/>
        <v>0</v>
      </c>
      <c r="H58" s="10">
        <f t="shared" si="2"/>
        <v>1</v>
      </c>
      <c r="I58" s="10">
        <f t="shared" si="3"/>
        <v>0</v>
      </c>
      <c r="J58" s="7">
        <v>0</v>
      </c>
      <c r="K58" s="11">
        <v>22667</v>
      </c>
      <c r="L58" s="9">
        <v>19223897</v>
      </c>
      <c r="M58" s="7">
        <v>4</v>
      </c>
      <c r="N58" s="7">
        <f t="shared" si="31"/>
        <v>16</v>
      </c>
      <c r="O58" s="7">
        <v>3</v>
      </c>
      <c r="P58" s="7">
        <f t="shared" si="32"/>
        <v>17</v>
      </c>
      <c r="Q58" s="7">
        <v>3</v>
      </c>
      <c r="R58" s="7">
        <v>5</v>
      </c>
      <c r="S58" s="7">
        <v>5</v>
      </c>
      <c r="T58" s="7">
        <v>4</v>
      </c>
      <c r="U58" s="7">
        <v>4</v>
      </c>
      <c r="V58" s="7">
        <v>0</v>
      </c>
      <c r="W58" s="7">
        <v>0</v>
      </c>
      <c r="X58" s="6">
        <v>1</v>
      </c>
      <c r="Y58" s="12">
        <v>24.683516611731761</v>
      </c>
      <c r="Z58" s="7">
        <v>0</v>
      </c>
      <c r="AA58" s="7">
        <v>1</v>
      </c>
      <c r="AB58" s="7">
        <v>1</v>
      </c>
      <c r="AC58" s="10">
        <f t="shared" si="4"/>
        <v>0</v>
      </c>
      <c r="AD58" s="10">
        <f t="shared" si="5"/>
        <v>0</v>
      </c>
      <c r="AE58" s="10">
        <f t="shared" si="6"/>
        <v>1</v>
      </c>
      <c r="AF58" s="9" t="s">
        <v>76</v>
      </c>
      <c r="AG58" s="7" t="str">
        <f t="shared" si="7"/>
        <v>Padrão</v>
      </c>
      <c r="AH58" s="7" t="str">
        <f t="shared" si="8"/>
        <v>Outlier</v>
      </c>
      <c r="AI58" s="7" t="str">
        <f t="shared" si="9"/>
        <v>Padrão</v>
      </c>
      <c r="AJ58" s="7" t="str">
        <f t="shared" si="10"/>
        <v>Padrão</v>
      </c>
      <c r="AK58" s="7" t="str">
        <f t="shared" si="11"/>
        <v>Padrão</v>
      </c>
      <c r="AL58" s="7" t="str">
        <f t="shared" si="12"/>
        <v>Padrão</v>
      </c>
      <c r="AM58" s="34">
        <f t="shared" si="13"/>
        <v>8.9365576108731241E-3</v>
      </c>
      <c r="AN58" s="34">
        <f t="shared" si="14"/>
        <v>4.2013067057607953</v>
      </c>
      <c r="AO58" s="35" t="str">
        <f t="shared" si="15"/>
        <v/>
      </c>
      <c r="AP58" s="34">
        <f t="shared" si="16"/>
        <v>5.3009435410909553</v>
      </c>
      <c r="AQ58" s="34">
        <f t="shared" si="17"/>
        <v>1.2236246353248176E-2</v>
      </c>
      <c r="AR58" s="35" t="str">
        <f t="shared" si="18"/>
        <v>**</v>
      </c>
      <c r="AS58" s="34">
        <f t="shared" si="19"/>
        <v>0.16261969593638392</v>
      </c>
      <c r="AT58" s="34">
        <f t="shared" si="20"/>
        <v>0.91203409733242702</v>
      </c>
      <c r="AU58" s="35" t="str">
        <f t="shared" si="21"/>
        <v/>
      </c>
      <c r="AV58" s="34">
        <f t="shared" si="22"/>
        <v>4.5918591086084329E-2</v>
      </c>
      <c r="AW58" s="34">
        <f t="shared" si="23"/>
        <v>1.8194691376563785</v>
      </c>
      <c r="AX58" s="35" t="str">
        <f t="shared" si="24"/>
        <v/>
      </c>
      <c r="AY58" s="34">
        <f t="shared" si="25"/>
        <v>0.61428891408936215</v>
      </c>
      <c r="AZ58" s="34">
        <f t="shared" si="26"/>
        <v>0.37439719306733588</v>
      </c>
      <c r="BA58" s="35" t="str">
        <f t="shared" si="27"/>
        <v/>
      </c>
      <c r="BB58" s="34">
        <f t="shared" si="28"/>
        <v>9.7148813388076474E-2</v>
      </c>
      <c r="BC58" s="34">
        <f t="shared" si="29"/>
        <v>1.2192582948569122</v>
      </c>
      <c r="BD58" s="35" t="str">
        <f t="shared" si="30"/>
        <v/>
      </c>
    </row>
    <row r="59" spans="1:56" ht="12.75" customHeight="1" x14ac:dyDescent="0.2">
      <c r="A59" s="7" t="s">
        <v>39</v>
      </c>
      <c r="B59" s="7" t="s">
        <v>47</v>
      </c>
      <c r="C59" s="8">
        <v>39992</v>
      </c>
      <c r="D59" s="9" t="s">
        <v>41</v>
      </c>
      <c r="E59" s="10" t="s">
        <v>42</v>
      </c>
      <c r="F59" s="10">
        <f t="shared" si="0"/>
        <v>0</v>
      </c>
      <c r="G59" s="10">
        <f t="shared" si="1"/>
        <v>0</v>
      </c>
      <c r="H59" s="10">
        <f t="shared" si="2"/>
        <v>1</v>
      </c>
      <c r="I59" s="10">
        <f t="shared" si="3"/>
        <v>0</v>
      </c>
      <c r="J59" s="7">
        <v>0</v>
      </c>
      <c r="K59" s="11">
        <v>22667</v>
      </c>
      <c r="L59" s="9">
        <v>19223897</v>
      </c>
      <c r="M59" s="7">
        <v>4</v>
      </c>
      <c r="N59" s="7">
        <f t="shared" si="31"/>
        <v>16</v>
      </c>
      <c r="O59" s="7">
        <v>10</v>
      </c>
      <c r="P59" s="7">
        <f t="shared" si="32"/>
        <v>10</v>
      </c>
      <c r="Q59" s="7">
        <v>7</v>
      </c>
      <c r="R59" s="7">
        <v>1</v>
      </c>
      <c r="S59" s="7">
        <v>7</v>
      </c>
      <c r="T59" s="7">
        <v>5</v>
      </c>
      <c r="U59" s="7">
        <v>1</v>
      </c>
      <c r="V59" s="7">
        <v>1</v>
      </c>
      <c r="W59" s="7">
        <v>1</v>
      </c>
      <c r="X59" s="6">
        <v>1</v>
      </c>
      <c r="Y59" s="12">
        <v>31.162401836414162</v>
      </c>
      <c r="Z59" s="7">
        <v>1</v>
      </c>
      <c r="AA59" s="7">
        <v>0</v>
      </c>
      <c r="AB59" s="7">
        <v>0</v>
      </c>
      <c r="AC59" s="10">
        <f t="shared" si="4"/>
        <v>0</v>
      </c>
      <c r="AD59" s="10">
        <f t="shared" si="5"/>
        <v>1</v>
      </c>
      <c r="AE59" s="10">
        <f t="shared" si="6"/>
        <v>0</v>
      </c>
      <c r="AF59" s="9" t="s">
        <v>67</v>
      </c>
      <c r="AG59" s="7" t="str">
        <f t="shared" si="7"/>
        <v>Padrão</v>
      </c>
      <c r="AH59" s="7" t="str">
        <f t="shared" si="8"/>
        <v>Outlier</v>
      </c>
      <c r="AI59" s="7" t="str">
        <f t="shared" si="9"/>
        <v>Padrão</v>
      </c>
      <c r="AJ59" s="7" t="str">
        <f t="shared" si="10"/>
        <v>Padrão</v>
      </c>
      <c r="AK59" s="7" t="str">
        <f t="shared" si="11"/>
        <v>Padrão</v>
      </c>
      <c r="AL59" s="7" t="str">
        <f t="shared" si="12"/>
        <v>Padrão</v>
      </c>
      <c r="AM59" s="34">
        <f t="shared" si="13"/>
        <v>8.9365576108731241E-3</v>
      </c>
      <c r="AN59" s="34">
        <f t="shared" si="14"/>
        <v>4.2013067057607953</v>
      </c>
      <c r="AO59" s="35" t="str">
        <f t="shared" si="15"/>
        <v/>
      </c>
      <c r="AP59" s="34">
        <f t="shared" si="16"/>
        <v>5.3009435410909553</v>
      </c>
      <c r="AQ59" s="34">
        <f t="shared" si="17"/>
        <v>1.2236246353248176E-2</v>
      </c>
      <c r="AR59" s="35" t="str">
        <f t="shared" si="18"/>
        <v>**</v>
      </c>
      <c r="AS59" s="34">
        <f t="shared" si="19"/>
        <v>1.9028570361142954</v>
      </c>
      <c r="AT59" s="34">
        <f t="shared" si="20"/>
        <v>0.11168808131487463</v>
      </c>
      <c r="AU59" s="35" t="str">
        <f t="shared" si="21"/>
        <v/>
      </c>
      <c r="AV59" s="34">
        <f t="shared" si="22"/>
        <v>6.7565168950411023E-2</v>
      </c>
      <c r="AW59" s="34">
        <f t="shared" si="23"/>
        <v>1.4838057245320497</v>
      </c>
      <c r="AX59" s="35" t="str">
        <f t="shared" si="24"/>
        <v/>
      </c>
      <c r="AY59" s="34">
        <f t="shared" si="25"/>
        <v>2.3191044749310668</v>
      </c>
      <c r="AZ59" s="34">
        <f t="shared" si="26"/>
        <v>8.2160442696030955E-2</v>
      </c>
      <c r="BA59" s="35" t="str">
        <f t="shared" si="27"/>
        <v>*</v>
      </c>
      <c r="BB59" s="34">
        <f t="shared" si="28"/>
        <v>0.16285060750454688</v>
      </c>
      <c r="BC59" s="34">
        <f t="shared" si="29"/>
        <v>0.9112820465910213</v>
      </c>
      <c r="BD59" s="35" t="str">
        <f t="shared" si="30"/>
        <v/>
      </c>
    </row>
    <row r="60" spans="1:56" ht="12.75" customHeight="1" x14ac:dyDescent="0.2">
      <c r="A60" s="7" t="s">
        <v>50</v>
      </c>
      <c r="B60" s="7" t="s">
        <v>39</v>
      </c>
      <c r="C60" s="8">
        <v>40055</v>
      </c>
      <c r="D60" s="9" t="s">
        <v>41</v>
      </c>
      <c r="E60" s="10" t="s">
        <v>42</v>
      </c>
      <c r="F60" s="10">
        <f t="shared" si="0"/>
        <v>0</v>
      </c>
      <c r="G60" s="10">
        <f t="shared" si="1"/>
        <v>0</v>
      </c>
      <c r="H60" s="10">
        <f t="shared" si="2"/>
        <v>1</v>
      </c>
      <c r="I60" s="10">
        <f t="shared" si="3"/>
        <v>0</v>
      </c>
      <c r="J60" s="7">
        <v>0</v>
      </c>
      <c r="K60" s="11">
        <v>22667</v>
      </c>
      <c r="L60" s="9">
        <v>19223897</v>
      </c>
      <c r="M60" s="7">
        <v>4</v>
      </c>
      <c r="N60" s="7">
        <f t="shared" si="31"/>
        <v>16</v>
      </c>
      <c r="O60" s="7">
        <v>1</v>
      </c>
      <c r="P60" s="7">
        <f t="shared" si="32"/>
        <v>19</v>
      </c>
      <c r="Q60" s="7">
        <v>6</v>
      </c>
      <c r="R60" s="7">
        <v>4</v>
      </c>
      <c r="S60" s="7">
        <v>3</v>
      </c>
      <c r="T60" s="7">
        <v>3</v>
      </c>
      <c r="U60" s="7">
        <v>3</v>
      </c>
      <c r="V60" s="7">
        <v>1</v>
      </c>
      <c r="W60" s="7">
        <v>1</v>
      </c>
      <c r="X60" s="6">
        <v>1</v>
      </c>
      <c r="Y60" s="12">
        <v>34.446829268292682</v>
      </c>
      <c r="Z60" s="7">
        <v>1</v>
      </c>
      <c r="AA60" s="7">
        <v>0</v>
      </c>
      <c r="AB60" s="7">
        <v>0</v>
      </c>
      <c r="AC60" s="10">
        <f t="shared" si="4"/>
        <v>0</v>
      </c>
      <c r="AD60" s="10">
        <f t="shared" si="5"/>
        <v>1</v>
      </c>
      <c r="AE60" s="10">
        <f t="shared" si="6"/>
        <v>0</v>
      </c>
      <c r="AF60" s="9" t="s">
        <v>67</v>
      </c>
      <c r="AG60" s="7" t="str">
        <f t="shared" si="7"/>
        <v>Padrão</v>
      </c>
      <c r="AH60" s="7" t="str">
        <f t="shared" si="8"/>
        <v>Outlier</v>
      </c>
      <c r="AI60" s="7" t="str">
        <f t="shared" si="9"/>
        <v>Padrão</v>
      </c>
      <c r="AJ60" s="7" t="str">
        <f t="shared" si="10"/>
        <v>Padrão</v>
      </c>
      <c r="AK60" s="7" t="str">
        <f t="shared" si="11"/>
        <v>Outlier</v>
      </c>
      <c r="AL60" s="7" t="str">
        <f t="shared" si="12"/>
        <v>Padrão</v>
      </c>
      <c r="AM60" s="34">
        <f t="shared" si="13"/>
        <v>8.9365576108731241E-3</v>
      </c>
      <c r="AN60" s="34">
        <f t="shared" si="14"/>
        <v>4.2013067057607953</v>
      </c>
      <c r="AO60" s="35" t="str">
        <f t="shared" si="15"/>
        <v/>
      </c>
      <c r="AP60" s="34">
        <f t="shared" si="16"/>
        <v>5.3009435410909553</v>
      </c>
      <c r="AQ60" s="34">
        <f t="shared" si="17"/>
        <v>1.2236246353248176E-2</v>
      </c>
      <c r="AR60" s="35" t="str">
        <f t="shared" si="18"/>
        <v>**</v>
      </c>
      <c r="AS60" s="34">
        <f t="shared" si="19"/>
        <v>0.32823525539694648</v>
      </c>
      <c r="AT60" s="34">
        <f t="shared" si="20"/>
        <v>0.59093821033144889</v>
      </c>
      <c r="AU60" s="35" t="str">
        <f t="shared" si="21"/>
        <v/>
      </c>
      <c r="AV60" s="34">
        <f t="shared" si="22"/>
        <v>0.47403979773610405</v>
      </c>
      <c r="AW60" s="34">
        <f t="shared" si="23"/>
        <v>0.45715790052108374</v>
      </c>
      <c r="AX60" s="35" t="str">
        <f t="shared" si="24"/>
        <v/>
      </c>
      <c r="AY60" s="34">
        <f t="shared" si="25"/>
        <v>3.6006571419815554</v>
      </c>
      <c r="AZ60" s="34">
        <f t="shared" si="26"/>
        <v>3.4741328130451797E-2</v>
      </c>
      <c r="BA60" s="35" t="str">
        <f t="shared" si="27"/>
        <v>**</v>
      </c>
      <c r="BB60" s="34">
        <f t="shared" si="28"/>
        <v>0.16285060750454688</v>
      </c>
      <c r="BC60" s="34">
        <f t="shared" si="29"/>
        <v>0.9112820465910213</v>
      </c>
      <c r="BD60" s="35" t="str">
        <f t="shared" si="30"/>
        <v/>
      </c>
    </row>
    <row r="61" spans="1:56" ht="12.75" customHeight="1" x14ac:dyDescent="0.2">
      <c r="A61" s="7" t="s">
        <v>50</v>
      </c>
      <c r="B61" s="7" t="s">
        <v>35</v>
      </c>
      <c r="C61" s="8">
        <v>40153</v>
      </c>
      <c r="D61" s="9" t="s">
        <v>41</v>
      </c>
      <c r="E61" s="10" t="s">
        <v>42</v>
      </c>
      <c r="F61" s="10">
        <f t="shared" si="0"/>
        <v>0</v>
      </c>
      <c r="G61" s="10">
        <f t="shared" si="1"/>
        <v>0</v>
      </c>
      <c r="H61" s="10">
        <f t="shared" si="2"/>
        <v>1</v>
      </c>
      <c r="I61" s="10">
        <f t="shared" si="3"/>
        <v>0</v>
      </c>
      <c r="J61" s="7">
        <v>0</v>
      </c>
      <c r="K61" s="11">
        <v>22667</v>
      </c>
      <c r="L61" s="9">
        <v>19223897</v>
      </c>
      <c r="M61" s="7">
        <v>4</v>
      </c>
      <c r="N61" s="7">
        <f t="shared" si="31"/>
        <v>16</v>
      </c>
      <c r="O61" s="7">
        <v>20</v>
      </c>
      <c r="P61" s="7">
        <f t="shared" si="32"/>
        <v>0</v>
      </c>
      <c r="Q61" s="7">
        <v>3</v>
      </c>
      <c r="R61" s="7">
        <v>1</v>
      </c>
      <c r="S61" s="7">
        <v>6</v>
      </c>
      <c r="T61" s="7">
        <v>3</v>
      </c>
      <c r="U61" s="7">
        <v>4</v>
      </c>
      <c r="V61" s="7">
        <v>0</v>
      </c>
      <c r="W61" s="7">
        <v>0</v>
      </c>
      <c r="X61" s="6">
        <v>1</v>
      </c>
      <c r="Y61" s="12">
        <v>36.741458850856532</v>
      </c>
      <c r="Z61" s="7">
        <v>1</v>
      </c>
      <c r="AA61" s="7">
        <v>0</v>
      </c>
      <c r="AB61" s="7">
        <v>0</v>
      </c>
      <c r="AC61" s="10">
        <f t="shared" si="4"/>
        <v>0</v>
      </c>
      <c r="AD61" s="10">
        <f t="shared" si="5"/>
        <v>0</v>
      </c>
      <c r="AE61" s="10">
        <f t="shared" si="6"/>
        <v>1</v>
      </c>
      <c r="AF61" s="9" t="s">
        <v>76</v>
      </c>
      <c r="AG61" s="7" t="str">
        <f t="shared" si="7"/>
        <v>Padrão</v>
      </c>
      <c r="AH61" s="7" t="str">
        <f t="shared" si="8"/>
        <v>Outlier</v>
      </c>
      <c r="AI61" s="7" t="str">
        <f t="shared" si="9"/>
        <v>Padrão</v>
      </c>
      <c r="AJ61" s="7" t="str">
        <f t="shared" si="10"/>
        <v>Padrão</v>
      </c>
      <c r="AK61" s="7" t="str">
        <f t="shared" si="11"/>
        <v>Outlier</v>
      </c>
      <c r="AL61" s="7" t="str">
        <f t="shared" si="12"/>
        <v>Padrão</v>
      </c>
      <c r="AM61" s="34">
        <f t="shared" si="13"/>
        <v>8.9365576108731241E-3</v>
      </c>
      <c r="AN61" s="34">
        <f t="shared" si="14"/>
        <v>4.2013067057607953</v>
      </c>
      <c r="AO61" s="35" t="str">
        <f t="shared" si="15"/>
        <v/>
      </c>
      <c r="AP61" s="34">
        <f t="shared" si="16"/>
        <v>5.3009435410909553</v>
      </c>
      <c r="AQ61" s="34">
        <f t="shared" si="17"/>
        <v>1.2236246353248176E-2</v>
      </c>
      <c r="AR61" s="35" t="str">
        <f t="shared" si="18"/>
        <v>**</v>
      </c>
      <c r="AS61" s="34">
        <f t="shared" si="19"/>
        <v>0.79450675357053047</v>
      </c>
      <c r="AT61" s="34">
        <f t="shared" si="20"/>
        <v>0.30084051243716065</v>
      </c>
      <c r="AU61" s="35" t="str">
        <f t="shared" si="21"/>
        <v/>
      </c>
      <c r="AV61" s="34">
        <f t="shared" si="22"/>
        <v>0.47403979773610405</v>
      </c>
      <c r="AW61" s="34">
        <f t="shared" si="23"/>
        <v>0.45715790052108374</v>
      </c>
      <c r="AX61" s="35" t="str">
        <f t="shared" si="24"/>
        <v/>
      </c>
      <c r="AY61" s="34">
        <f t="shared" si="25"/>
        <v>4.6625992666074385</v>
      </c>
      <c r="AZ61" s="34">
        <f t="shared" si="26"/>
        <v>1.7952521433272167E-2</v>
      </c>
      <c r="BA61" s="35" t="str">
        <f t="shared" si="27"/>
        <v>**</v>
      </c>
      <c r="BB61" s="34">
        <f t="shared" si="28"/>
        <v>0.16285060750454688</v>
      </c>
      <c r="BC61" s="34">
        <f t="shared" si="29"/>
        <v>0.9112820465910213</v>
      </c>
      <c r="BD61" s="35" t="str">
        <f t="shared" si="30"/>
        <v/>
      </c>
    </row>
    <row r="62" spans="1:56" ht="12.75" customHeight="1" x14ac:dyDescent="0.2">
      <c r="A62" s="7" t="s">
        <v>50</v>
      </c>
      <c r="B62" s="7" t="s">
        <v>49</v>
      </c>
      <c r="C62" s="8">
        <v>40044</v>
      </c>
      <c r="D62" s="9" t="s">
        <v>41</v>
      </c>
      <c r="E62" s="10" t="s">
        <v>42</v>
      </c>
      <c r="F62" s="10">
        <f t="shared" si="0"/>
        <v>0</v>
      </c>
      <c r="G62" s="10">
        <f t="shared" si="1"/>
        <v>0</v>
      </c>
      <c r="H62" s="10">
        <f t="shared" si="2"/>
        <v>1</v>
      </c>
      <c r="I62" s="10">
        <f t="shared" si="3"/>
        <v>0</v>
      </c>
      <c r="J62" s="7">
        <v>0</v>
      </c>
      <c r="K62" s="11">
        <v>22667</v>
      </c>
      <c r="L62" s="9">
        <v>19223897</v>
      </c>
      <c r="M62" s="7">
        <v>4</v>
      </c>
      <c r="N62" s="7">
        <f t="shared" si="31"/>
        <v>16</v>
      </c>
      <c r="O62" s="7">
        <v>19</v>
      </c>
      <c r="P62" s="7">
        <f t="shared" si="32"/>
        <v>1</v>
      </c>
      <c r="Q62" s="7">
        <v>9</v>
      </c>
      <c r="R62" s="7">
        <v>4</v>
      </c>
      <c r="S62" s="7">
        <v>8</v>
      </c>
      <c r="T62" s="7">
        <v>8</v>
      </c>
      <c r="U62" s="7">
        <v>3</v>
      </c>
      <c r="V62" s="7">
        <v>0</v>
      </c>
      <c r="W62" s="7">
        <v>1</v>
      </c>
      <c r="X62" s="6">
        <v>0</v>
      </c>
      <c r="Y62" s="12">
        <v>23.519617615077927</v>
      </c>
      <c r="Z62" s="7">
        <v>0</v>
      </c>
      <c r="AA62" s="7">
        <v>1</v>
      </c>
      <c r="AB62" s="7">
        <v>40.200000000000003</v>
      </c>
      <c r="AC62" s="10">
        <f t="shared" si="4"/>
        <v>0</v>
      </c>
      <c r="AD62" s="10">
        <f t="shared" si="5"/>
        <v>1</v>
      </c>
      <c r="AE62" s="10">
        <f t="shared" si="6"/>
        <v>0</v>
      </c>
      <c r="AF62" s="9" t="s">
        <v>67</v>
      </c>
      <c r="AG62" s="7" t="str">
        <f t="shared" si="7"/>
        <v>Padrão</v>
      </c>
      <c r="AH62" s="7" t="str">
        <f t="shared" si="8"/>
        <v>Outlier</v>
      </c>
      <c r="AI62" s="7" t="str">
        <f t="shared" si="9"/>
        <v>Padrão</v>
      </c>
      <c r="AJ62" s="7" t="str">
        <f t="shared" si="10"/>
        <v>Padrão</v>
      </c>
      <c r="AK62" s="7" t="str">
        <f t="shared" si="11"/>
        <v>Padrão</v>
      </c>
      <c r="AL62" s="7" t="str">
        <f t="shared" si="12"/>
        <v>Outlier</v>
      </c>
      <c r="AM62" s="34">
        <f t="shared" si="13"/>
        <v>8.9365576108731241E-3</v>
      </c>
      <c r="AN62" s="34">
        <f t="shared" si="14"/>
        <v>4.2013067057607953</v>
      </c>
      <c r="AO62" s="35" t="str">
        <f t="shared" si="15"/>
        <v/>
      </c>
      <c r="AP62" s="34">
        <f t="shared" si="16"/>
        <v>5.3009435410909553</v>
      </c>
      <c r="AQ62" s="34">
        <f t="shared" si="17"/>
        <v>1.2236246353248176E-2</v>
      </c>
      <c r="AR62" s="35" t="str">
        <f t="shared" si="18"/>
        <v>**</v>
      </c>
      <c r="AS62" s="34">
        <f t="shared" si="19"/>
        <v>3.4876705435676789</v>
      </c>
      <c r="AT62" s="34">
        <f t="shared" si="20"/>
        <v>3.7351177990820106E-2</v>
      </c>
      <c r="AU62" s="35" t="str">
        <f t="shared" si="21"/>
        <v>**</v>
      </c>
      <c r="AV62" s="34">
        <f t="shared" si="22"/>
        <v>2.8311116096294691</v>
      </c>
      <c r="AW62" s="34">
        <f t="shared" si="23"/>
        <v>5.7565660971477368E-2</v>
      </c>
      <c r="AX62" s="35" t="str">
        <f t="shared" si="24"/>
        <v>*</v>
      </c>
      <c r="AY62" s="34">
        <f t="shared" si="25"/>
        <v>0.42378955970062671</v>
      </c>
      <c r="AZ62" s="34">
        <f t="shared" si="26"/>
        <v>0.49580420466741704</v>
      </c>
      <c r="BA62" s="35" t="str">
        <f t="shared" si="27"/>
        <v/>
      </c>
      <c r="BB62" s="34">
        <f t="shared" si="28"/>
        <v>10.819125674938146</v>
      </c>
      <c r="BC62" s="34">
        <f t="shared" si="29"/>
        <v>5.4258863545991764E-4</v>
      </c>
      <c r="BD62" s="35" t="str">
        <f t="shared" si="30"/>
        <v>***</v>
      </c>
    </row>
    <row r="63" spans="1:56" ht="12.75" customHeight="1" x14ac:dyDescent="0.2">
      <c r="A63" s="7" t="s">
        <v>39</v>
      </c>
      <c r="B63" s="7" t="s">
        <v>60</v>
      </c>
      <c r="C63" s="8">
        <v>40005</v>
      </c>
      <c r="D63" s="9" t="s">
        <v>41</v>
      </c>
      <c r="E63" s="10" t="s">
        <v>42</v>
      </c>
      <c r="F63" s="10">
        <f t="shared" si="0"/>
        <v>0</v>
      </c>
      <c r="G63" s="10">
        <f t="shared" si="1"/>
        <v>0</v>
      </c>
      <c r="H63" s="10">
        <f t="shared" si="2"/>
        <v>1</v>
      </c>
      <c r="I63" s="10">
        <f t="shared" si="3"/>
        <v>0</v>
      </c>
      <c r="J63" s="7">
        <v>0</v>
      </c>
      <c r="K63" s="11">
        <v>22667</v>
      </c>
      <c r="L63" s="9">
        <v>19223897</v>
      </c>
      <c r="M63" s="7">
        <v>4</v>
      </c>
      <c r="N63" s="7">
        <f t="shared" si="31"/>
        <v>16</v>
      </c>
      <c r="O63" s="7">
        <v>17</v>
      </c>
      <c r="P63" s="7">
        <f t="shared" si="32"/>
        <v>3</v>
      </c>
      <c r="Q63" s="7">
        <v>5</v>
      </c>
      <c r="R63" s="7">
        <v>0</v>
      </c>
      <c r="S63" s="7">
        <v>6</v>
      </c>
      <c r="T63" s="7">
        <v>0</v>
      </c>
      <c r="U63" s="7">
        <v>2</v>
      </c>
      <c r="V63" s="7">
        <v>0</v>
      </c>
      <c r="W63" s="7">
        <v>0</v>
      </c>
      <c r="X63" s="6">
        <v>0</v>
      </c>
      <c r="Y63" s="12">
        <v>33.842435443037971</v>
      </c>
      <c r="Z63" s="7">
        <v>1</v>
      </c>
      <c r="AA63" s="7">
        <v>0</v>
      </c>
      <c r="AB63" s="7">
        <v>30.2</v>
      </c>
      <c r="AC63" s="10">
        <f t="shared" si="4"/>
        <v>0</v>
      </c>
      <c r="AD63" s="10">
        <f t="shared" si="5"/>
        <v>1</v>
      </c>
      <c r="AE63" s="10">
        <f t="shared" si="6"/>
        <v>0</v>
      </c>
      <c r="AF63" s="9" t="s">
        <v>67</v>
      </c>
      <c r="AG63" s="7" t="str">
        <f t="shared" si="7"/>
        <v>Padrão</v>
      </c>
      <c r="AH63" s="7" t="str">
        <f t="shared" si="8"/>
        <v>Outlier</v>
      </c>
      <c r="AI63" s="7" t="str">
        <f t="shared" si="9"/>
        <v>Padrão</v>
      </c>
      <c r="AJ63" s="7" t="str">
        <f t="shared" si="10"/>
        <v>Outlier</v>
      </c>
      <c r="AK63" s="7" t="str">
        <f t="shared" si="11"/>
        <v>Padrão</v>
      </c>
      <c r="AL63" s="7" t="str">
        <f t="shared" si="12"/>
        <v>Outlier</v>
      </c>
      <c r="AM63" s="34">
        <f t="shared" si="13"/>
        <v>8.9365576108731241E-3</v>
      </c>
      <c r="AN63" s="34">
        <f t="shared" si="14"/>
        <v>4.2013067057607953</v>
      </c>
      <c r="AO63" s="35" t="str">
        <f t="shared" si="15"/>
        <v/>
      </c>
      <c r="AP63" s="34">
        <f t="shared" si="16"/>
        <v>5.3009435410909553</v>
      </c>
      <c r="AQ63" s="34">
        <f t="shared" si="17"/>
        <v>1.2236246353248176E-2</v>
      </c>
      <c r="AR63" s="35" t="str">
        <f t="shared" si="18"/>
        <v>**</v>
      </c>
      <c r="AS63" s="34">
        <f t="shared" si="19"/>
        <v>0.79450675357053047</v>
      </c>
      <c r="AT63" s="34">
        <f t="shared" si="20"/>
        <v>0.30084051243716065</v>
      </c>
      <c r="AU63" s="35" t="str">
        <f t="shared" si="21"/>
        <v/>
      </c>
      <c r="AV63" s="34">
        <f t="shared" si="22"/>
        <v>4.4570101247722418</v>
      </c>
      <c r="AW63" s="34">
        <f t="shared" si="23"/>
        <v>2.0349830865618795E-2</v>
      </c>
      <c r="AX63" s="35" t="str">
        <f t="shared" si="24"/>
        <v>**</v>
      </c>
      <c r="AY63" s="34">
        <f t="shared" si="25"/>
        <v>3.3437488782584723</v>
      </c>
      <c r="AZ63" s="34">
        <f t="shared" si="26"/>
        <v>4.0992782251236676E-2</v>
      </c>
      <c r="BA63" s="35" t="str">
        <f t="shared" si="27"/>
        <v>**</v>
      </c>
      <c r="BB63" s="34">
        <f t="shared" si="28"/>
        <v>5.6199297171692617</v>
      </c>
      <c r="BC63" s="34">
        <f t="shared" si="29"/>
        <v>1.013193491285494E-2</v>
      </c>
      <c r="BD63" s="35" t="str">
        <f t="shared" si="30"/>
        <v>**</v>
      </c>
    </row>
    <row r="64" spans="1:56" ht="12.75" customHeight="1" x14ac:dyDescent="0.2">
      <c r="A64" s="7" t="s">
        <v>31</v>
      </c>
      <c r="B64" s="7" t="s">
        <v>61</v>
      </c>
      <c r="C64" s="8">
        <v>40098</v>
      </c>
      <c r="D64" s="9" t="s">
        <v>57</v>
      </c>
      <c r="E64" s="10" t="s">
        <v>42</v>
      </c>
      <c r="F64" s="10">
        <f t="shared" si="0"/>
        <v>0</v>
      </c>
      <c r="G64" s="10">
        <f t="shared" si="1"/>
        <v>0</v>
      </c>
      <c r="H64" s="10">
        <f t="shared" si="2"/>
        <v>1</v>
      </c>
      <c r="I64" s="10">
        <f t="shared" si="3"/>
        <v>0</v>
      </c>
      <c r="J64" s="7">
        <v>0</v>
      </c>
      <c r="K64" s="13">
        <v>15835</v>
      </c>
      <c r="L64" s="9">
        <v>2452617</v>
      </c>
      <c r="M64" s="7">
        <v>4</v>
      </c>
      <c r="N64" s="7">
        <f t="shared" si="31"/>
        <v>16</v>
      </c>
      <c r="O64" s="7">
        <v>9</v>
      </c>
      <c r="P64" s="7">
        <f t="shared" si="32"/>
        <v>11</v>
      </c>
      <c r="Q64" s="7">
        <v>6</v>
      </c>
      <c r="R64" s="7">
        <v>7</v>
      </c>
      <c r="S64" s="7">
        <v>6</v>
      </c>
      <c r="T64" s="7">
        <v>6</v>
      </c>
      <c r="U64" s="7">
        <v>3</v>
      </c>
      <c r="V64" s="7">
        <v>1</v>
      </c>
      <c r="W64" s="7">
        <v>0</v>
      </c>
      <c r="X64" s="6">
        <v>1</v>
      </c>
      <c r="Y64" s="12">
        <v>17.894993363650212</v>
      </c>
      <c r="Z64" s="7">
        <v>0</v>
      </c>
      <c r="AA64" s="7">
        <v>0</v>
      </c>
      <c r="AB64" s="7">
        <v>0</v>
      </c>
      <c r="AC64" s="10">
        <f t="shared" si="4"/>
        <v>0</v>
      </c>
      <c r="AD64" s="10">
        <f t="shared" si="5"/>
        <v>0</v>
      </c>
      <c r="AE64" s="10">
        <f t="shared" si="6"/>
        <v>1</v>
      </c>
      <c r="AF64" s="9" t="s">
        <v>76</v>
      </c>
      <c r="AG64" s="7" t="str">
        <f t="shared" si="7"/>
        <v>Padrão</v>
      </c>
      <c r="AH64" s="7" t="str">
        <f t="shared" si="8"/>
        <v>Padrão</v>
      </c>
      <c r="AI64" s="7" t="str">
        <f t="shared" si="9"/>
        <v>Padrão</v>
      </c>
      <c r="AJ64" s="7" t="str">
        <f t="shared" si="10"/>
        <v>Padrão</v>
      </c>
      <c r="AK64" s="7" t="str">
        <f t="shared" si="11"/>
        <v>Padrão</v>
      </c>
      <c r="AL64" s="7" t="str">
        <f t="shared" si="12"/>
        <v>Padrão</v>
      </c>
      <c r="AM64" s="34">
        <f t="shared" si="13"/>
        <v>0.21045380707616163</v>
      </c>
      <c r="AN64" s="34">
        <f t="shared" si="14"/>
        <v>0.78276646055451471</v>
      </c>
      <c r="AO64" s="35" t="str">
        <f t="shared" si="15"/>
        <v/>
      </c>
      <c r="AP64" s="34">
        <f t="shared" si="16"/>
        <v>0.13788459719305088</v>
      </c>
      <c r="AQ64" s="34">
        <f t="shared" si="17"/>
        <v>1.0027921569798219</v>
      </c>
      <c r="AR64" s="35" t="str">
        <f t="shared" si="18"/>
        <v/>
      </c>
      <c r="AS64" s="34">
        <f t="shared" si="19"/>
        <v>0.79450675357053047</v>
      </c>
      <c r="AT64" s="34">
        <f t="shared" si="20"/>
        <v>0.30084051243716065</v>
      </c>
      <c r="AU64" s="35" t="str">
        <f t="shared" si="21"/>
        <v/>
      </c>
      <c r="AV64" s="34">
        <f t="shared" si="22"/>
        <v>0.53897953132908405</v>
      </c>
      <c r="AW64" s="34">
        <f t="shared" si="23"/>
        <v>0.41503623187612998</v>
      </c>
      <c r="AX64" s="35" t="str">
        <f t="shared" si="24"/>
        <v/>
      </c>
      <c r="AY64" s="34">
        <f t="shared" si="25"/>
        <v>8.7391962104165221E-5</v>
      </c>
      <c r="AZ64" s="34">
        <f t="shared" si="26"/>
        <v>42.673213033975316</v>
      </c>
      <c r="BA64" s="35" t="str">
        <f t="shared" si="27"/>
        <v/>
      </c>
      <c r="BB64" s="34">
        <f t="shared" si="28"/>
        <v>0.16285060750454688</v>
      </c>
      <c r="BC64" s="34">
        <f t="shared" si="29"/>
        <v>0.9112820465910213</v>
      </c>
      <c r="BD64" s="35" t="str">
        <f t="shared" si="30"/>
        <v/>
      </c>
    </row>
    <row r="65" spans="1:56" ht="12.75" customHeight="1" x14ac:dyDescent="0.2">
      <c r="A65" s="7" t="s">
        <v>31</v>
      </c>
      <c r="B65" s="7" t="s">
        <v>39</v>
      </c>
      <c r="C65" s="8">
        <v>40037</v>
      </c>
      <c r="D65" s="9" t="s">
        <v>57</v>
      </c>
      <c r="E65" s="10" t="s">
        <v>42</v>
      </c>
      <c r="F65" s="10">
        <f t="shared" si="0"/>
        <v>0</v>
      </c>
      <c r="G65" s="10">
        <f t="shared" si="1"/>
        <v>0</v>
      </c>
      <c r="H65" s="10">
        <f t="shared" si="2"/>
        <v>1</v>
      </c>
      <c r="I65" s="10">
        <f t="shared" si="3"/>
        <v>0</v>
      </c>
      <c r="J65" s="7">
        <v>0</v>
      </c>
      <c r="K65" s="13">
        <v>15835</v>
      </c>
      <c r="L65" s="9">
        <v>2452617</v>
      </c>
      <c r="M65" s="7">
        <v>4</v>
      </c>
      <c r="N65" s="7">
        <f t="shared" si="31"/>
        <v>16</v>
      </c>
      <c r="O65" s="7">
        <v>1</v>
      </c>
      <c r="P65" s="7">
        <f t="shared" si="32"/>
        <v>19</v>
      </c>
      <c r="Q65" s="7">
        <v>3</v>
      </c>
      <c r="R65" s="7">
        <v>7</v>
      </c>
      <c r="S65" s="7">
        <v>4</v>
      </c>
      <c r="T65" s="7">
        <v>3</v>
      </c>
      <c r="U65" s="7">
        <v>2</v>
      </c>
      <c r="V65" s="7">
        <v>0</v>
      </c>
      <c r="W65" s="7">
        <v>1</v>
      </c>
      <c r="X65" s="6">
        <v>1</v>
      </c>
      <c r="Y65" s="12">
        <v>4.3156464697434309</v>
      </c>
      <c r="Z65" s="7">
        <v>0</v>
      </c>
      <c r="AA65" s="7">
        <v>1</v>
      </c>
      <c r="AB65" s="7">
        <v>0</v>
      </c>
      <c r="AC65" s="10">
        <f t="shared" si="4"/>
        <v>0</v>
      </c>
      <c r="AD65" s="10">
        <f t="shared" si="5"/>
        <v>1</v>
      </c>
      <c r="AE65" s="10">
        <f t="shared" si="6"/>
        <v>0</v>
      </c>
      <c r="AF65" s="9" t="s">
        <v>67</v>
      </c>
      <c r="AG65" s="7" t="str">
        <f t="shared" si="7"/>
        <v>Padrão</v>
      </c>
      <c r="AH65" s="7" t="str">
        <f t="shared" si="8"/>
        <v>Padrão</v>
      </c>
      <c r="AI65" s="7" t="str">
        <f t="shared" si="9"/>
        <v>Padrão</v>
      </c>
      <c r="AJ65" s="7" t="str">
        <f t="shared" si="10"/>
        <v>Padrão</v>
      </c>
      <c r="AK65" s="7" t="str">
        <f t="shared" si="11"/>
        <v>Outlier</v>
      </c>
      <c r="AL65" s="7" t="str">
        <f t="shared" si="12"/>
        <v>Padrão</v>
      </c>
      <c r="AM65" s="34">
        <f t="shared" si="13"/>
        <v>0.21045380707616163</v>
      </c>
      <c r="AN65" s="34">
        <f t="shared" si="14"/>
        <v>0.78276646055451471</v>
      </c>
      <c r="AO65" s="35" t="str">
        <f t="shared" si="15"/>
        <v/>
      </c>
      <c r="AP65" s="34">
        <f t="shared" si="16"/>
        <v>0.13788459719305088</v>
      </c>
      <c r="AQ65" s="34">
        <f t="shared" si="17"/>
        <v>1.0027921569798219</v>
      </c>
      <c r="AR65" s="35" t="str">
        <f t="shared" si="18"/>
        <v/>
      </c>
      <c r="AS65" s="34">
        <f t="shared" si="19"/>
        <v>7.1958632118559957E-3</v>
      </c>
      <c r="AT65" s="34">
        <f t="shared" si="20"/>
        <v>4.6860406798016934</v>
      </c>
      <c r="AU65" s="35" t="str">
        <f t="shared" si="21"/>
        <v/>
      </c>
      <c r="AV65" s="34">
        <f t="shared" si="22"/>
        <v>0.47403979773610405</v>
      </c>
      <c r="AW65" s="34">
        <f t="shared" si="23"/>
        <v>0.45715790052108374</v>
      </c>
      <c r="AX65" s="35" t="str">
        <f t="shared" si="24"/>
        <v/>
      </c>
      <c r="AY65" s="34">
        <f t="shared" si="25"/>
        <v>2.37082707949018</v>
      </c>
      <c r="AZ65" s="34">
        <f t="shared" si="26"/>
        <v>7.9184753149912634E-2</v>
      </c>
      <c r="BA65" s="35" t="str">
        <f t="shared" si="27"/>
        <v>*</v>
      </c>
      <c r="BB65" s="34">
        <f t="shared" si="28"/>
        <v>0.16285060750454688</v>
      </c>
      <c r="BC65" s="34">
        <f t="shared" si="29"/>
        <v>0.9112820465910213</v>
      </c>
      <c r="BD65" s="35" t="str">
        <f t="shared" si="30"/>
        <v/>
      </c>
    </row>
    <row r="66" spans="1:56" ht="12.75" customHeight="1" x14ac:dyDescent="0.2">
      <c r="A66" s="7" t="s">
        <v>63</v>
      </c>
      <c r="B66" s="7" t="s">
        <v>47</v>
      </c>
      <c r="C66" s="8">
        <v>40048</v>
      </c>
      <c r="D66" s="9" t="s">
        <v>65</v>
      </c>
      <c r="E66" s="10" t="s">
        <v>66</v>
      </c>
      <c r="F66" s="10">
        <f t="shared" ref="F66:F129" si="33">IF(E66="Sul",1,0)</f>
        <v>0</v>
      </c>
      <c r="G66" s="10">
        <f t="shared" ref="G66:G129" si="34">IF(E66="Nordeste",1,0)</f>
        <v>0</v>
      </c>
      <c r="H66" s="10">
        <f t="shared" ref="H66:H129" si="35">IF(E66="Sudeste",1,0)</f>
        <v>0</v>
      </c>
      <c r="I66" s="10">
        <f t="shared" ref="I66:I129" si="36">IF(E66="Centro-Oeste",1,0)</f>
        <v>1</v>
      </c>
      <c r="J66" s="7">
        <v>0</v>
      </c>
      <c r="K66" s="11">
        <v>14355</v>
      </c>
      <c r="L66" s="9">
        <v>1281975</v>
      </c>
      <c r="M66" s="7">
        <v>4</v>
      </c>
      <c r="N66" s="7">
        <f t="shared" si="31"/>
        <v>16</v>
      </c>
      <c r="O66" s="7">
        <v>9</v>
      </c>
      <c r="P66" s="7">
        <f t="shared" si="32"/>
        <v>11</v>
      </c>
      <c r="Q66" s="7">
        <v>3</v>
      </c>
      <c r="R66" s="7">
        <v>5</v>
      </c>
      <c r="S66" s="7">
        <v>4</v>
      </c>
      <c r="T66" s="7">
        <v>3</v>
      </c>
      <c r="U66" s="7">
        <v>3</v>
      </c>
      <c r="V66" s="7">
        <v>0</v>
      </c>
      <c r="W66" s="7">
        <v>1</v>
      </c>
      <c r="X66" s="6">
        <v>1</v>
      </c>
      <c r="Y66" s="12">
        <v>16.273523685918235</v>
      </c>
      <c r="Z66" s="7">
        <v>1</v>
      </c>
      <c r="AA66" s="7">
        <v>0</v>
      </c>
      <c r="AB66" s="7">
        <v>0</v>
      </c>
      <c r="AC66" s="10">
        <f t="shared" ref="AC66:AC129" si="37">IF(AF66="Outono",1,0)</f>
        <v>0</v>
      </c>
      <c r="AD66" s="10">
        <f t="shared" ref="AD66:AD129" si="38">IF(AF66="Inverno",1,0)</f>
        <v>1</v>
      </c>
      <c r="AE66" s="10">
        <f t="shared" ref="AE66:AE129" si="39">IF(AF66="Primavera",1,0)</f>
        <v>0</v>
      </c>
      <c r="AF66" s="9" t="s">
        <v>67</v>
      </c>
      <c r="AG66" s="7" t="str">
        <f t="shared" ref="AG66:AG129" si="40">IF(OR(K66&gt;((_xlfn.QUARTILE.INC(K$2:K$375,3))+1.5*(_xlfn.QUARTILE.INC(K$2:K$375,3)-_xlfn.QUARTILE.INC(K$2:K$375,1))),K66&lt;((_xlfn.QUARTILE.INC(K$2:K$375,3))-1.5*(_xlfn.QUARTILE.INC(K$2:K$375,3)-_xlfn.QUARTILE.INC(K$2:K$375,1)))),"Outlier","Padrão")</f>
        <v>Padrão</v>
      </c>
      <c r="AH66" s="7" t="str">
        <f t="shared" ref="AH66:AH129" si="41">IF(OR(L66&gt;((_xlfn.QUARTILE.INC(L$2:L$375,3))+1.5*(_xlfn.QUARTILE.INC(L$2:L$375,3)-_xlfn.QUARTILE.INC(L$2:L$375,1))),L66&lt;((_xlfn.QUARTILE.INC(L$2:L$375,3))-1.5*(_xlfn.QUARTILE.INC(L$2:L$375,3)-_xlfn.QUARTILE.INC(L$2:L$375,1)))),"Outlier","Padrão")</f>
        <v>Padrão</v>
      </c>
      <c r="AI66" s="7" t="str">
        <f t="shared" ref="AI66:AI129" si="42">IF(OR(S66&gt;((_xlfn.QUARTILE.INC(S$2:S$375,3))+1.5*(_xlfn.QUARTILE.INC(S$2:S$375,3)-_xlfn.QUARTILE.INC(S$2:S$375,1))),S66&lt;((_xlfn.QUARTILE.INC(S$2:S$375,3))-1.5*(_xlfn.QUARTILE.INC(S$2:S$375,3)-_xlfn.QUARTILE.INC(S$2:S$375,1)))),"Outlier","Padrão")</f>
        <v>Padrão</v>
      </c>
      <c r="AJ66" s="7" t="str">
        <f t="shared" ref="AJ66:AJ129" si="43">IF(OR(T66&gt;((_xlfn.QUARTILE.INC(T$2:T$375,3))+1.5*(_xlfn.QUARTILE.INC(T$2:T$375,3)-_xlfn.QUARTILE.INC(T$2:T$375,1))),T66&lt;((_xlfn.QUARTILE.INC(T$2:T$375,3))-1.5*(_xlfn.QUARTILE.INC(T$2:T$375,3)-_xlfn.QUARTILE.INC(T$2:T$375,1)))),"Outlier","Padrão")</f>
        <v>Padrão</v>
      </c>
      <c r="AK66" s="7" t="str">
        <f t="shared" ref="AK66:AK129" si="44">IF(OR(Y66&gt;((_xlfn.QUARTILE.INC(Y$2:Y$375,3))+1.5*(_xlfn.QUARTILE.INC(Y$2:Y$375,3)-_xlfn.QUARTILE.INC(Y$2:Y$375,1))),Y66&lt;((_xlfn.QUARTILE.INC(Y$2:Y$375,3))-1.5*(_xlfn.QUARTILE.INC(Y$2:Y$375,3)-_xlfn.QUARTILE.INC(Y$2:Y$375,1)))),"Outlier","Padrão")</f>
        <v>Padrão</v>
      </c>
      <c r="AL66" s="7" t="str">
        <f t="shared" ref="AL66:AL129" si="45">IF(OR(AB66&gt;((_xlfn.QUARTILE.INC(AB$2:AB$375,3))+1.5*(_xlfn.QUARTILE.INC(AB$2:AB$375,3)-_xlfn.QUARTILE.INC(AB$2:AB$375,1))),AB66&lt;((_xlfn.QUARTILE.INC(AB$2:AB$375,3))-1.5*(_xlfn.QUARTILE.INC(AB$2:AB$375,3)-_xlfn.QUARTILE.INC(AB$2:AB$375,1)))),"Outlier","Padrão")</f>
        <v>Padrão</v>
      </c>
      <c r="AM66" s="34">
        <f t="shared" ref="AM66:AM129" si="46">((K66-AVERAGE($K$2:$K$375))/_xlfn.STDEV.S($K$2:$K$375))^2</f>
        <v>0.28907006442024263</v>
      </c>
      <c r="AN66" s="34">
        <f t="shared" ref="AN66:AN129" si="47">_xlfn.CHISQ.DIST(AM66,1,0)</f>
        <v>0.64215185177999479</v>
      </c>
      <c r="AO66" s="35" t="str">
        <f t="shared" ref="AO66:AO129" si="48">IF(AN66&lt;1%,"***",IF(AND(AN66&gt;=1%,AN66&lt;5%),"**",IF(AND(AN66&gt;=5%,AN66&lt;10%),"*",IF(AN66&gt;=10%,"",))))</f>
        <v/>
      </c>
      <c r="AP66" s="34">
        <f t="shared" ref="AP66:AP129" si="49">((L66-AVERAGE($L$2:$L$375))/_xlfn.STDEV.S($L$2:$L$375))^2</f>
        <v>0.31131254304670897</v>
      </c>
      <c r="AQ66" s="34">
        <f t="shared" ref="AQ66:AQ129" si="50">_xlfn.CHISQ.DIST(AP66,1,0)</f>
        <v>0.611943176405504</v>
      </c>
      <c r="AR66" s="35" t="str">
        <f t="shared" ref="AR66:AR129" si="51">IF(AQ66&lt;1%,"***",IF(AND(AQ66&gt;=1%,AQ66&lt;5%),"**",IF(AND(AQ66&gt;=5%,AQ66&lt;10%),"*",IF(AQ66&gt;=10%,"",))))</f>
        <v/>
      </c>
      <c r="AS66" s="34">
        <f t="shared" ref="AS66:AS129" si="52">((S66-AVERAGE($S$2:$S$375))/_xlfn.STDEV.S($S$2:$S$375))^2</f>
        <v>7.1958632118559957E-3</v>
      </c>
      <c r="AT66" s="34">
        <f t="shared" ref="AT66:AT129" si="53">_xlfn.CHISQ.DIST(AS66,1,0)</f>
        <v>4.6860406798016934</v>
      </c>
      <c r="AU66" s="35" t="str">
        <f t="shared" ref="AU66:AU129" si="54">IF(AT66&lt;1%,"***",IF(AND(AT66&gt;=1%,AT66&lt;5%),"**",IF(AND(AT66&gt;=5%,AT66&lt;10%),"*",IF(AT66&gt;=10%,"",))))</f>
        <v/>
      </c>
      <c r="AV66" s="34">
        <f t="shared" ref="AV66:AV129" si="55">((T66-AVERAGE($T$2:$T$375))/_xlfn.STDEV.S($T$2:$T$375))^2</f>
        <v>0.47403979773610405</v>
      </c>
      <c r="AW66" s="34">
        <f t="shared" ref="AW66:AW129" si="56">_xlfn.CHISQ.DIST(AV66,1,0)</f>
        <v>0.45715790052108374</v>
      </c>
      <c r="AX66" s="35" t="str">
        <f t="shared" ref="AX66:AX129" si="57">IF(AW66&lt;1%,"***",IF(AND(AW66&gt;=1%,AW66&lt;5%),"**",IF(AND(AW66&gt;=5%,AW66&lt;10%),"*",IF(AW66&gt;=10%,"",))))</f>
        <v/>
      </c>
      <c r="AY66" s="34">
        <f t="shared" ref="AY66:AY129" si="58">((Y66-AVERAGE($Y$2:$Y$375))/_xlfn.STDEV.S($Y$2:$Y$375))^2</f>
        <v>3.0844061598733808E-2</v>
      </c>
      <c r="AZ66" s="34">
        <f t="shared" ref="AZ66:AZ129" si="59">_xlfn.CHISQ.DIST(AY66,1,0)</f>
        <v>2.2367970538956028</v>
      </c>
      <c r="BA66" s="35" t="str">
        <f t="shared" ref="BA66:BA129" si="60">IF(AZ66&lt;1%,"***",IF(AND(AZ66&gt;=1%,AZ66&lt;5%),"**",IF(AND(AZ66&gt;=5%,AZ66&lt;10%),"*",IF(AZ66&gt;=10%,"",))))</f>
        <v/>
      </c>
      <c r="BB66" s="34">
        <f t="shared" ref="BB66:BB129" si="61">((AB66-AVERAGE($AB$2:$AB$375))/_xlfn.STDEV.S($AB$2:$AB$375))^2</f>
        <v>0.16285060750454688</v>
      </c>
      <c r="BC66" s="34">
        <f t="shared" ref="BC66:BC129" si="62">_xlfn.CHISQ.DIST(BB66,1,0)</f>
        <v>0.9112820465910213</v>
      </c>
      <c r="BD66" s="35" t="str">
        <f t="shared" ref="BD66:BD129" si="63">IF(BC66&lt;1%,"***",IF(AND(BC66&gt;=1%,BC66&lt;5%),"**",IF(AND(BC66&gt;=5%,BC66&lt;10%),"*",IF(BC66&gt;=10%,"",))))</f>
        <v/>
      </c>
    </row>
    <row r="67" spans="1:56" ht="12.75" customHeight="1" x14ac:dyDescent="0.2">
      <c r="A67" s="7" t="s">
        <v>63</v>
      </c>
      <c r="B67" s="7" t="s">
        <v>46</v>
      </c>
      <c r="C67" s="8">
        <v>40083</v>
      </c>
      <c r="D67" s="9" t="s">
        <v>65</v>
      </c>
      <c r="E67" s="10" t="s">
        <v>66</v>
      </c>
      <c r="F67" s="10">
        <f t="shared" si="33"/>
        <v>0</v>
      </c>
      <c r="G67" s="10">
        <f t="shared" si="34"/>
        <v>0</v>
      </c>
      <c r="H67" s="10">
        <f t="shared" si="35"/>
        <v>0</v>
      </c>
      <c r="I67" s="10">
        <f t="shared" si="36"/>
        <v>1</v>
      </c>
      <c r="J67" s="7">
        <v>0</v>
      </c>
      <c r="K67" s="11">
        <v>14355</v>
      </c>
      <c r="L67" s="9">
        <v>1281975</v>
      </c>
      <c r="M67" s="7">
        <v>4</v>
      </c>
      <c r="N67" s="7">
        <f t="shared" ref="N67:N130" si="64">20-M67</f>
        <v>16</v>
      </c>
      <c r="O67" s="7">
        <v>6</v>
      </c>
      <c r="P67" s="7">
        <f t="shared" ref="P67:P130" si="65">20-O67</f>
        <v>14</v>
      </c>
      <c r="Q67" s="7">
        <v>4</v>
      </c>
      <c r="R67" s="7">
        <v>7</v>
      </c>
      <c r="S67" s="7">
        <v>7</v>
      </c>
      <c r="T67" s="7">
        <v>8</v>
      </c>
      <c r="U67" s="7">
        <v>3</v>
      </c>
      <c r="V67" s="7">
        <v>0</v>
      </c>
      <c r="W67" s="7">
        <v>0</v>
      </c>
      <c r="X67" s="6">
        <v>1</v>
      </c>
      <c r="Y67" s="12">
        <v>16.495571021828535</v>
      </c>
      <c r="Z67" s="7">
        <v>1</v>
      </c>
      <c r="AA67" s="7">
        <v>0</v>
      </c>
      <c r="AB67" s="7">
        <v>0</v>
      </c>
      <c r="AC67" s="10">
        <f t="shared" si="37"/>
        <v>0</v>
      </c>
      <c r="AD67" s="10">
        <f t="shared" si="38"/>
        <v>0</v>
      </c>
      <c r="AE67" s="10">
        <f t="shared" si="39"/>
        <v>1</v>
      </c>
      <c r="AF67" s="9" t="s">
        <v>76</v>
      </c>
      <c r="AG67" s="7" t="str">
        <f t="shared" si="40"/>
        <v>Padrão</v>
      </c>
      <c r="AH67" s="7" t="str">
        <f t="shared" si="41"/>
        <v>Padrão</v>
      </c>
      <c r="AI67" s="7" t="str">
        <f t="shared" si="42"/>
        <v>Padrão</v>
      </c>
      <c r="AJ67" s="7" t="str">
        <f t="shared" si="43"/>
        <v>Padrão</v>
      </c>
      <c r="AK67" s="7" t="str">
        <f t="shared" si="44"/>
        <v>Padrão</v>
      </c>
      <c r="AL67" s="7" t="str">
        <f t="shared" si="45"/>
        <v>Padrão</v>
      </c>
      <c r="AM67" s="34">
        <f t="shared" si="46"/>
        <v>0.28907006442024263</v>
      </c>
      <c r="AN67" s="34">
        <f t="shared" si="47"/>
        <v>0.64215185177999479</v>
      </c>
      <c r="AO67" s="35" t="str">
        <f t="shared" si="48"/>
        <v/>
      </c>
      <c r="AP67" s="34">
        <f t="shared" si="49"/>
        <v>0.31131254304670897</v>
      </c>
      <c r="AQ67" s="34">
        <f t="shared" si="50"/>
        <v>0.611943176405504</v>
      </c>
      <c r="AR67" s="35" t="str">
        <f t="shared" si="51"/>
        <v/>
      </c>
      <c r="AS67" s="34">
        <f t="shared" si="52"/>
        <v>1.9028570361142954</v>
      </c>
      <c r="AT67" s="34">
        <f t="shared" si="53"/>
        <v>0.11168808131487463</v>
      </c>
      <c r="AU67" s="35" t="str">
        <f t="shared" si="54"/>
        <v/>
      </c>
      <c r="AV67" s="34">
        <f t="shared" si="55"/>
        <v>2.8311116096294691</v>
      </c>
      <c r="AW67" s="34">
        <f t="shared" si="56"/>
        <v>5.7565660971477368E-2</v>
      </c>
      <c r="AX67" s="35" t="str">
        <f t="shared" si="57"/>
        <v>*</v>
      </c>
      <c r="AY67" s="34">
        <f t="shared" si="58"/>
        <v>2.2588340240838656E-2</v>
      </c>
      <c r="AZ67" s="34">
        <f t="shared" si="59"/>
        <v>2.6245987018368657</v>
      </c>
      <c r="BA67" s="35" t="str">
        <f t="shared" si="60"/>
        <v/>
      </c>
      <c r="BB67" s="34">
        <f t="shared" si="61"/>
        <v>0.16285060750454688</v>
      </c>
      <c r="BC67" s="34">
        <f t="shared" si="62"/>
        <v>0.9112820465910213</v>
      </c>
      <c r="BD67" s="35" t="str">
        <f t="shared" si="63"/>
        <v/>
      </c>
    </row>
    <row r="68" spans="1:56" ht="12.75" customHeight="1" x14ac:dyDescent="0.2">
      <c r="A68" s="7" t="s">
        <v>55</v>
      </c>
      <c r="B68" s="7" t="s">
        <v>39</v>
      </c>
      <c r="C68" s="8">
        <v>40020</v>
      </c>
      <c r="D68" s="9" t="s">
        <v>68</v>
      </c>
      <c r="E68" s="10" t="s">
        <v>42</v>
      </c>
      <c r="F68" s="10">
        <f t="shared" si="33"/>
        <v>0</v>
      </c>
      <c r="G68" s="10">
        <f t="shared" si="34"/>
        <v>0</v>
      </c>
      <c r="H68" s="10">
        <f t="shared" si="35"/>
        <v>1</v>
      </c>
      <c r="I68" s="10">
        <f t="shared" si="36"/>
        <v>0</v>
      </c>
      <c r="J68" s="7">
        <v>1</v>
      </c>
      <c r="K68" s="11">
        <v>14652</v>
      </c>
      <c r="L68" s="9">
        <v>207725</v>
      </c>
      <c r="M68" s="7">
        <v>4</v>
      </c>
      <c r="N68" s="7">
        <f t="shared" si="64"/>
        <v>16</v>
      </c>
      <c r="O68" s="7">
        <v>2</v>
      </c>
      <c r="P68" s="7">
        <f t="shared" si="65"/>
        <v>18</v>
      </c>
      <c r="Q68" s="7">
        <v>9</v>
      </c>
      <c r="R68" s="7">
        <v>6</v>
      </c>
      <c r="S68" s="7">
        <v>8</v>
      </c>
      <c r="T68" s="7">
        <v>4</v>
      </c>
      <c r="U68" s="7">
        <v>2</v>
      </c>
      <c r="V68" s="7">
        <v>1</v>
      </c>
      <c r="W68" s="7">
        <v>1</v>
      </c>
      <c r="X68" s="6">
        <v>1</v>
      </c>
      <c r="Y68" s="12">
        <v>57.802399999999999</v>
      </c>
      <c r="Z68" s="7">
        <v>1</v>
      </c>
      <c r="AA68" s="7">
        <v>0</v>
      </c>
      <c r="AB68" s="7">
        <v>5.3</v>
      </c>
      <c r="AC68" s="10">
        <f t="shared" si="37"/>
        <v>0</v>
      </c>
      <c r="AD68" s="10">
        <f t="shared" si="38"/>
        <v>1</v>
      </c>
      <c r="AE68" s="10">
        <f t="shared" si="39"/>
        <v>0</v>
      </c>
      <c r="AF68" s="9" t="s">
        <v>67</v>
      </c>
      <c r="AG68" s="7" t="str">
        <f t="shared" si="40"/>
        <v>Padrão</v>
      </c>
      <c r="AH68" s="7" t="str">
        <f t="shared" si="41"/>
        <v>Padrão</v>
      </c>
      <c r="AI68" s="7" t="str">
        <f t="shared" si="42"/>
        <v>Padrão</v>
      </c>
      <c r="AJ68" s="7" t="str">
        <f t="shared" si="43"/>
        <v>Padrão</v>
      </c>
      <c r="AK68" s="7" t="str">
        <f t="shared" si="44"/>
        <v>Outlier</v>
      </c>
      <c r="AL68" s="7" t="str">
        <f t="shared" si="45"/>
        <v>Outlier</v>
      </c>
      <c r="AM68" s="34">
        <f t="shared" si="46"/>
        <v>0.27229514145475986</v>
      </c>
      <c r="AN68" s="34">
        <f t="shared" si="47"/>
        <v>0.66720913072517396</v>
      </c>
      <c r="AO68" s="35" t="str">
        <f t="shared" si="48"/>
        <v/>
      </c>
      <c r="AP68" s="34">
        <f t="shared" si="49"/>
        <v>0.5317510889584236</v>
      </c>
      <c r="AQ68" s="34">
        <f t="shared" si="50"/>
        <v>0.41936056623567036</v>
      </c>
      <c r="AR68" s="35" t="str">
        <f t="shared" si="51"/>
        <v/>
      </c>
      <c r="AS68" s="34">
        <f t="shared" si="52"/>
        <v>3.4876705435676789</v>
      </c>
      <c r="AT68" s="34">
        <f t="shared" si="53"/>
        <v>3.7351177990820106E-2</v>
      </c>
      <c r="AU68" s="35" t="str">
        <f t="shared" si="54"/>
        <v>**</v>
      </c>
      <c r="AV68" s="34">
        <f t="shared" si="55"/>
        <v>4.5918591086084329E-2</v>
      </c>
      <c r="AW68" s="34">
        <f t="shared" si="56"/>
        <v>1.8194691376563785</v>
      </c>
      <c r="AX68" s="35" t="str">
        <f t="shared" si="57"/>
        <v/>
      </c>
      <c r="AY68" s="34">
        <f t="shared" si="58"/>
        <v>20.810785076691101</v>
      </c>
      <c r="AZ68" s="34">
        <f t="shared" si="59"/>
        <v>2.647044682676836E-6</v>
      </c>
      <c r="BA68" s="35" t="str">
        <f t="shared" si="60"/>
        <v>***</v>
      </c>
      <c r="BB68" s="34">
        <f t="shared" si="61"/>
        <v>6.9410623136173227E-3</v>
      </c>
      <c r="BC68" s="34">
        <f t="shared" si="62"/>
        <v>4.7718838219607997</v>
      </c>
      <c r="BD68" s="35" t="str">
        <f t="shared" si="63"/>
        <v/>
      </c>
    </row>
    <row r="69" spans="1:56" ht="12.75" customHeight="1" x14ac:dyDescent="0.2">
      <c r="A69" s="7" t="s">
        <v>56</v>
      </c>
      <c r="B69" s="7" t="s">
        <v>36</v>
      </c>
      <c r="C69" s="8">
        <v>40023</v>
      </c>
      <c r="D69" s="9" t="s">
        <v>48</v>
      </c>
      <c r="E69" s="10" t="s">
        <v>33</v>
      </c>
      <c r="F69" s="10">
        <f t="shared" si="33"/>
        <v>1</v>
      </c>
      <c r="G69" s="10">
        <f t="shared" si="34"/>
        <v>0</v>
      </c>
      <c r="H69" s="10">
        <f t="shared" si="35"/>
        <v>0</v>
      </c>
      <c r="I69" s="10">
        <f t="shared" si="36"/>
        <v>0</v>
      </c>
      <c r="J69" s="7">
        <v>0</v>
      </c>
      <c r="K69" s="13">
        <v>23534</v>
      </c>
      <c r="L69" s="9">
        <v>1430220</v>
      </c>
      <c r="M69" s="7">
        <v>4</v>
      </c>
      <c r="N69" s="7">
        <f t="shared" si="64"/>
        <v>16</v>
      </c>
      <c r="O69" s="7">
        <v>7</v>
      </c>
      <c r="P69" s="7">
        <f t="shared" si="65"/>
        <v>13</v>
      </c>
      <c r="Q69" s="7">
        <v>1</v>
      </c>
      <c r="R69" s="7">
        <v>4</v>
      </c>
      <c r="S69" s="7">
        <v>5</v>
      </c>
      <c r="T69" s="7">
        <v>6</v>
      </c>
      <c r="U69" s="7">
        <v>2</v>
      </c>
      <c r="V69" s="7">
        <v>0</v>
      </c>
      <c r="W69" s="7">
        <v>0</v>
      </c>
      <c r="X69" s="6">
        <v>0</v>
      </c>
      <c r="Y69" s="12">
        <v>12.820761693473839</v>
      </c>
      <c r="Z69" s="7">
        <v>0</v>
      </c>
      <c r="AA69" s="7">
        <v>0</v>
      </c>
      <c r="AB69" s="7">
        <v>0</v>
      </c>
      <c r="AC69" s="10">
        <f t="shared" si="37"/>
        <v>0</v>
      </c>
      <c r="AD69" s="10">
        <f t="shared" si="38"/>
        <v>1</v>
      </c>
      <c r="AE69" s="10">
        <f t="shared" si="39"/>
        <v>0</v>
      </c>
      <c r="AF69" s="9" t="s">
        <v>67</v>
      </c>
      <c r="AG69" s="7" t="str">
        <f t="shared" si="40"/>
        <v>Padrão</v>
      </c>
      <c r="AH69" s="7" t="str">
        <f t="shared" si="41"/>
        <v>Padrão</v>
      </c>
      <c r="AI69" s="7" t="str">
        <f t="shared" si="42"/>
        <v>Padrão</v>
      </c>
      <c r="AJ69" s="7" t="str">
        <f t="shared" si="43"/>
        <v>Padrão</v>
      </c>
      <c r="AK69" s="7" t="str">
        <f t="shared" si="44"/>
        <v>Padrão</v>
      </c>
      <c r="AL69" s="7" t="str">
        <f t="shared" si="45"/>
        <v>Padrão</v>
      </c>
      <c r="AM69" s="34">
        <f t="shared" si="46"/>
        <v>2.3341404670856546E-3</v>
      </c>
      <c r="AN69" s="34">
        <f t="shared" si="47"/>
        <v>8.2478303553898993</v>
      </c>
      <c r="AO69" s="35" t="str">
        <f t="shared" si="48"/>
        <v/>
      </c>
      <c r="AP69" s="34">
        <f t="shared" si="49"/>
        <v>0.28549831114687074</v>
      </c>
      <c r="AQ69" s="34">
        <f t="shared" si="50"/>
        <v>0.64731120312234092</v>
      </c>
      <c r="AR69" s="35" t="str">
        <f t="shared" si="51"/>
        <v/>
      </c>
      <c r="AS69" s="34">
        <f t="shared" si="52"/>
        <v>0.16261969593638392</v>
      </c>
      <c r="AT69" s="34">
        <f t="shared" si="53"/>
        <v>0.91203409733242702</v>
      </c>
      <c r="AU69" s="35" t="str">
        <f t="shared" si="54"/>
        <v/>
      </c>
      <c r="AV69" s="34">
        <f t="shared" si="55"/>
        <v>0.53897953132908405</v>
      </c>
      <c r="AW69" s="34">
        <f t="shared" si="56"/>
        <v>0.41503623187612998</v>
      </c>
      <c r="AX69" s="35" t="str">
        <f t="shared" si="57"/>
        <v/>
      </c>
      <c r="AY69" s="34">
        <f t="shared" si="58"/>
        <v>0.32433832793814438</v>
      </c>
      <c r="AZ69" s="34">
        <f t="shared" si="59"/>
        <v>0.59563712132406188</v>
      </c>
      <c r="BA69" s="35" t="str">
        <f t="shared" si="60"/>
        <v/>
      </c>
      <c r="BB69" s="34">
        <f t="shared" si="61"/>
        <v>0.16285060750454688</v>
      </c>
      <c r="BC69" s="34">
        <f t="shared" si="62"/>
        <v>0.9112820465910213</v>
      </c>
      <c r="BD69" s="35" t="str">
        <f t="shared" si="63"/>
        <v/>
      </c>
    </row>
    <row r="70" spans="1:56" ht="12.75" customHeight="1" x14ac:dyDescent="0.2">
      <c r="A70" s="7" t="s">
        <v>56</v>
      </c>
      <c r="B70" s="7" t="s">
        <v>53</v>
      </c>
      <c r="C70" s="8">
        <v>40118</v>
      </c>
      <c r="D70" s="9" t="s">
        <v>48</v>
      </c>
      <c r="E70" s="10" t="s">
        <v>33</v>
      </c>
      <c r="F70" s="10">
        <f t="shared" si="33"/>
        <v>1</v>
      </c>
      <c r="G70" s="10">
        <f t="shared" si="34"/>
        <v>0</v>
      </c>
      <c r="H70" s="10">
        <f t="shared" si="35"/>
        <v>0</v>
      </c>
      <c r="I70" s="10">
        <f t="shared" si="36"/>
        <v>0</v>
      </c>
      <c r="J70" s="7">
        <v>0</v>
      </c>
      <c r="K70" s="13">
        <v>23534</v>
      </c>
      <c r="L70" s="9">
        <v>1430220</v>
      </c>
      <c r="M70" s="7">
        <v>4</v>
      </c>
      <c r="N70" s="7">
        <f t="shared" si="64"/>
        <v>16</v>
      </c>
      <c r="O70" s="7">
        <v>16</v>
      </c>
      <c r="P70" s="7">
        <f t="shared" si="65"/>
        <v>4</v>
      </c>
      <c r="Q70" s="7">
        <v>4</v>
      </c>
      <c r="R70" s="7">
        <v>3</v>
      </c>
      <c r="S70" s="7">
        <v>3</v>
      </c>
      <c r="T70" s="7">
        <v>1</v>
      </c>
      <c r="U70" s="7">
        <v>4</v>
      </c>
      <c r="V70" s="7">
        <v>0</v>
      </c>
      <c r="W70" s="7">
        <v>1</v>
      </c>
      <c r="X70" s="6">
        <v>0</v>
      </c>
      <c r="Y70" s="12">
        <v>18.688415866599293</v>
      </c>
      <c r="Z70" s="7">
        <v>1</v>
      </c>
      <c r="AA70" s="7">
        <v>0</v>
      </c>
      <c r="AB70" s="7">
        <v>0</v>
      </c>
      <c r="AC70" s="10">
        <f t="shared" si="37"/>
        <v>0</v>
      </c>
      <c r="AD70" s="10">
        <f t="shared" si="38"/>
        <v>0</v>
      </c>
      <c r="AE70" s="10">
        <f t="shared" si="39"/>
        <v>1</v>
      </c>
      <c r="AF70" s="9" t="s">
        <v>76</v>
      </c>
      <c r="AG70" s="7" t="str">
        <f t="shared" si="40"/>
        <v>Padrão</v>
      </c>
      <c r="AH70" s="7" t="str">
        <f t="shared" si="41"/>
        <v>Padrão</v>
      </c>
      <c r="AI70" s="7" t="str">
        <f t="shared" si="42"/>
        <v>Padrão</v>
      </c>
      <c r="AJ70" s="7" t="str">
        <f t="shared" si="43"/>
        <v>Outlier</v>
      </c>
      <c r="AK70" s="7" t="str">
        <f t="shared" si="44"/>
        <v>Padrão</v>
      </c>
      <c r="AL70" s="7" t="str">
        <f t="shared" si="45"/>
        <v>Padrão</v>
      </c>
      <c r="AM70" s="34">
        <f t="shared" si="46"/>
        <v>2.3341404670856546E-3</v>
      </c>
      <c r="AN70" s="34">
        <f t="shared" si="47"/>
        <v>8.2478303553898993</v>
      </c>
      <c r="AO70" s="35" t="str">
        <f t="shared" si="48"/>
        <v/>
      </c>
      <c r="AP70" s="34">
        <f t="shared" si="49"/>
        <v>0.28549831114687074</v>
      </c>
      <c r="AQ70" s="34">
        <f t="shared" si="50"/>
        <v>0.64731120312234092</v>
      </c>
      <c r="AR70" s="35" t="str">
        <f t="shared" si="51"/>
        <v/>
      </c>
      <c r="AS70" s="34">
        <f t="shared" si="52"/>
        <v>0.32823525539694648</v>
      </c>
      <c r="AT70" s="34">
        <f t="shared" si="53"/>
        <v>0.59093821033144889</v>
      </c>
      <c r="AU70" s="35" t="str">
        <f t="shared" si="54"/>
        <v/>
      </c>
      <c r="AV70" s="34">
        <f t="shared" si="55"/>
        <v>2.6795855645791824</v>
      </c>
      <c r="AW70" s="34">
        <f t="shared" si="56"/>
        <v>6.3828059149340033E-2</v>
      </c>
      <c r="AX70" s="35" t="str">
        <f t="shared" si="57"/>
        <v>*</v>
      </c>
      <c r="AY70" s="34">
        <f t="shared" si="58"/>
        <v>9.9720176879253067E-3</v>
      </c>
      <c r="AZ70" s="34">
        <f t="shared" si="59"/>
        <v>3.9751465992195398</v>
      </c>
      <c r="BA70" s="35" t="str">
        <f t="shared" si="60"/>
        <v/>
      </c>
      <c r="BB70" s="34">
        <f t="shared" si="61"/>
        <v>0.16285060750454688</v>
      </c>
      <c r="BC70" s="34">
        <f t="shared" si="62"/>
        <v>0.9112820465910213</v>
      </c>
      <c r="BD70" s="35" t="str">
        <f t="shared" si="63"/>
        <v/>
      </c>
    </row>
    <row r="71" spans="1:56" ht="12.75" customHeight="1" x14ac:dyDescent="0.2">
      <c r="A71" s="7" t="s">
        <v>44</v>
      </c>
      <c r="B71" s="7" t="s">
        <v>53</v>
      </c>
      <c r="C71" s="8">
        <v>39984</v>
      </c>
      <c r="D71" s="9" t="s">
        <v>62</v>
      </c>
      <c r="E71" s="10" t="s">
        <v>38</v>
      </c>
      <c r="F71" s="10">
        <f t="shared" si="33"/>
        <v>0</v>
      </c>
      <c r="G71" s="10">
        <f t="shared" si="34"/>
        <v>1</v>
      </c>
      <c r="H71" s="10">
        <f t="shared" si="35"/>
        <v>0</v>
      </c>
      <c r="I71" s="10">
        <f t="shared" si="36"/>
        <v>0</v>
      </c>
      <c r="J71" s="7">
        <v>0</v>
      </c>
      <c r="K71" s="11">
        <v>9240</v>
      </c>
      <c r="L71" s="9">
        <v>2998096</v>
      </c>
      <c r="M71" s="7">
        <v>4</v>
      </c>
      <c r="N71" s="7">
        <f t="shared" si="64"/>
        <v>16</v>
      </c>
      <c r="O71" s="7">
        <v>16</v>
      </c>
      <c r="P71" s="7">
        <f t="shared" si="65"/>
        <v>4</v>
      </c>
      <c r="Q71" s="7">
        <v>4</v>
      </c>
      <c r="R71" s="7">
        <v>4</v>
      </c>
      <c r="S71" s="7">
        <v>2</v>
      </c>
      <c r="T71" s="7">
        <v>4</v>
      </c>
      <c r="U71" s="7">
        <v>1</v>
      </c>
      <c r="V71" s="7">
        <v>0</v>
      </c>
      <c r="W71" s="7">
        <v>1</v>
      </c>
      <c r="X71" s="6">
        <v>0</v>
      </c>
      <c r="Y71" s="12">
        <v>17.584274823183613</v>
      </c>
      <c r="Z71" s="7">
        <v>1</v>
      </c>
      <c r="AA71" s="7">
        <v>0</v>
      </c>
      <c r="AB71" s="7">
        <v>0</v>
      </c>
      <c r="AC71" s="10">
        <f t="shared" si="37"/>
        <v>1</v>
      </c>
      <c r="AD71" s="10">
        <f t="shared" si="38"/>
        <v>0</v>
      </c>
      <c r="AE71" s="10">
        <f t="shared" si="39"/>
        <v>0</v>
      </c>
      <c r="AF71" s="9" t="s">
        <v>34</v>
      </c>
      <c r="AG71" s="7" t="str">
        <f t="shared" si="40"/>
        <v>Outlier</v>
      </c>
      <c r="AH71" s="7" t="str">
        <f t="shared" si="41"/>
        <v>Padrão</v>
      </c>
      <c r="AI71" s="7" t="str">
        <f t="shared" si="42"/>
        <v>Padrão</v>
      </c>
      <c r="AJ71" s="7" t="str">
        <f t="shared" si="43"/>
        <v>Padrão</v>
      </c>
      <c r="AK71" s="7" t="str">
        <f t="shared" si="44"/>
        <v>Padrão</v>
      </c>
      <c r="AL71" s="7" t="str">
        <f t="shared" si="45"/>
        <v>Padrão</v>
      </c>
      <c r="AM71" s="34">
        <f t="shared" si="46"/>
        <v>0.65664585281820853</v>
      </c>
      <c r="AN71" s="34">
        <f t="shared" si="47"/>
        <v>0.35453215273427963</v>
      </c>
      <c r="AO71" s="35" t="str">
        <f t="shared" si="48"/>
        <v/>
      </c>
      <c r="AP71" s="34">
        <f t="shared" si="49"/>
        <v>8.0864570183671367E-2</v>
      </c>
      <c r="AQ71" s="34">
        <f t="shared" si="50"/>
        <v>1.3473220154022796</v>
      </c>
      <c r="AR71" s="35" t="str">
        <f t="shared" si="51"/>
        <v/>
      </c>
      <c r="AS71" s="34">
        <f t="shared" si="52"/>
        <v>1.1257378724916556</v>
      </c>
      <c r="AT71" s="34">
        <f t="shared" si="53"/>
        <v>0.21416108293737512</v>
      </c>
      <c r="AU71" s="35" t="str">
        <f t="shared" si="54"/>
        <v/>
      </c>
      <c r="AV71" s="34">
        <f t="shared" si="55"/>
        <v>4.5918591086084329E-2</v>
      </c>
      <c r="AW71" s="34">
        <f t="shared" si="56"/>
        <v>1.8194691376563785</v>
      </c>
      <c r="AX71" s="35" t="str">
        <f t="shared" si="57"/>
        <v/>
      </c>
      <c r="AY71" s="34">
        <f t="shared" si="58"/>
        <v>6.8108550689957635E-4</v>
      </c>
      <c r="AZ71" s="34">
        <f t="shared" si="59"/>
        <v>15.281336901949887</v>
      </c>
      <c r="BA71" s="35" t="str">
        <f t="shared" si="60"/>
        <v/>
      </c>
      <c r="BB71" s="34">
        <f t="shared" si="61"/>
        <v>0.16285060750454688</v>
      </c>
      <c r="BC71" s="34">
        <f t="shared" si="62"/>
        <v>0.9112820465910213</v>
      </c>
      <c r="BD71" s="35" t="str">
        <f t="shared" si="63"/>
        <v/>
      </c>
    </row>
    <row r="72" spans="1:56" ht="12.75" customHeight="1" x14ac:dyDescent="0.2">
      <c r="A72" s="7" t="s">
        <v>44</v>
      </c>
      <c r="B72" s="7" t="s">
        <v>31</v>
      </c>
      <c r="C72" s="8">
        <v>40013</v>
      </c>
      <c r="D72" s="9" t="s">
        <v>62</v>
      </c>
      <c r="E72" s="10" t="s">
        <v>38</v>
      </c>
      <c r="F72" s="10">
        <f t="shared" si="33"/>
        <v>0</v>
      </c>
      <c r="G72" s="10">
        <f t="shared" si="34"/>
        <v>1</v>
      </c>
      <c r="H72" s="10">
        <f t="shared" si="35"/>
        <v>0</v>
      </c>
      <c r="I72" s="10">
        <f t="shared" si="36"/>
        <v>0</v>
      </c>
      <c r="J72" s="7">
        <v>0</v>
      </c>
      <c r="K72" s="11">
        <v>9240</v>
      </c>
      <c r="L72" s="9">
        <v>2998096</v>
      </c>
      <c r="M72" s="7">
        <v>4</v>
      </c>
      <c r="N72" s="7">
        <f t="shared" si="64"/>
        <v>16</v>
      </c>
      <c r="O72" s="7">
        <v>1</v>
      </c>
      <c r="P72" s="7">
        <f t="shared" si="65"/>
        <v>19</v>
      </c>
      <c r="Q72" s="7">
        <v>4</v>
      </c>
      <c r="R72" s="7">
        <v>7</v>
      </c>
      <c r="S72" s="7">
        <v>8</v>
      </c>
      <c r="T72" s="7">
        <v>6</v>
      </c>
      <c r="U72" s="7">
        <v>2</v>
      </c>
      <c r="V72" s="7">
        <v>0</v>
      </c>
      <c r="W72" s="7">
        <v>0</v>
      </c>
      <c r="X72" s="6">
        <v>1</v>
      </c>
      <c r="Y72" s="12">
        <v>20.363952549531085</v>
      </c>
      <c r="Z72" s="7">
        <v>1</v>
      </c>
      <c r="AA72" s="7">
        <v>0</v>
      </c>
      <c r="AB72" s="7">
        <v>12.8</v>
      </c>
      <c r="AC72" s="10">
        <f t="shared" si="37"/>
        <v>0</v>
      </c>
      <c r="AD72" s="10">
        <f t="shared" si="38"/>
        <v>1</v>
      </c>
      <c r="AE72" s="10">
        <f t="shared" si="39"/>
        <v>0</v>
      </c>
      <c r="AF72" s="9" t="s">
        <v>67</v>
      </c>
      <c r="AG72" s="7" t="str">
        <f t="shared" si="40"/>
        <v>Outlier</v>
      </c>
      <c r="AH72" s="7" t="str">
        <f t="shared" si="41"/>
        <v>Padrão</v>
      </c>
      <c r="AI72" s="7" t="str">
        <f t="shared" si="42"/>
        <v>Padrão</v>
      </c>
      <c r="AJ72" s="7" t="str">
        <f t="shared" si="43"/>
        <v>Padrão</v>
      </c>
      <c r="AK72" s="7" t="str">
        <f t="shared" si="44"/>
        <v>Padrão</v>
      </c>
      <c r="AL72" s="7" t="str">
        <f t="shared" si="45"/>
        <v>Outlier</v>
      </c>
      <c r="AM72" s="34">
        <f t="shared" si="46"/>
        <v>0.65664585281820853</v>
      </c>
      <c r="AN72" s="34">
        <f t="shared" si="47"/>
        <v>0.35453215273427963</v>
      </c>
      <c r="AO72" s="35" t="str">
        <f t="shared" si="48"/>
        <v/>
      </c>
      <c r="AP72" s="34">
        <f t="shared" si="49"/>
        <v>8.0864570183671367E-2</v>
      </c>
      <c r="AQ72" s="34">
        <f t="shared" si="50"/>
        <v>1.3473220154022796</v>
      </c>
      <c r="AR72" s="35" t="str">
        <f t="shared" si="51"/>
        <v/>
      </c>
      <c r="AS72" s="34">
        <f t="shared" si="52"/>
        <v>3.4876705435676789</v>
      </c>
      <c r="AT72" s="34">
        <f t="shared" si="53"/>
        <v>3.7351177990820106E-2</v>
      </c>
      <c r="AU72" s="35" t="str">
        <f t="shared" si="54"/>
        <v>**</v>
      </c>
      <c r="AV72" s="34">
        <f t="shared" si="55"/>
        <v>0.53897953132908405</v>
      </c>
      <c r="AW72" s="34">
        <f t="shared" si="56"/>
        <v>0.41503623187612998</v>
      </c>
      <c r="AX72" s="35" t="str">
        <f t="shared" si="57"/>
        <v/>
      </c>
      <c r="AY72" s="34">
        <f t="shared" si="58"/>
        <v>8.4681558058763762E-2</v>
      </c>
      <c r="AZ72" s="34">
        <f t="shared" si="59"/>
        <v>1.3140965621286116</v>
      </c>
      <c r="BA72" s="35" t="str">
        <f t="shared" si="60"/>
        <v/>
      </c>
      <c r="BB72" s="34">
        <f t="shared" si="61"/>
        <v>0.59639580894474686</v>
      </c>
      <c r="BC72" s="34">
        <f t="shared" si="62"/>
        <v>0.38338672400015222</v>
      </c>
      <c r="BD72" s="35" t="str">
        <f t="shared" si="63"/>
        <v/>
      </c>
    </row>
    <row r="73" spans="1:56" ht="12.75" customHeight="1" x14ac:dyDescent="0.2">
      <c r="A73" s="7" t="s">
        <v>52</v>
      </c>
      <c r="B73" s="7" t="s">
        <v>58</v>
      </c>
      <c r="C73" s="8">
        <v>39957</v>
      </c>
      <c r="D73" s="9" t="s">
        <v>54</v>
      </c>
      <c r="E73" s="10" t="s">
        <v>42</v>
      </c>
      <c r="F73" s="10">
        <f t="shared" si="33"/>
        <v>0</v>
      </c>
      <c r="G73" s="10">
        <f t="shared" si="34"/>
        <v>0</v>
      </c>
      <c r="H73" s="10">
        <f t="shared" si="35"/>
        <v>1</v>
      </c>
      <c r="I73" s="10">
        <f t="shared" si="36"/>
        <v>0</v>
      </c>
      <c r="J73" s="7">
        <v>0</v>
      </c>
      <c r="K73" s="13">
        <v>20044</v>
      </c>
      <c r="L73" s="9">
        <v>673396</v>
      </c>
      <c r="M73" s="7">
        <v>4</v>
      </c>
      <c r="N73" s="7">
        <f t="shared" si="64"/>
        <v>16</v>
      </c>
      <c r="O73" s="7">
        <v>19</v>
      </c>
      <c r="P73" s="7">
        <f t="shared" si="65"/>
        <v>1</v>
      </c>
      <c r="Q73" s="7">
        <v>8</v>
      </c>
      <c r="R73" s="7">
        <v>2</v>
      </c>
      <c r="S73" s="7">
        <v>8</v>
      </c>
      <c r="T73" s="7">
        <v>7</v>
      </c>
      <c r="U73" s="7">
        <v>1</v>
      </c>
      <c r="V73" s="7">
        <v>0</v>
      </c>
      <c r="W73" s="7">
        <v>1</v>
      </c>
      <c r="X73" s="6">
        <v>1</v>
      </c>
      <c r="Y73" s="12">
        <v>21.279623540083911</v>
      </c>
      <c r="Z73" s="7">
        <v>1</v>
      </c>
      <c r="AA73" s="7">
        <v>0</v>
      </c>
      <c r="AB73" s="7">
        <v>0</v>
      </c>
      <c r="AC73" s="10">
        <f t="shared" si="37"/>
        <v>1</v>
      </c>
      <c r="AD73" s="10">
        <f t="shared" si="38"/>
        <v>0</v>
      </c>
      <c r="AE73" s="10">
        <f t="shared" si="39"/>
        <v>0</v>
      </c>
      <c r="AF73" s="9" t="s">
        <v>34</v>
      </c>
      <c r="AG73" s="7" t="str">
        <f t="shared" si="40"/>
        <v>Padrão</v>
      </c>
      <c r="AH73" s="7" t="str">
        <f t="shared" si="41"/>
        <v>Padrão</v>
      </c>
      <c r="AI73" s="7" t="str">
        <f t="shared" si="42"/>
        <v>Padrão</v>
      </c>
      <c r="AJ73" s="7" t="str">
        <f t="shared" si="43"/>
        <v>Padrão</v>
      </c>
      <c r="AK73" s="7" t="str">
        <f t="shared" si="44"/>
        <v>Padrão</v>
      </c>
      <c r="AL73" s="7" t="str">
        <f t="shared" si="45"/>
        <v>Padrão</v>
      </c>
      <c r="AM73" s="34">
        <f t="shared" si="46"/>
        <v>5.4928114874683402E-2</v>
      </c>
      <c r="AN73" s="34">
        <f t="shared" si="47"/>
        <v>1.656094939289025</v>
      </c>
      <c r="AO73" s="35" t="str">
        <f t="shared" si="48"/>
        <v/>
      </c>
      <c r="AP73" s="34">
        <f t="shared" si="49"/>
        <v>0.42899171087488164</v>
      </c>
      <c r="AQ73" s="34">
        <f t="shared" si="50"/>
        <v>0.49150874477609036</v>
      </c>
      <c r="AR73" s="35" t="str">
        <f t="shared" si="51"/>
        <v/>
      </c>
      <c r="AS73" s="34">
        <f t="shared" si="52"/>
        <v>3.4876705435676789</v>
      </c>
      <c r="AT73" s="34">
        <f t="shared" si="53"/>
        <v>3.7351177990820106E-2</v>
      </c>
      <c r="AU73" s="35" t="str">
        <f t="shared" si="54"/>
        <v>**</v>
      </c>
      <c r="AV73" s="34">
        <f t="shared" si="55"/>
        <v>1.4601616782221036</v>
      </c>
      <c r="AW73" s="34">
        <f t="shared" si="56"/>
        <v>0.159088765911922</v>
      </c>
      <c r="AX73" s="35" t="str">
        <f t="shared" si="57"/>
        <v/>
      </c>
      <c r="AY73" s="34">
        <f t="shared" si="58"/>
        <v>0.15638732983185724</v>
      </c>
      <c r="AZ73" s="34">
        <f t="shared" si="59"/>
        <v>0.93293246513365669</v>
      </c>
      <c r="BA73" s="35" t="str">
        <f t="shared" si="60"/>
        <v/>
      </c>
      <c r="BB73" s="34">
        <f t="shared" si="61"/>
        <v>0.16285060750454688</v>
      </c>
      <c r="BC73" s="34">
        <f t="shared" si="62"/>
        <v>0.9112820465910213</v>
      </c>
      <c r="BD73" s="35" t="str">
        <f t="shared" si="63"/>
        <v/>
      </c>
    </row>
    <row r="74" spans="1:56" ht="12.75" customHeight="1" x14ac:dyDescent="0.2">
      <c r="A74" s="7" t="s">
        <v>50</v>
      </c>
      <c r="B74" s="7" t="s">
        <v>63</v>
      </c>
      <c r="C74" s="8">
        <v>40034</v>
      </c>
      <c r="D74" s="9" t="s">
        <v>41</v>
      </c>
      <c r="E74" s="10" t="s">
        <v>42</v>
      </c>
      <c r="F74" s="10">
        <f t="shared" si="33"/>
        <v>0</v>
      </c>
      <c r="G74" s="10">
        <f t="shared" si="34"/>
        <v>0</v>
      </c>
      <c r="H74" s="10">
        <f t="shared" si="35"/>
        <v>1</v>
      </c>
      <c r="I74" s="10">
        <f t="shared" si="36"/>
        <v>0</v>
      </c>
      <c r="J74" s="7">
        <v>0</v>
      </c>
      <c r="K74" s="11">
        <v>22667</v>
      </c>
      <c r="L74" s="9">
        <v>19223897</v>
      </c>
      <c r="M74" s="7">
        <v>5</v>
      </c>
      <c r="N74" s="7">
        <f t="shared" si="64"/>
        <v>15</v>
      </c>
      <c r="O74" s="7">
        <v>2</v>
      </c>
      <c r="P74" s="7">
        <f t="shared" si="65"/>
        <v>18</v>
      </c>
      <c r="Q74" s="7">
        <v>9</v>
      </c>
      <c r="R74" s="7">
        <v>9</v>
      </c>
      <c r="S74" s="7">
        <v>6</v>
      </c>
      <c r="T74" s="7">
        <v>8</v>
      </c>
      <c r="U74" s="7">
        <v>2</v>
      </c>
      <c r="V74" s="7">
        <v>0</v>
      </c>
      <c r="W74" s="7">
        <v>0</v>
      </c>
      <c r="X74" s="6">
        <v>0</v>
      </c>
      <c r="Y74" s="12">
        <v>24.190426997245179</v>
      </c>
      <c r="Z74" s="7">
        <v>1</v>
      </c>
      <c r="AA74" s="7">
        <v>0</v>
      </c>
      <c r="AB74" s="7">
        <v>0</v>
      </c>
      <c r="AC74" s="10">
        <f t="shared" si="37"/>
        <v>0</v>
      </c>
      <c r="AD74" s="10">
        <f t="shared" si="38"/>
        <v>1</v>
      </c>
      <c r="AE74" s="10">
        <f t="shared" si="39"/>
        <v>0</v>
      </c>
      <c r="AF74" s="9" t="s">
        <v>67</v>
      </c>
      <c r="AG74" s="7" t="str">
        <f t="shared" si="40"/>
        <v>Padrão</v>
      </c>
      <c r="AH74" s="7" t="str">
        <f t="shared" si="41"/>
        <v>Outlier</v>
      </c>
      <c r="AI74" s="7" t="str">
        <f t="shared" si="42"/>
        <v>Padrão</v>
      </c>
      <c r="AJ74" s="7" t="str">
        <f t="shared" si="43"/>
        <v>Padrão</v>
      </c>
      <c r="AK74" s="7" t="str">
        <f t="shared" si="44"/>
        <v>Padrão</v>
      </c>
      <c r="AL74" s="7" t="str">
        <f t="shared" si="45"/>
        <v>Padrão</v>
      </c>
      <c r="AM74" s="34">
        <f t="shared" si="46"/>
        <v>8.9365576108731241E-3</v>
      </c>
      <c r="AN74" s="34">
        <f t="shared" si="47"/>
        <v>4.2013067057607953</v>
      </c>
      <c r="AO74" s="35" t="str">
        <f t="shared" si="48"/>
        <v/>
      </c>
      <c r="AP74" s="34">
        <f t="shared" si="49"/>
        <v>5.3009435410909553</v>
      </c>
      <c r="AQ74" s="34">
        <f t="shared" si="50"/>
        <v>1.2236246353248176E-2</v>
      </c>
      <c r="AR74" s="35" t="str">
        <f t="shared" si="51"/>
        <v>**</v>
      </c>
      <c r="AS74" s="34">
        <f t="shared" si="52"/>
        <v>0.79450675357053047</v>
      </c>
      <c r="AT74" s="34">
        <f t="shared" si="53"/>
        <v>0.30084051243716065</v>
      </c>
      <c r="AU74" s="35" t="str">
        <f t="shared" si="54"/>
        <v/>
      </c>
      <c r="AV74" s="34">
        <f t="shared" si="55"/>
        <v>2.8311116096294691</v>
      </c>
      <c r="AW74" s="34">
        <f t="shared" si="56"/>
        <v>5.7565660971477368E-2</v>
      </c>
      <c r="AX74" s="35" t="str">
        <f t="shared" si="57"/>
        <v>*</v>
      </c>
      <c r="AY74" s="34">
        <f t="shared" si="58"/>
        <v>0.5292787205225854</v>
      </c>
      <c r="AZ74" s="34">
        <f t="shared" si="59"/>
        <v>0.42085882188688517</v>
      </c>
      <c r="BA74" s="35" t="str">
        <f t="shared" si="60"/>
        <v/>
      </c>
      <c r="BB74" s="34">
        <f t="shared" si="61"/>
        <v>0.16285060750454688</v>
      </c>
      <c r="BC74" s="34">
        <f t="shared" si="62"/>
        <v>0.9112820465910213</v>
      </c>
      <c r="BD74" s="35" t="str">
        <f t="shared" si="63"/>
        <v/>
      </c>
    </row>
    <row r="75" spans="1:56" ht="12.75" customHeight="1" x14ac:dyDescent="0.2">
      <c r="A75" s="7" t="s">
        <v>36</v>
      </c>
      <c r="B75" s="7" t="s">
        <v>60</v>
      </c>
      <c r="C75" s="8">
        <v>40013</v>
      </c>
      <c r="D75" s="9" t="s">
        <v>59</v>
      </c>
      <c r="E75" s="10" t="s">
        <v>42</v>
      </c>
      <c r="F75" s="10">
        <f t="shared" si="33"/>
        <v>0</v>
      </c>
      <c r="G75" s="10">
        <f t="shared" si="34"/>
        <v>0</v>
      </c>
      <c r="H75" s="10">
        <f t="shared" si="35"/>
        <v>1</v>
      </c>
      <c r="I75" s="10">
        <f t="shared" si="36"/>
        <v>0</v>
      </c>
      <c r="J75" s="7">
        <v>0</v>
      </c>
      <c r="K75" s="11">
        <v>100806</v>
      </c>
      <c r="L75" s="9">
        <v>270173</v>
      </c>
      <c r="M75" s="7">
        <v>5</v>
      </c>
      <c r="N75" s="7">
        <f t="shared" si="64"/>
        <v>15</v>
      </c>
      <c r="O75" s="7">
        <v>20</v>
      </c>
      <c r="P75" s="7">
        <f t="shared" si="65"/>
        <v>0</v>
      </c>
      <c r="Q75" s="7">
        <v>5</v>
      </c>
      <c r="R75" s="7">
        <v>1</v>
      </c>
      <c r="S75" s="7">
        <v>7</v>
      </c>
      <c r="T75" s="7">
        <v>2</v>
      </c>
      <c r="U75" s="7">
        <v>2</v>
      </c>
      <c r="V75" s="7">
        <v>0</v>
      </c>
      <c r="W75" s="7">
        <v>0</v>
      </c>
      <c r="X75" s="6">
        <v>0</v>
      </c>
      <c r="Y75" s="12">
        <v>10.120985010706638</v>
      </c>
      <c r="Z75" s="7">
        <v>1</v>
      </c>
      <c r="AA75" s="7">
        <v>0</v>
      </c>
      <c r="AB75" s="7">
        <v>0</v>
      </c>
      <c r="AC75" s="10">
        <f t="shared" si="37"/>
        <v>0</v>
      </c>
      <c r="AD75" s="10">
        <f t="shared" si="38"/>
        <v>1</v>
      </c>
      <c r="AE75" s="10">
        <f t="shared" si="39"/>
        <v>0</v>
      </c>
      <c r="AF75" s="9" t="s">
        <v>67</v>
      </c>
      <c r="AG75" s="7" t="str">
        <f t="shared" si="40"/>
        <v>Outlier</v>
      </c>
      <c r="AH75" s="7" t="str">
        <f t="shared" si="41"/>
        <v>Padrão</v>
      </c>
      <c r="AI75" s="7" t="str">
        <f t="shared" si="42"/>
        <v>Padrão</v>
      </c>
      <c r="AJ75" s="7" t="str">
        <f t="shared" si="43"/>
        <v>Padrão</v>
      </c>
      <c r="AK75" s="7" t="str">
        <f t="shared" si="44"/>
        <v>Padrão</v>
      </c>
      <c r="AL75" s="7" t="str">
        <f t="shared" si="45"/>
        <v>Padrão</v>
      </c>
      <c r="AM75" s="34">
        <f t="shared" si="46"/>
        <v>16.573983232139259</v>
      </c>
      <c r="AN75" s="34">
        <f t="shared" si="47"/>
        <v>2.4671859763374411E-5</v>
      </c>
      <c r="AO75" s="35" t="str">
        <f t="shared" si="48"/>
        <v>***</v>
      </c>
      <c r="AP75" s="34">
        <f t="shared" si="49"/>
        <v>0.51733075253573368</v>
      </c>
      <c r="AQ75" s="34">
        <f t="shared" si="50"/>
        <v>0.42824171776479131</v>
      </c>
      <c r="AR75" s="35" t="str">
        <f t="shared" si="51"/>
        <v/>
      </c>
      <c r="AS75" s="34">
        <f t="shared" si="52"/>
        <v>1.9028570361142954</v>
      </c>
      <c r="AT75" s="34">
        <f t="shared" si="53"/>
        <v>0.11168808131487463</v>
      </c>
      <c r="AU75" s="35" t="str">
        <f t="shared" si="54"/>
        <v/>
      </c>
      <c r="AV75" s="34">
        <f t="shared" si="55"/>
        <v>1.3519287889004703</v>
      </c>
      <c r="AW75" s="34">
        <f t="shared" si="56"/>
        <v>0.17452817652697644</v>
      </c>
      <c r="AX75" s="35" t="str">
        <f t="shared" si="57"/>
        <v/>
      </c>
      <c r="AY75" s="34">
        <f t="shared" si="58"/>
        <v>0.7699900300876521</v>
      </c>
      <c r="AZ75" s="34">
        <f t="shared" si="59"/>
        <v>0.30936152809144457</v>
      </c>
      <c r="BA75" s="35" t="str">
        <f t="shared" si="60"/>
        <v/>
      </c>
      <c r="BB75" s="34">
        <f t="shared" si="61"/>
        <v>0.16285060750454688</v>
      </c>
      <c r="BC75" s="34">
        <f t="shared" si="62"/>
        <v>0.9112820465910213</v>
      </c>
      <c r="BD75" s="35" t="str">
        <f t="shared" si="63"/>
        <v/>
      </c>
    </row>
    <row r="76" spans="1:56" ht="12.75" customHeight="1" x14ac:dyDescent="0.2">
      <c r="A76" s="7" t="s">
        <v>36</v>
      </c>
      <c r="B76" s="7" t="s">
        <v>50</v>
      </c>
      <c r="C76" s="8">
        <v>40020</v>
      </c>
      <c r="D76" s="9" t="s">
        <v>59</v>
      </c>
      <c r="E76" s="10" t="s">
        <v>42</v>
      </c>
      <c r="F76" s="10">
        <f t="shared" si="33"/>
        <v>0</v>
      </c>
      <c r="G76" s="10">
        <f t="shared" si="34"/>
        <v>0</v>
      </c>
      <c r="H76" s="10">
        <f t="shared" si="35"/>
        <v>1</v>
      </c>
      <c r="I76" s="10">
        <f t="shared" si="36"/>
        <v>0</v>
      </c>
      <c r="J76" s="7">
        <v>0</v>
      </c>
      <c r="K76" s="11">
        <v>100806</v>
      </c>
      <c r="L76" s="9">
        <v>270173</v>
      </c>
      <c r="M76" s="7">
        <v>5</v>
      </c>
      <c r="N76" s="7">
        <f t="shared" si="64"/>
        <v>15</v>
      </c>
      <c r="O76" s="7">
        <v>14</v>
      </c>
      <c r="P76" s="7">
        <f t="shared" si="65"/>
        <v>6</v>
      </c>
      <c r="Q76" s="7">
        <v>5</v>
      </c>
      <c r="R76" s="7">
        <v>4</v>
      </c>
      <c r="S76" s="7">
        <v>8</v>
      </c>
      <c r="T76" s="7">
        <v>4</v>
      </c>
      <c r="U76" s="7">
        <v>2</v>
      </c>
      <c r="V76" s="7">
        <v>0</v>
      </c>
      <c r="W76" s="7">
        <v>1</v>
      </c>
      <c r="X76" s="6">
        <v>0</v>
      </c>
      <c r="Y76" s="12">
        <v>24.002813147764289</v>
      </c>
      <c r="Z76" s="7">
        <v>1</v>
      </c>
      <c r="AA76" s="7">
        <v>0</v>
      </c>
      <c r="AB76" s="7">
        <v>0</v>
      </c>
      <c r="AC76" s="10">
        <f t="shared" si="37"/>
        <v>0</v>
      </c>
      <c r="AD76" s="10">
        <f t="shared" si="38"/>
        <v>1</v>
      </c>
      <c r="AE76" s="10">
        <f t="shared" si="39"/>
        <v>0</v>
      </c>
      <c r="AF76" s="9" t="s">
        <v>67</v>
      </c>
      <c r="AG76" s="7" t="str">
        <f t="shared" si="40"/>
        <v>Outlier</v>
      </c>
      <c r="AH76" s="7" t="str">
        <f t="shared" si="41"/>
        <v>Padrão</v>
      </c>
      <c r="AI76" s="7" t="str">
        <f t="shared" si="42"/>
        <v>Padrão</v>
      </c>
      <c r="AJ76" s="7" t="str">
        <f t="shared" si="43"/>
        <v>Padrão</v>
      </c>
      <c r="AK76" s="7" t="str">
        <f t="shared" si="44"/>
        <v>Padrão</v>
      </c>
      <c r="AL76" s="7" t="str">
        <f t="shared" si="45"/>
        <v>Padrão</v>
      </c>
      <c r="AM76" s="34">
        <f t="shared" si="46"/>
        <v>16.573983232139259</v>
      </c>
      <c r="AN76" s="34">
        <f t="shared" si="47"/>
        <v>2.4671859763374411E-5</v>
      </c>
      <c r="AO76" s="35" t="str">
        <f t="shared" si="48"/>
        <v>***</v>
      </c>
      <c r="AP76" s="34">
        <f t="shared" si="49"/>
        <v>0.51733075253573368</v>
      </c>
      <c r="AQ76" s="34">
        <f t="shared" si="50"/>
        <v>0.42824171776479131</v>
      </c>
      <c r="AR76" s="35" t="str">
        <f t="shared" si="51"/>
        <v/>
      </c>
      <c r="AS76" s="34">
        <f t="shared" si="52"/>
        <v>3.4876705435676789</v>
      </c>
      <c r="AT76" s="34">
        <f t="shared" si="53"/>
        <v>3.7351177990820106E-2</v>
      </c>
      <c r="AU76" s="35" t="str">
        <f t="shared" si="54"/>
        <v>**</v>
      </c>
      <c r="AV76" s="34">
        <f t="shared" si="55"/>
        <v>4.5918591086084329E-2</v>
      </c>
      <c r="AW76" s="34">
        <f t="shared" si="56"/>
        <v>1.8194691376563785</v>
      </c>
      <c r="AX76" s="35" t="str">
        <f t="shared" si="57"/>
        <v/>
      </c>
      <c r="AY76" s="34">
        <f t="shared" si="58"/>
        <v>0.49859547293455558</v>
      </c>
      <c r="AZ76" s="34">
        <f t="shared" si="59"/>
        <v>0.44031884096877882</v>
      </c>
      <c r="BA76" s="35" t="str">
        <f t="shared" si="60"/>
        <v/>
      </c>
      <c r="BB76" s="34">
        <f t="shared" si="61"/>
        <v>0.16285060750454688</v>
      </c>
      <c r="BC76" s="34">
        <f t="shared" si="62"/>
        <v>0.9112820465910213</v>
      </c>
      <c r="BD76" s="35" t="str">
        <f t="shared" si="63"/>
        <v/>
      </c>
    </row>
    <row r="77" spans="1:56" ht="12.75" customHeight="1" x14ac:dyDescent="0.2">
      <c r="A77" s="7" t="s">
        <v>31</v>
      </c>
      <c r="B77" s="7" t="s">
        <v>30</v>
      </c>
      <c r="C77" s="8">
        <v>40045</v>
      </c>
      <c r="D77" s="9" t="s">
        <v>57</v>
      </c>
      <c r="E77" s="10" t="s">
        <v>42</v>
      </c>
      <c r="F77" s="10">
        <f t="shared" si="33"/>
        <v>0</v>
      </c>
      <c r="G77" s="10">
        <f t="shared" si="34"/>
        <v>0</v>
      </c>
      <c r="H77" s="10">
        <f t="shared" si="35"/>
        <v>1</v>
      </c>
      <c r="I77" s="10">
        <f t="shared" si="36"/>
        <v>0</v>
      </c>
      <c r="J77" s="7">
        <v>0</v>
      </c>
      <c r="K77" s="13">
        <v>15835</v>
      </c>
      <c r="L77" s="9">
        <v>2452617</v>
      </c>
      <c r="M77" s="7">
        <v>5</v>
      </c>
      <c r="N77" s="7">
        <f t="shared" si="64"/>
        <v>15</v>
      </c>
      <c r="O77" s="7">
        <v>6</v>
      </c>
      <c r="P77" s="7">
        <f t="shared" si="65"/>
        <v>14</v>
      </c>
      <c r="Q77" s="7">
        <v>4</v>
      </c>
      <c r="R77" s="7">
        <v>7</v>
      </c>
      <c r="S77" s="7">
        <v>4</v>
      </c>
      <c r="T77" s="7">
        <v>5</v>
      </c>
      <c r="U77" s="7">
        <v>3</v>
      </c>
      <c r="V77" s="7">
        <v>0</v>
      </c>
      <c r="W77" s="7">
        <v>0</v>
      </c>
      <c r="X77" s="6">
        <v>0</v>
      </c>
      <c r="Y77" s="12">
        <v>12.590294608714386</v>
      </c>
      <c r="Z77" s="7">
        <v>0</v>
      </c>
      <c r="AA77" s="7">
        <v>0</v>
      </c>
      <c r="AB77" s="7">
        <v>0</v>
      </c>
      <c r="AC77" s="10">
        <f t="shared" si="37"/>
        <v>0</v>
      </c>
      <c r="AD77" s="10">
        <f t="shared" si="38"/>
        <v>1</v>
      </c>
      <c r="AE77" s="10">
        <f t="shared" si="39"/>
        <v>0</v>
      </c>
      <c r="AF77" s="9" t="s">
        <v>67</v>
      </c>
      <c r="AG77" s="7" t="str">
        <f t="shared" si="40"/>
        <v>Padrão</v>
      </c>
      <c r="AH77" s="7" t="str">
        <f t="shared" si="41"/>
        <v>Padrão</v>
      </c>
      <c r="AI77" s="7" t="str">
        <f t="shared" si="42"/>
        <v>Padrão</v>
      </c>
      <c r="AJ77" s="7" t="str">
        <f t="shared" si="43"/>
        <v>Padrão</v>
      </c>
      <c r="AK77" s="7" t="str">
        <f t="shared" si="44"/>
        <v>Padrão</v>
      </c>
      <c r="AL77" s="7" t="str">
        <f t="shared" si="45"/>
        <v>Padrão</v>
      </c>
      <c r="AM77" s="34">
        <f t="shared" si="46"/>
        <v>0.21045380707616163</v>
      </c>
      <c r="AN77" s="34">
        <f t="shared" si="47"/>
        <v>0.78276646055451471</v>
      </c>
      <c r="AO77" s="35" t="str">
        <f t="shared" si="48"/>
        <v/>
      </c>
      <c r="AP77" s="34">
        <f t="shared" si="49"/>
        <v>0.13788459719305088</v>
      </c>
      <c r="AQ77" s="34">
        <f t="shared" si="50"/>
        <v>1.0027921569798219</v>
      </c>
      <c r="AR77" s="35" t="str">
        <f t="shared" si="51"/>
        <v/>
      </c>
      <c r="AS77" s="34">
        <f t="shared" si="52"/>
        <v>7.1958632118559957E-3</v>
      </c>
      <c r="AT77" s="34">
        <f t="shared" si="53"/>
        <v>4.6860406798016934</v>
      </c>
      <c r="AU77" s="35" t="str">
        <f t="shared" si="54"/>
        <v/>
      </c>
      <c r="AV77" s="34">
        <f t="shared" si="55"/>
        <v>6.7565168950411023E-2</v>
      </c>
      <c r="AW77" s="34">
        <f t="shared" si="56"/>
        <v>1.4838057245320497</v>
      </c>
      <c r="AX77" s="35" t="str">
        <f t="shared" si="57"/>
        <v/>
      </c>
      <c r="AY77" s="34">
        <f t="shared" si="58"/>
        <v>0.35497548518923089</v>
      </c>
      <c r="AZ77" s="34">
        <f t="shared" si="59"/>
        <v>0.56069791078035425</v>
      </c>
      <c r="BA77" s="35" t="str">
        <f t="shared" si="60"/>
        <v/>
      </c>
      <c r="BB77" s="34">
        <f t="shared" si="61"/>
        <v>0.16285060750454688</v>
      </c>
      <c r="BC77" s="34">
        <f t="shared" si="62"/>
        <v>0.9112820465910213</v>
      </c>
      <c r="BD77" s="35" t="str">
        <f t="shared" si="63"/>
        <v/>
      </c>
    </row>
    <row r="78" spans="1:56" ht="12.75" customHeight="1" x14ac:dyDescent="0.2">
      <c r="A78" s="7" t="s">
        <v>31</v>
      </c>
      <c r="B78" s="7" t="s">
        <v>36</v>
      </c>
      <c r="C78" s="8">
        <v>40089</v>
      </c>
      <c r="D78" s="9" t="s">
        <v>57</v>
      </c>
      <c r="E78" s="10" t="s">
        <v>42</v>
      </c>
      <c r="F78" s="10">
        <f t="shared" si="33"/>
        <v>0</v>
      </c>
      <c r="G78" s="10">
        <f t="shared" si="34"/>
        <v>0</v>
      </c>
      <c r="H78" s="10">
        <f t="shared" si="35"/>
        <v>1</v>
      </c>
      <c r="I78" s="10">
        <f t="shared" si="36"/>
        <v>0</v>
      </c>
      <c r="J78" s="7">
        <v>0</v>
      </c>
      <c r="K78" s="13">
        <v>15835</v>
      </c>
      <c r="L78" s="9">
        <v>2452617</v>
      </c>
      <c r="M78" s="7">
        <v>5</v>
      </c>
      <c r="N78" s="7">
        <f t="shared" si="64"/>
        <v>15</v>
      </c>
      <c r="O78" s="7">
        <v>11</v>
      </c>
      <c r="P78" s="7">
        <f t="shared" si="65"/>
        <v>9</v>
      </c>
      <c r="Q78" s="7">
        <v>7</v>
      </c>
      <c r="R78" s="7">
        <v>3</v>
      </c>
      <c r="S78" s="7">
        <v>5</v>
      </c>
      <c r="T78" s="7">
        <v>3</v>
      </c>
      <c r="U78" s="7">
        <v>3</v>
      </c>
      <c r="V78" s="7">
        <v>0</v>
      </c>
      <c r="W78" s="7">
        <v>0</v>
      </c>
      <c r="X78" s="6">
        <v>0</v>
      </c>
      <c r="Y78" s="12">
        <v>13.621267363052766</v>
      </c>
      <c r="Z78" s="7">
        <v>1</v>
      </c>
      <c r="AA78" s="7">
        <v>0</v>
      </c>
      <c r="AB78" s="7">
        <v>18</v>
      </c>
      <c r="AC78" s="10">
        <f t="shared" si="37"/>
        <v>0</v>
      </c>
      <c r="AD78" s="10">
        <f t="shared" si="38"/>
        <v>0</v>
      </c>
      <c r="AE78" s="10">
        <f t="shared" si="39"/>
        <v>1</v>
      </c>
      <c r="AF78" s="9" t="s">
        <v>76</v>
      </c>
      <c r="AG78" s="7" t="str">
        <f t="shared" si="40"/>
        <v>Padrão</v>
      </c>
      <c r="AH78" s="7" t="str">
        <f t="shared" si="41"/>
        <v>Padrão</v>
      </c>
      <c r="AI78" s="7" t="str">
        <f t="shared" si="42"/>
        <v>Padrão</v>
      </c>
      <c r="AJ78" s="7" t="str">
        <f t="shared" si="43"/>
        <v>Padrão</v>
      </c>
      <c r="AK78" s="7" t="str">
        <f t="shared" si="44"/>
        <v>Padrão</v>
      </c>
      <c r="AL78" s="7" t="str">
        <f t="shared" si="45"/>
        <v>Outlier</v>
      </c>
      <c r="AM78" s="34">
        <f t="shared" si="46"/>
        <v>0.21045380707616163</v>
      </c>
      <c r="AN78" s="34">
        <f t="shared" si="47"/>
        <v>0.78276646055451471</v>
      </c>
      <c r="AO78" s="35" t="str">
        <f t="shared" si="48"/>
        <v/>
      </c>
      <c r="AP78" s="34">
        <f t="shared" si="49"/>
        <v>0.13788459719305088</v>
      </c>
      <c r="AQ78" s="34">
        <f t="shared" si="50"/>
        <v>1.0027921569798219</v>
      </c>
      <c r="AR78" s="35" t="str">
        <f t="shared" si="51"/>
        <v/>
      </c>
      <c r="AS78" s="34">
        <f t="shared" si="52"/>
        <v>0.16261969593638392</v>
      </c>
      <c r="AT78" s="34">
        <f t="shared" si="53"/>
        <v>0.91203409733242702</v>
      </c>
      <c r="AU78" s="35" t="str">
        <f t="shared" si="54"/>
        <v/>
      </c>
      <c r="AV78" s="34">
        <f t="shared" si="55"/>
        <v>0.47403979773610405</v>
      </c>
      <c r="AW78" s="34">
        <f t="shared" si="56"/>
        <v>0.45715790052108374</v>
      </c>
      <c r="AX78" s="35" t="str">
        <f t="shared" si="57"/>
        <v/>
      </c>
      <c r="AY78" s="34">
        <f t="shared" si="58"/>
        <v>0.22866322664563787</v>
      </c>
      <c r="AZ78" s="34">
        <f t="shared" si="59"/>
        <v>0.74414627700461944</v>
      </c>
      <c r="BA78" s="35" t="str">
        <f t="shared" si="60"/>
        <v/>
      </c>
      <c r="BB78" s="34">
        <f t="shared" si="61"/>
        <v>1.562352972015683</v>
      </c>
      <c r="BC78" s="34">
        <f t="shared" si="62"/>
        <v>0.14613688626634402</v>
      </c>
      <c r="BD78" s="35" t="str">
        <f t="shared" si="63"/>
        <v/>
      </c>
    </row>
    <row r="79" spans="1:56" ht="12.75" customHeight="1" x14ac:dyDescent="0.2">
      <c r="A79" s="7" t="s">
        <v>61</v>
      </c>
      <c r="B79" s="7" t="s">
        <v>49</v>
      </c>
      <c r="C79" s="8">
        <v>40118</v>
      </c>
      <c r="D79" s="9" t="s">
        <v>57</v>
      </c>
      <c r="E79" s="10" t="s">
        <v>42</v>
      </c>
      <c r="F79" s="10">
        <f t="shared" si="33"/>
        <v>0</v>
      </c>
      <c r="G79" s="10">
        <f t="shared" si="34"/>
        <v>0</v>
      </c>
      <c r="H79" s="10">
        <f t="shared" si="35"/>
        <v>1</v>
      </c>
      <c r="I79" s="10">
        <f t="shared" si="36"/>
        <v>0</v>
      </c>
      <c r="J79" s="7">
        <v>0</v>
      </c>
      <c r="K79" s="13">
        <v>15835</v>
      </c>
      <c r="L79" s="9">
        <v>2452617</v>
      </c>
      <c r="M79" s="7">
        <v>5</v>
      </c>
      <c r="N79" s="7">
        <f t="shared" si="64"/>
        <v>15</v>
      </c>
      <c r="O79" s="7">
        <v>20</v>
      </c>
      <c r="P79" s="7">
        <f t="shared" si="65"/>
        <v>0</v>
      </c>
      <c r="Q79" s="7">
        <v>9</v>
      </c>
      <c r="R79" s="7">
        <v>5</v>
      </c>
      <c r="S79" s="7">
        <v>5</v>
      </c>
      <c r="T79" s="7">
        <v>6</v>
      </c>
      <c r="U79" s="7">
        <v>4</v>
      </c>
      <c r="V79" s="7">
        <v>0</v>
      </c>
      <c r="W79" s="7">
        <v>1</v>
      </c>
      <c r="X79" s="6">
        <v>0</v>
      </c>
      <c r="Y79" s="12">
        <v>16.903293447293446</v>
      </c>
      <c r="Z79" s="7">
        <v>1</v>
      </c>
      <c r="AA79" s="7">
        <v>0</v>
      </c>
      <c r="AB79" s="7">
        <v>1</v>
      </c>
      <c r="AC79" s="10">
        <f t="shared" si="37"/>
        <v>0</v>
      </c>
      <c r="AD79" s="10">
        <f t="shared" si="38"/>
        <v>0</v>
      </c>
      <c r="AE79" s="10">
        <f t="shared" si="39"/>
        <v>1</v>
      </c>
      <c r="AF79" s="9" t="s">
        <v>76</v>
      </c>
      <c r="AG79" s="7" t="str">
        <f t="shared" si="40"/>
        <v>Padrão</v>
      </c>
      <c r="AH79" s="7" t="str">
        <f t="shared" si="41"/>
        <v>Padrão</v>
      </c>
      <c r="AI79" s="7" t="str">
        <f t="shared" si="42"/>
        <v>Padrão</v>
      </c>
      <c r="AJ79" s="7" t="str">
        <f t="shared" si="43"/>
        <v>Padrão</v>
      </c>
      <c r="AK79" s="7" t="str">
        <f t="shared" si="44"/>
        <v>Padrão</v>
      </c>
      <c r="AL79" s="7" t="str">
        <f t="shared" si="45"/>
        <v>Padrão</v>
      </c>
      <c r="AM79" s="34">
        <f t="shared" si="46"/>
        <v>0.21045380707616163</v>
      </c>
      <c r="AN79" s="34">
        <f t="shared" si="47"/>
        <v>0.78276646055451471</v>
      </c>
      <c r="AO79" s="35" t="str">
        <f t="shared" si="48"/>
        <v/>
      </c>
      <c r="AP79" s="34">
        <f t="shared" si="49"/>
        <v>0.13788459719305088</v>
      </c>
      <c r="AQ79" s="34">
        <f t="shared" si="50"/>
        <v>1.0027921569798219</v>
      </c>
      <c r="AR79" s="35" t="str">
        <f t="shared" si="51"/>
        <v/>
      </c>
      <c r="AS79" s="34">
        <f t="shared" si="52"/>
        <v>0.16261969593638392</v>
      </c>
      <c r="AT79" s="34">
        <f t="shared" si="53"/>
        <v>0.91203409733242702</v>
      </c>
      <c r="AU79" s="35" t="str">
        <f t="shared" si="54"/>
        <v/>
      </c>
      <c r="AV79" s="34">
        <f t="shared" si="55"/>
        <v>0.53897953132908405</v>
      </c>
      <c r="AW79" s="34">
        <f t="shared" si="56"/>
        <v>0.41503623187612998</v>
      </c>
      <c r="AX79" s="35" t="str">
        <f t="shared" si="57"/>
        <v/>
      </c>
      <c r="AY79" s="34">
        <f t="shared" si="58"/>
        <v>1.0770753429830212E-2</v>
      </c>
      <c r="AZ79" s="34">
        <f t="shared" si="59"/>
        <v>3.8233863425555876</v>
      </c>
      <c r="BA79" s="35" t="str">
        <f t="shared" si="60"/>
        <v/>
      </c>
      <c r="BB79" s="34">
        <f t="shared" si="61"/>
        <v>9.7148813388076474E-2</v>
      </c>
      <c r="BC79" s="34">
        <f t="shared" si="62"/>
        <v>1.2192582948569122</v>
      </c>
      <c r="BD79" s="35" t="str">
        <f t="shared" si="63"/>
        <v/>
      </c>
    </row>
    <row r="80" spans="1:56" ht="12.75" customHeight="1" x14ac:dyDescent="0.2">
      <c r="A80" s="7" t="s">
        <v>31</v>
      </c>
      <c r="B80" s="7" t="s">
        <v>56</v>
      </c>
      <c r="C80" s="8">
        <v>40139</v>
      </c>
      <c r="D80" s="9" t="s">
        <v>57</v>
      </c>
      <c r="E80" s="10" t="s">
        <v>42</v>
      </c>
      <c r="F80" s="10">
        <f t="shared" si="33"/>
        <v>0</v>
      </c>
      <c r="G80" s="10">
        <f t="shared" si="34"/>
        <v>0</v>
      </c>
      <c r="H80" s="10">
        <f t="shared" si="35"/>
        <v>1</v>
      </c>
      <c r="I80" s="10">
        <f t="shared" si="36"/>
        <v>0</v>
      </c>
      <c r="J80" s="7">
        <v>0</v>
      </c>
      <c r="K80" s="13">
        <v>15835</v>
      </c>
      <c r="L80" s="9">
        <v>2452617</v>
      </c>
      <c r="M80" s="7">
        <v>5</v>
      </c>
      <c r="N80" s="7">
        <f t="shared" si="64"/>
        <v>15</v>
      </c>
      <c r="O80" s="7">
        <v>4</v>
      </c>
      <c r="P80" s="7">
        <f t="shared" si="65"/>
        <v>16</v>
      </c>
      <c r="Q80" s="7">
        <v>3</v>
      </c>
      <c r="R80" s="7">
        <v>4</v>
      </c>
      <c r="S80" s="7">
        <v>5</v>
      </c>
      <c r="T80" s="7">
        <v>4</v>
      </c>
      <c r="U80" s="7">
        <v>4</v>
      </c>
      <c r="V80" s="7">
        <v>0</v>
      </c>
      <c r="W80" s="7">
        <v>0</v>
      </c>
      <c r="X80" s="6">
        <v>1</v>
      </c>
      <c r="Y80" s="12">
        <v>13.659361407198508</v>
      </c>
      <c r="Z80" s="7">
        <v>1</v>
      </c>
      <c r="AA80" s="7">
        <v>0</v>
      </c>
      <c r="AB80" s="7">
        <v>0</v>
      </c>
      <c r="AC80" s="10">
        <f t="shared" si="37"/>
        <v>0</v>
      </c>
      <c r="AD80" s="10">
        <f t="shared" si="38"/>
        <v>0</v>
      </c>
      <c r="AE80" s="10">
        <f t="shared" si="39"/>
        <v>1</v>
      </c>
      <c r="AF80" s="9" t="s">
        <v>76</v>
      </c>
      <c r="AG80" s="7" t="str">
        <f t="shared" si="40"/>
        <v>Padrão</v>
      </c>
      <c r="AH80" s="7" t="str">
        <f t="shared" si="41"/>
        <v>Padrão</v>
      </c>
      <c r="AI80" s="7" t="str">
        <f t="shared" si="42"/>
        <v>Padrão</v>
      </c>
      <c r="AJ80" s="7" t="str">
        <f t="shared" si="43"/>
        <v>Padrão</v>
      </c>
      <c r="AK80" s="7" t="str">
        <f t="shared" si="44"/>
        <v>Padrão</v>
      </c>
      <c r="AL80" s="7" t="str">
        <f t="shared" si="45"/>
        <v>Padrão</v>
      </c>
      <c r="AM80" s="34">
        <f t="shared" si="46"/>
        <v>0.21045380707616163</v>
      </c>
      <c r="AN80" s="34">
        <f t="shared" si="47"/>
        <v>0.78276646055451471</v>
      </c>
      <c r="AO80" s="35" t="str">
        <f t="shared" si="48"/>
        <v/>
      </c>
      <c r="AP80" s="34">
        <f t="shared" si="49"/>
        <v>0.13788459719305088</v>
      </c>
      <c r="AQ80" s="34">
        <f t="shared" si="50"/>
        <v>1.0027921569798219</v>
      </c>
      <c r="AR80" s="35" t="str">
        <f t="shared" si="51"/>
        <v/>
      </c>
      <c r="AS80" s="34">
        <f t="shared" si="52"/>
        <v>0.16261969593638392</v>
      </c>
      <c r="AT80" s="34">
        <f t="shared" si="53"/>
        <v>0.91203409733242702</v>
      </c>
      <c r="AU80" s="35" t="str">
        <f t="shared" si="54"/>
        <v/>
      </c>
      <c r="AV80" s="34">
        <f t="shared" si="55"/>
        <v>4.5918591086084329E-2</v>
      </c>
      <c r="AW80" s="34">
        <f t="shared" si="56"/>
        <v>1.8194691376563785</v>
      </c>
      <c r="AX80" s="35" t="str">
        <f t="shared" si="57"/>
        <v/>
      </c>
      <c r="AY80" s="34">
        <f t="shared" si="58"/>
        <v>0.22452602018617171</v>
      </c>
      <c r="AZ80" s="34">
        <f t="shared" si="59"/>
        <v>0.75252601956897081</v>
      </c>
      <c r="BA80" s="35" t="str">
        <f t="shared" si="60"/>
        <v/>
      </c>
      <c r="BB80" s="34">
        <f t="shared" si="61"/>
        <v>0.16285060750454688</v>
      </c>
      <c r="BC80" s="34">
        <f t="shared" si="62"/>
        <v>0.9112820465910213</v>
      </c>
      <c r="BD80" s="35" t="str">
        <f t="shared" si="63"/>
        <v/>
      </c>
    </row>
    <row r="81" spans="1:56" ht="12.75" customHeight="1" x14ac:dyDescent="0.2">
      <c r="A81" s="7" t="s">
        <v>31</v>
      </c>
      <c r="B81" s="7" t="s">
        <v>47</v>
      </c>
      <c r="C81" s="8">
        <v>40083</v>
      </c>
      <c r="D81" s="9" t="s">
        <v>57</v>
      </c>
      <c r="E81" s="10" t="s">
        <v>42</v>
      </c>
      <c r="F81" s="10">
        <f t="shared" si="33"/>
        <v>0</v>
      </c>
      <c r="G81" s="10">
        <f t="shared" si="34"/>
        <v>0</v>
      </c>
      <c r="H81" s="10">
        <f t="shared" si="35"/>
        <v>1</v>
      </c>
      <c r="I81" s="10">
        <f t="shared" si="36"/>
        <v>0</v>
      </c>
      <c r="J81" s="7">
        <v>0</v>
      </c>
      <c r="K81" s="13">
        <v>15835</v>
      </c>
      <c r="L81" s="9">
        <v>2452617</v>
      </c>
      <c r="M81" s="7">
        <v>5</v>
      </c>
      <c r="N81" s="7">
        <f t="shared" si="64"/>
        <v>15</v>
      </c>
      <c r="O81" s="7">
        <v>12</v>
      </c>
      <c r="P81" s="7">
        <f t="shared" si="65"/>
        <v>8</v>
      </c>
      <c r="Q81" s="7">
        <v>7</v>
      </c>
      <c r="R81" s="7">
        <v>4</v>
      </c>
      <c r="S81" s="7">
        <v>4</v>
      </c>
      <c r="T81" s="7">
        <v>2</v>
      </c>
      <c r="U81" s="7">
        <v>3</v>
      </c>
      <c r="V81" s="7">
        <v>0</v>
      </c>
      <c r="W81" s="7">
        <v>1</v>
      </c>
      <c r="X81" s="6">
        <v>1</v>
      </c>
      <c r="Y81" s="12">
        <v>13.369647875681931</v>
      </c>
      <c r="Z81" s="7">
        <v>1</v>
      </c>
      <c r="AA81" s="7">
        <v>0</v>
      </c>
      <c r="AB81" s="7">
        <v>0</v>
      </c>
      <c r="AC81" s="10">
        <f t="shared" si="37"/>
        <v>0</v>
      </c>
      <c r="AD81" s="10">
        <f t="shared" si="38"/>
        <v>0</v>
      </c>
      <c r="AE81" s="10">
        <f t="shared" si="39"/>
        <v>1</v>
      </c>
      <c r="AF81" s="9" t="s">
        <v>76</v>
      </c>
      <c r="AG81" s="7" t="str">
        <f t="shared" si="40"/>
        <v>Padrão</v>
      </c>
      <c r="AH81" s="7" t="str">
        <f t="shared" si="41"/>
        <v>Padrão</v>
      </c>
      <c r="AI81" s="7" t="str">
        <f t="shared" si="42"/>
        <v>Padrão</v>
      </c>
      <c r="AJ81" s="7" t="str">
        <f t="shared" si="43"/>
        <v>Padrão</v>
      </c>
      <c r="AK81" s="7" t="str">
        <f t="shared" si="44"/>
        <v>Padrão</v>
      </c>
      <c r="AL81" s="7" t="str">
        <f t="shared" si="45"/>
        <v>Padrão</v>
      </c>
      <c r="AM81" s="34">
        <f t="shared" si="46"/>
        <v>0.21045380707616163</v>
      </c>
      <c r="AN81" s="34">
        <f t="shared" si="47"/>
        <v>0.78276646055451471</v>
      </c>
      <c r="AO81" s="35" t="str">
        <f t="shared" si="48"/>
        <v/>
      </c>
      <c r="AP81" s="34">
        <f t="shared" si="49"/>
        <v>0.13788459719305088</v>
      </c>
      <c r="AQ81" s="34">
        <f t="shared" si="50"/>
        <v>1.0027921569798219</v>
      </c>
      <c r="AR81" s="35" t="str">
        <f t="shared" si="51"/>
        <v/>
      </c>
      <c r="AS81" s="34">
        <f t="shared" si="52"/>
        <v>7.1958632118559957E-3</v>
      </c>
      <c r="AT81" s="34">
        <f t="shared" si="53"/>
        <v>4.6860406798016934</v>
      </c>
      <c r="AU81" s="35" t="str">
        <f t="shared" si="54"/>
        <v/>
      </c>
      <c r="AV81" s="34">
        <f t="shared" si="55"/>
        <v>1.3519287889004703</v>
      </c>
      <c r="AW81" s="34">
        <f t="shared" si="56"/>
        <v>0.17452817652697644</v>
      </c>
      <c r="AX81" s="35" t="str">
        <f t="shared" si="57"/>
        <v/>
      </c>
      <c r="AY81" s="34">
        <f t="shared" si="58"/>
        <v>0.25693904422443942</v>
      </c>
      <c r="AZ81" s="34">
        <f t="shared" si="59"/>
        <v>0.69215189001785671</v>
      </c>
      <c r="BA81" s="35" t="str">
        <f t="shared" si="60"/>
        <v/>
      </c>
      <c r="BB81" s="34">
        <f t="shared" si="61"/>
        <v>0.16285060750454688</v>
      </c>
      <c r="BC81" s="34">
        <f t="shared" si="62"/>
        <v>0.9112820465910213</v>
      </c>
      <c r="BD81" s="35" t="str">
        <f t="shared" si="63"/>
        <v/>
      </c>
    </row>
    <row r="82" spans="1:56" ht="12.75" customHeight="1" x14ac:dyDescent="0.2">
      <c r="A82" s="7" t="s">
        <v>61</v>
      </c>
      <c r="B82" s="7" t="s">
        <v>46</v>
      </c>
      <c r="C82" s="8">
        <v>40131</v>
      </c>
      <c r="D82" s="9" t="s">
        <v>57</v>
      </c>
      <c r="E82" s="10" t="s">
        <v>42</v>
      </c>
      <c r="F82" s="10">
        <f t="shared" si="33"/>
        <v>0</v>
      </c>
      <c r="G82" s="10">
        <f t="shared" si="34"/>
        <v>0</v>
      </c>
      <c r="H82" s="10">
        <f t="shared" si="35"/>
        <v>1</v>
      </c>
      <c r="I82" s="10">
        <f t="shared" si="36"/>
        <v>0</v>
      </c>
      <c r="J82" s="7">
        <v>0</v>
      </c>
      <c r="K82" s="13">
        <v>15835</v>
      </c>
      <c r="L82" s="9">
        <v>2452617</v>
      </c>
      <c r="M82" s="7">
        <v>5</v>
      </c>
      <c r="N82" s="7">
        <f t="shared" si="64"/>
        <v>15</v>
      </c>
      <c r="O82" s="7">
        <v>9</v>
      </c>
      <c r="P82" s="7">
        <f t="shared" si="65"/>
        <v>11</v>
      </c>
      <c r="Q82" s="7">
        <v>6</v>
      </c>
      <c r="R82" s="7">
        <v>4</v>
      </c>
      <c r="S82" s="7">
        <v>8</v>
      </c>
      <c r="T82" s="7">
        <v>4</v>
      </c>
      <c r="U82" s="7">
        <v>4</v>
      </c>
      <c r="V82" s="7">
        <v>0</v>
      </c>
      <c r="W82" s="7">
        <v>0</v>
      </c>
      <c r="X82" s="6">
        <v>1</v>
      </c>
      <c r="Y82" s="12">
        <v>15.68046804051694</v>
      </c>
      <c r="Z82" s="7">
        <v>1</v>
      </c>
      <c r="AA82" s="7">
        <v>0</v>
      </c>
      <c r="AB82" s="7">
        <v>0</v>
      </c>
      <c r="AC82" s="10">
        <f t="shared" si="37"/>
        <v>0</v>
      </c>
      <c r="AD82" s="10">
        <f t="shared" si="38"/>
        <v>0</v>
      </c>
      <c r="AE82" s="10">
        <f t="shared" si="39"/>
        <v>1</v>
      </c>
      <c r="AF82" s="9" t="s">
        <v>76</v>
      </c>
      <c r="AG82" s="7" t="str">
        <f t="shared" si="40"/>
        <v>Padrão</v>
      </c>
      <c r="AH82" s="7" t="str">
        <f t="shared" si="41"/>
        <v>Padrão</v>
      </c>
      <c r="AI82" s="7" t="str">
        <f t="shared" si="42"/>
        <v>Padrão</v>
      </c>
      <c r="AJ82" s="7" t="str">
        <f t="shared" si="43"/>
        <v>Padrão</v>
      </c>
      <c r="AK82" s="7" t="str">
        <f t="shared" si="44"/>
        <v>Padrão</v>
      </c>
      <c r="AL82" s="7" t="str">
        <f t="shared" si="45"/>
        <v>Padrão</v>
      </c>
      <c r="AM82" s="34">
        <f t="shared" si="46"/>
        <v>0.21045380707616163</v>
      </c>
      <c r="AN82" s="34">
        <f t="shared" si="47"/>
        <v>0.78276646055451471</v>
      </c>
      <c r="AO82" s="35" t="str">
        <f t="shared" si="48"/>
        <v/>
      </c>
      <c r="AP82" s="34">
        <f t="shared" si="49"/>
        <v>0.13788459719305088</v>
      </c>
      <c r="AQ82" s="34">
        <f t="shared" si="50"/>
        <v>1.0027921569798219</v>
      </c>
      <c r="AR82" s="35" t="str">
        <f t="shared" si="51"/>
        <v/>
      </c>
      <c r="AS82" s="34">
        <f t="shared" si="52"/>
        <v>3.4876705435676789</v>
      </c>
      <c r="AT82" s="34">
        <f t="shared" si="53"/>
        <v>3.7351177990820106E-2</v>
      </c>
      <c r="AU82" s="35" t="str">
        <f t="shared" si="54"/>
        <v>**</v>
      </c>
      <c r="AV82" s="34">
        <f t="shared" si="55"/>
        <v>4.5918591086084329E-2</v>
      </c>
      <c r="AW82" s="34">
        <f t="shared" si="56"/>
        <v>1.8194691376563785</v>
      </c>
      <c r="AX82" s="35" t="str">
        <f t="shared" si="57"/>
        <v/>
      </c>
      <c r="AY82" s="34">
        <f t="shared" si="58"/>
        <v>5.9184699334829123E-2</v>
      </c>
      <c r="AZ82" s="34">
        <f t="shared" si="59"/>
        <v>1.5920384369887344</v>
      </c>
      <c r="BA82" s="35" t="str">
        <f t="shared" si="60"/>
        <v/>
      </c>
      <c r="BB82" s="34">
        <f t="shared" si="61"/>
        <v>0.16285060750454688</v>
      </c>
      <c r="BC82" s="34">
        <f t="shared" si="62"/>
        <v>0.9112820465910213</v>
      </c>
      <c r="BD82" s="35" t="str">
        <f t="shared" si="63"/>
        <v/>
      </c>
    </row>
    <row r="83" spans="1:56" ht="12.75" customHeight="1" x14ac:dyDescent="0.2">
      <c r="A83" s="7" t="s">
        <v>31</v>
      </c>
      <c r="B83" s="7" t="s">
        <v>43</v>
      </c>
      <c r="C83" s="8">
        <v>40069</v>
      </c>
      <c r="D83" s="9" t="s">
        <v>57</v>
      </c>
      <c r="E83" s="10" t="s">
        <v>42</v>
      </c>
      <c r="F83" s="10">
        <f t="shared" si="33"/>
        <v>0</v>
      </c>
      <c r="G83" s="10">
        <f t="shared" si="34"/>
        <v>0</v>
      </c>
      <c r="H83" s="10">
        <f t="shared" si="35"/>
        <v>1</v>
      </c>
      <c r="I83" s="10">
        <f t="shared" si="36"/>
        <v>0</v>
      </c>
      <c r="J83" s="7">
        <v>0</v>
      </c>
      <c r="K83" s="13">
        <v>15835</v>
      </c>
      <c r="L83" s="9">
        <v>2452617</v>
      </c>
      <c r="M83" s="7">
        <v>5</v>
      </c>
      <c r="N83" s="7">
        <f t="shared" si="64"/>
        <v>15</v>
      </c>
      <c r="O83" s="7">
        <v>14</v>
      </c>
      <c r="P83" s="7">
        <f t="shared" si="65"/>
        <v>6</v>
      </c>
      <c r="Q83" s="7">
        <v>4</v>
      </c>
      <c r="R83" s="7">
        <v>4</v>
      </c>
      <c r="S83" s="7">
        <v>3</v>
      </c>
      <c r="T83" s="7">
        <v>1</v>
      </c>
      <c r="U83" s="7">
        <v>3</v>
      </c>
      <c r="V83" s="7">
        <v>0</v>
      </c>
      <c r="W83" s="7">
        <v>0</v>
      </c>
      <c r="X83" s="6">
        <v>0</v>
      </c>
      <c r="Y83" s="12">
        <v>13.491407999031887</v>
      </c>
      <c r="Z83" s="7">
        <v>1</v>
      </c>
      <c r="AA83" s="7">
        <v>0</v>
      </c>
      <c r="AB83" s="7">
        <v>0</v>
      </c>
      <c r="AC83" s="10">
        <f t="shared" si="37"/>
        <v>0</v>
      </c>
      <c r="AD83" s="10">
        <f t="shared" si="38"/>
        <v>1</v>
      </c>
      <c r="AE83" s="10">
        <f t="shared" si="39"/>
        <v>0</v>
      </c>
      <c r="AF83" s="9" t="s">
        <v>67</v>
      </c>
      <c r="AG83" s="7" t="str">
        <f t="shared" si="40"/>
        <v>Padrão</v>
      </c>
      <c r="AH83" s="7" t="str">
        <f t="shared" si="41"/>
        <v>Padrão</v>
      </c>
      <c r="AI83" s="7" t="str">
        <f t="shared" si="42"/>
        <v>Padrão</v>
      </c>
      <c r="AJ83" s="7" t="str">
        <f t="shared" si="43"/>
        <v>Outlier</v>
      </c>
      <c r="AK83" s="7" t="str">
        <f t="shared" si="44"/>
        <v>Padrão</v>
      </c>
      <c r="AL83" s="7" t="str">
        <f t="shared" si="45"/>
        <v>Padrão</v>
      </c>
      <c r="AM83" s="34">
        <f t="shared" si="46"/>
        <v>0.21045380707616163</v>
      </c>
      <c r="AN83" s="34">
        <f t="shared" si="47"/>
        <v>0.78276646055451471</v>
      </c>
      <c r="AO83" s="35" t="str">
        <f t="shared" si="48"/>
        <v/>
      </c>
      <c r="AP83" s="34">
        <f t="shared" si="49"/>
        <v>0.13788459719305088</v>
      </c>
      <c r="AQ83" s="34">
        <f t="shared" si="50"/>
        <v>1.0027921569798219</v>
      </c>
      <c r="AR83" s="35" t="str">
        <f t="shared" si="51"/>
        <v/>
      </c>
      <c r="AS83" s="34">
        <f t="shared" si="52"/>
        <v>0.32823525539694648</v>
      </c>
      <c r="AT83" s="34">
        <f t="shared" si="53"/>
        <v>0.59093821033144889</v>
      </c>
      <c r="AU83" s="35" t="str">
        <f t="shared" si="54"/>
        <v/>
      </c>
      <c r="AV83" s="34">
        <f t="shared" si="55"/>
        <v>2.6795855645791824</v>
      </c>
      <c r="AW83" s="34">
        <f t="shared" si="56"/>
        <v>6.3828059149340033E-2</v>
      </c>
      <c r="AX83" s="35" t="str">
        <f t="shared" si="57"/>
        <v>*</v>
      </c>
      <c r="AY83" s="34">
        <f t="shared" si="58"/>
        <v>0.24305044467672052</v>
      </c>
      <c r="AZ83" s="34">
        <f t="shared" si="59"/>
        <v>0.71661207590812859</v>
      </c>
      <c r="BA83" s="35" t="str">
        <f t="shared" si="60"/>
        <v/>
      </c>
      <c r="BB83" s="34">
        <f t="shared" si="61"/>
        <v>0.16285060750454688</v>
      </c>
      <c r="BC83" s="34">
        <f t="shared" si="62"/>
        <v>0.9112820465910213</v>
      </c>
      <c r="BD83" s="35" t="str">
        <f t="shared" si="63"/>
        <v/>
      </c>
    </row>
    <row r="84" spans="1:56" ht="12.75" customHeight="1" x14ac:dyDescent="0.2">
      <c r="A84" s="7" t="s">
        <v>30</v>
      </c>
      <c r="B84" s="7" t="s">
        <v>56</v>
      </c>
      <c r="C84" s="8">
        <v>40062</v>
      </c>
      <c r="D84" s="9" t="s">
        <v>32</v>
      </c>
      <c r="E84" s="10" t="s">
        <v>33</v>
      </c>
      <c r="F84" s="10">
        <f t="shared" si="33"/>
        <v>1</v>
      </c>
      <c r="G84" s="10">
        <f t="shared" si="34"/>
        <v>0</v>
      </c>
      <c r="H84" s="10">
        <f t="shared" si="35"/>
        <v>0</v>
      </c>
      <c r="I84" s="10">
        <f t="shared" si="36"/>
        <v>0</v>
      </c>
      <c r="J84" s="7">
        <v>0</v>
      </c>
      <c r="K84" s="11">
        <v>17907</v>
      </c>
      <c r="L84" s="9">
        <v>408161</v>
      </c>
      <c r="M84" s="7">
        <v>5</v>
      </c>
      <c r="N84" s="7">
        <f t="shared" si="64"/>
        <v>15</v>
      </c>
      <c r="O84" s="7">
        <v>2</v>
      </c>
      <c r="P84" s="7">
        <f t="shared" si="65"/>
        <v>18</v>
      </c>
      <c r="Q84" s="7">
        <v>4</v>
      </c>
      <c r="R84" s="7">
        <v>7</v>
      </c>
      <c r="S84" s="7">
        <v>5</v>
      </c>
      <c r="T84" s="7">
        <v>10</v>
      </c>
      <c r="U84" s="7">
        <v>3</v>
      </c>
      <c r="V84" s="7">
        <v>0</v>
      </c>
      <c r="W84" s="7">
        <v>0</v>
      </c>
      <c r="X84" s="6">
        <v>1</v>
      </c>
      <c r="Y84" s="12">
        <v>9.4142561983471076</v>
      </c>
      <c r="Z84" s="7">
        <v>1</v>
      </c>
      <c r="AA84" s="7">
        <v>0</v>
      </c>
      <c r="AB84" s="7">
        <v>0</v>
      </c>
      <c r="AC84" s="10">
        <f t="shared" si="37"/>
        <v>0</v>
      </c>
      <c r="AD84" s="10">
        <f t="shared" si="38"/>
        <v>1</v>
      </c>
      <c r="AE84" s="10">
        <f t="shared" si="39"/>
        <v>0</v>
      </c>
      <c r="AF84" s="9" t="s">
        <v>67</v>
      </c>
      <c r="AG84" s="7" t="str">
        <f t="shared" si="40"/>
        <v>Padrão</v>
      </c>
      <c r="AH84" s="7" t="str">
        <f t="shared" si="41"/>
        <v>Padrão</v>
      </c>
      <c r="AI84" s="7" t="str">
        <f t="shared" si="42"/>
        <v>Padrão</v>
      </c>
      <c r="AJ84" s="7" t="str">
        <f t="shared" si="43"/>
        <v>Padrão</v>
      </c>
      <c r="AK84" s="7" t="str">
        <f t="shared" si="44"/>
        <v>Padrão</v>
      </c>
      <c r="AL84" s="7" t="str">
        <f t="shared" si="45"/>
        <v>Padrão</v>
      </c>
      <c r="AM84" s="34">
        <f t="shared" si="46"/>
        <v>0.12130770865976713</v>
      </c>
      <c r="AN84" s="34">
        <f t="shared" si="47"/>
        <v>1.0780135799962731</v>
      </c>
      <c r="AO84" s="35" t="str">
        <f t="shared" si="48"/>
        <v/>
      </c>
      <c r="AP84" s="34">
        <f t="shared" si="49"/>
        <v>0.48616983743415837</v>
      </c>
      <c r="AQ84" s="34">
        <f t="shared" si="50"/>
        <v>0.44868920542736179</v>
      </c>
      <c r="AR84" s="35" t="str">
        <f t="shared" si="51"/>
        <v/>
      </c>
      <c r="AS84" s="34">
        <f t="shared" si="52"/>
        <v>0.16261969593638392</v>
      </c>
      <c r="AT84" s="34">
        <f t="shared" si="53"/>
        <v>0.91203409733242702</v>
      </c>
      <c r="AU84" s="35" t="str">
        <f t="shared" si="54"/>
        <v/>
      </c>
      <c r="AV84" s="34">
        <f t="shared" si="55"/>
        <v>6.9223148259872405</v>
      </c>
      <c r="AW84" s="34">
        <f t="shared" si="56"/>
        <v>4.7601739882301569E-3</v>
      </c>
      <c r="AX84" s="35" t="str">
        <f t="shared" si="57"/>
        <v>***</v>
      </c>
      <c r="AY84" s="34">
        <f t="shared" si="58"/>
        <v>0.91797972640209091</v>
      </c>
      <c r="AZ84" s="34">
        <f t="shared" si="59"/>
        <v>0.26312175429609669</v>
      </c>
      <c r="BA84" s="35" t="str">
        <f t="shared" si="60"/>
        <v/>
      </c>
      <c r="BB84" s="34">
        <f t="shared" si="61"/>
        <v>0.16285060750454688</v>
      </c>
      <c r="BC84" s="34">
        <f t="shared" si="62"/>
        <v>0.9112820465910213</v>
      </c>
      <c r="BD84" s="35" t="str">
        <f t="shared" si="63"/>
        <v/>
      </c>
    </row>
    <row r="85" spans="1:56" ht="12.75" customHeight="1" x14ac:dyDescent="0.2">
      <c r="A85" s="7" t="s">
        <v>56</v>
      </c>
      <c r="B85" s="7" t="s">
        <v>60</v>
      </c>
      <c r="C85" s="8">
        <v>40093</v>
      </c>
      <c r="D85" s="9" t="s">
        <v>48</v>
      </c>
      <c r="E85" s="10" t="s">
        <v>33</v>
      </c>
      <c r="F85" s="10">
        <f t="shared" si="33"/>
        <v>1</v>
      </c>
      <c r="G85" s="10">
        <f t="shared" si="34"/>
        <v>0</v>
      </c>
      <c r="H85" s="10">
        <f t="shared" si="35"/>
        <v>0</v>
      </c>
      <c r="I85" s="10">
        <f t="shared" si="36"/>
        <v>0</v>
      </c>
      <c r="J85" s="7">
        <v>0</v>
      </c>
      <c r="K85" s="13">
        <v>23534</v>
      </c>
      <c r="L85" s="9">
        <v>1430220</v>
      </c>
      <c r="M85" s="7">
        <v>5</v>
      </c>
      <c r="N85" s="7">
        <f t="shared" si="64"/>
        <v>15</v>
      </c>
      <c r="O85" s="7">
        <v>18</v>
      </c>
      <c r="P85" s="7">
        <f t="shared" si="65"/>
        <v>2</v>
      </c>
      <c r="Q85" s="7">
        <v>1</v>
      </c>
      <c r="R85" s="7">
        <v>1</v>
      </c>
      <c r="S85" s="7">
        <v>0</v>
      </c>
      <c r="T85" s="7">
        <v>1</v>
      </c>
      <c r="U85" s="7">
        <v>3</v>
      </c>
      <c r="V85" s="7">
        <v>0</v>
      </c>
      <c r="W85" s="7">
        <v>0</v>
      </c>
      <c r="X85" s="6">
        <v>0</v>
      </c>
      <c r="Y85" s="12">
        <v>13.986109592037625</v>
      </c>
      <c r="Z85" s="7">
        <v>0</v>
      </c>
      <c r="AA85" s="7">
        <v>1</v>
      </c>
      <c r="AB85" s="7">
        <v>0</v>
      </c>
      <c r="AC85" s="10">
        <f t="shared" si="37"/>
        <v>0</v>
      </c>
      <c r="AD85" s="10">
        <f t="shared" si="38"/>
        <v>0</v>
      </c>
      <c r="AE85" s="10">
        <f t="shared" si="39"/>
        <v>1</v>
      </c>
      <c r="AF85" s="9" t="s">
        <v>76</v>
      </c>
      <c r="AG85" s="7" t="str">
        <f t="shared" si="40"/>
        <v>Padrão</v>
      </c>
      <c r="AH85" s="7" t="str">
        <f t="shared" si="41"/>
        <v>Padrão</v>
      </c>
      <c r="AI85" s="7" t="str">
        <f t="shared" si="42"/>
        <v>Outlier</v>
      </c>
      <c r="AJ85" s="7" t="str">
        <f t="shared" si="43"/>
        <v>Outlier</v>
      </c>
      <c r="AK85" s="7" t="str">
        <f t="shared" si="44"/>
        <v>Padrão</v>
      </c>
      <c r="AL85" s="7" t="str">
        <f t="shared" si="45"/>
        <v>Padrão</v>
      </c>
      <c r="AM85" s="34">
        <f t="shared" si="46"/>
        <v>2.3341404670856546E-3</v>
      </c>
      <c r="AN85" s="34">
        <f t="shared" si="47"/>
        <v>8.2478303553898993</v>
      </c>
      <c r="AO85" s="35" t="str">
        <f t="shared" si="48"/>
        <v/>
      </c>
      <c r="AP85" s="34">
        <f t="shared" si="49"/>
        <v>0.28549831114687074</v>
      </c>
      <c r="AQ85" s="34">
        <f t="shared" si="50"/>
        <v>0.64731120312234092</v>
      </c>
      <c r="AR85" s="35" t="str">
        <f t="shared" si="51"/>
        <v/>
      </c>
      <c r="AS85" s="34">
        <f t="shared" si="52"/>
        <v>4.1501327814099289</v>
      </c>
      <c r="AT85" s="34">
        <f t="shared" si="53"/>
        <v>2.4586074131861681E-2</v>
      </c>
      <c r="AU85" s="35" t="str">
        <f t="shared" si="54"/>
        <v>**</v>
      </c>
      <c r="AV85" s="34">
        <f t="shared" si="55"/>
        <v>2.6795855645791824</v>
      </c>
      <c r="AW85" s="34">
        <f t="shared" si="56"/>
        <v>6.3828059149340033E-2</v>
      </c>
      <c r="AX85" s="35" t="str">
        <f t="shared" si="57"/>
        <v>*</v>
      </c>
      <c r="AY85" s="34">
        <f t="shared" si="58"/>
        <v>0.19059088880848069</v>
      </c>
      <c r="AZ85" s="34">
        <f t="shared" si="59"/>
        <v>0.83075451923637955</v>
      </c>
      <c r="BA85" s="35" t="str">
        <f t="shared" si="60"/>
        <v/>
      </c>
      <c r="BB85" s="34">
        <f t="shared" si="61"/>
        <v>0.16285060750454688</v>
      </c>
      <c r="BC85" s="34">
        <f t="shared" si="62"/>
        <v>0.9112820465910213</v>
      </c>
      <c r="BD85" s="35" t="str">
        <f t="shared" si="63"/>
        <v/>
      </c>
    </row>
    <row r="86" spans="1:56" ht="12.75" customHeight="1" x14ac:dyDescent="0.2">
      <c r="A86" s="7" t="s">
        <v>56</v>
      </c>
      <c r="B86" s="7" t="s">
        <v>39</v>
      </c>
      <c r="C86" s="8">
        <v>39950</v>
      </c>
      <c r="D86" s="9" t="s">
        <v>48</v>
      </c>
      <c r="E86" s="10" t="s">
        <v>33</v>
      </c>
      <c r="F86" s="10">
        <f t="shared" si="33"/>
        <v>1</v>
      </c>
      <c r="G86" s="10">
        <f t="shared" si="34"/>
        <v>0</v>
      </c>
      <c r="H86" s="10">
        <f t="shared" si="35"/>
        <v>0</v>
      </c>
      <c r="I86" s="10">
        <f t="shared" si="36"/>
        <v>0</v>
      </c>
      <c r="J86" s="7">
        <v>0</v>
      </c>
      <c r="K86" s="13">
        <v>23534</v>
      </c>
      <c r="L86" s="9">
        <v>1430220</v>
      </c>
      <c r="M86" s="7">
        <v>5</v>
      </c>
      <c r="N86" s="7">
        <f t="shared" si="64"/>
        <v>15</v>
      </c>
      <c r="O86" s="7">
        <v>3</v>
      </c>
      <c r="P86" s="7">
        <f t="shared" si="65"/>
        <v>17</v>
      </c>
      <c r="Q86" s="7">
        <v>2</v>
      </c>
      <c r="R86" s="7">
        <v>4</v>
      </c>
      <c r="S86" s="7">
        <v>1</v>
      </c>
      <c r="T86" s="7">
        <v>0</v>
      </c>
      <c r="U86" s="7">
        <v>1</v>
      </c>
      <c r="V86" s="7">
        <v>0</v>
      </c>
      <c r="W86" s="7">
        <v>1</v>
      </c>
      <c r="X86" s="6">
        <v>1</v>
      </c>
      <c r="Y86" s="12">
        <v>17.15889520714866</v>
      </c>
      <c r="Z86" s="7">
        <v>1</v>
      </c>
      <c r="AA86" s="7">
        <v>0</v>
      </c>
      <c r="AB86" s="7">
        <v>0</v>
      </c>
      <c r="AC86" s="10">
        <f t="shared" si="37"/>
        <v>1</v>
      </c>
      <c r="AD86" s="10">
        <f t="shared" si="38"/>
        <v>0</v>
      </c>
      <c r="AE86" s="10">
        <f t="shared" si="39"/>
        <v>0</v>
      </c>
      <c r="AF86" s="9" t="s">
        <v>34</v>
      </c>
      <c r="AG86" s="7" t="str">
        <f t="shared" si="40"/>
        <v>Padrão</v>
      </c>
      <c r="AH86" s="7" t="str">
        <f t="shared" si="41"/>
        <v>Padrão</v>
      </c>
      <c r="AI86" s="7" t="str">
        <f t="shared" si="42"/>
        <v>Outlier</v>
      </c>
      <c r="AJ86" s="7" t="str">
        <f t="shared" si="43"/>
        <v>Outlier</v>
      </c>
      <c r="AK86" s="7" t="str">
        <f t="shared" si="44"/>
        <v>Padrão</v>
      </c>
      <c r="AL86" s="7" t="str">
        <f t="shared" si="45"/>
        <v>Padrão</v>
      </c>
      <c r="AM86" s="34">
        <f t="shared" si="46"/>
        <v>2.3341404670856546E-3</v>
      </c>
      <c r="AN86" s="34">
        <f t="shared" si="47"/>
        <v>8.2478303553898993</v>
      </c>
      <c r="AO86" s="35" t="str">
        <f t="shared" si="48"/>
        <v/>
      </c>
      <c r="AP86" s="34">
        <f t="shared" si="49"/>
        <v>0.28549831114687074</v>
      </c>
      <c r="AQ86" s="34">
        <f t="shared" si="50"/>
        <v>0.64731120312234092</v>
      </c>
      <c r="AR86" s="35" t="str">
        <f t="shared" si="51"/>
        <v/>
      </c>
      <c r="AS86" s="34">
        <f t="shared" si="52"/>
        <v>2.399703714495983</v>
      </c>
      <c r="AT86" s="34">
        <f t="shared" si="53"/>
        <v>7.7578649173113995E-2</v>
      </c>
      <c r="AU86" s="35" t="str">
        <f t="shared" si="54"/>
        <v>*</v>
      </c>
      <c r="AV86" s="34">
        <f t="shared" si="55"/>
        <v>4.4570101247722418</v>
      </c>
      <c r="AW86" s="34">
        <f t="shared" si="56"/>
        <v>2.0349830865618795E-2</v>
      </c>
      <c r="AX86" s="35" t="str">
        <f t="shared" si="57"/>
        <v>**</v>
      </c>
      <c r="AY86" s="34">
        <f t="shared" si="58"/>
        <v>5.5687176417827207E-3</v>
      </c>
      <c r="AZ86" s="34">
        <f t="shared" si="59"/>
        <v>5.3311786386947357</v>
      </c>
      <c r="BA86" s="35" t="str">
        <f t="shared" si="60"/>
        <v/>
      </c>
      <c r="BB86" s="34">
        <f t="shared" si="61"/>
        <v>0.16285060750454688</v>
      </c>
      <c r="BC86" s="34">
        <f t="shared" si="62"/>
        <v>0.9112820465910213</v>
      </c>
      <c r="BD86" s="35" t="str">
        <f t="shared" si="63"/>
        <v/>
      </c>
    </row>
    <row r="87" spans="1:56" ht="12.75" customHeight="1" x14ac:dyDescent="0.2">
      <c r="A87" s="7" t="s">
        <v>63</v>
      </c>
      <c r="B87" s="7" t="s">
        <v>35</v>
      </c>
      <c r="C87" s="8">
        <v>40098</v>
      </c>
      <c r="D87" s="9" t="s">
        <v>37</v>
      </c>
      <c r="E87" s="10" t="s">
        <v>38</v>
      </c>
      <c r="F87" s="10">
        <f t="shared" si="33"/>
        <v>0</v>
      </c>
      <c r="G87" s="10">
        <f t="shared" si="34"/>
        <v>1</v>
      </c>
      <c r="H87" s="10">
        <f t="shared" si="35"/>
        <v>0</v>
      </c>
      <c r="I87" s="10">
        <f t="shared" si="36"/>
        <v>0</v>
      </c>
      <c r="J87" s="7">
        <v>0</v>
      </c>
      <c r="K87" s="13">
        <v>13510</v>
      </c>
      <c r="L87" s="9">
        <v>1561659</v>
      </c>
      <c r="M87" s="7">
        <v>5</v>
      </c>
      <c r="N87" s="7">
        <f t="shared" si="64"/>
        <v>15</v>
      </c>
      <c r="O87" s="7">
        <v>19</v>
      </c>
      <c r="P87" s="7">
        <f t="shared" si="65"/>
        <v>1</v>
      </c>
      <c r="Q87" s="7">
        <v>3</v>
      </c>
      <c r="R87" s="7">
        <v>4</v>
      </c>
      <c r="S87" s="7">
        <v>3</v>
      </c>
      <c r="T87" s="7">
        <v>5</v>
      </c>
      <c r="U87" s="7">
        <v>3</v>
      </c>
      <c r="V87" s="7">
        <v>0</v>
      </c>
      <c r="W87" s="7">
        <v>0</v>
      </c>
      <c r="X87" s="6">
        <v>1</v>
      </c>
      <c r="Y87" s="12">
        <v>8.2688992828188344</v>
      </c>
      <c r="Z87" s="7">
        <v>0</v>
      </c>
      <c r="AA87" s="7">
        <v>0</v>
      </c>
      <c r="AB87" s="7">
        <v>0.2</v>
      </c>
      <c r="AC87" s="10">
        <f t="shared" si="37"/>
        <v>0</v>
      </c>
      <c r="AD87" s="10">
        <f t="shared" si="38"/>
        <v>0</v>
      </c>
      <c r="AE87" s="10">
        <f t="shared" si="39"/>
        <v>1</v>
      </c>
      <c r="AF87" s="9" t="s">
        <v>76</v>
      </c>
      <c r="AG87" s="7" t="str">
        <f t="shared" si="40"/>
        <v>Padrão</v>
      </c>
      <c r="AH87" s="7" t="str">
        <f t="shared" si="41"/>
        <v>Padrão</v>
      </c>
      <c r="AI87" s="7" t="str">
        <f t="shared" si="42"/>
        <v>Padrão</v>
      </c>
      <c r="AJ87" s="7" t="str">
        <f t="shared" si="43"/>
        <v>Padrão</v>
      </c>
      <c r="AK87" s="7" t="str">
        <f t="shared" si="44"/>
        <v>Padrão</v>
      </c>
      <c r="AL87" s="7" t="str">
        <f t="shared" si="45"/>
        <v>Padrão</v>
      </c>
      <c r="AM87" s="34">
        <f t="shared" si="46"/>
        <v>0.33953923400509478</v>
      </c>
      <c r="AN87" s="34">
        <f t="shared" si="47"/>
        <v>0.57774351011912095</v>
      </c>
      <c r="AO87" s="35" t="str">
        <f t="shared" si="48"/>
        <v/>
      </c>
      <c r="AP87" s="34">
        <f t="shared" si="49"/>
        <v>0.2635448462759295</v>
      </c>
      <c r="AQ87" s="34">
        <f t="shared" si="50"/>
        <v>0.68116882852048066</v>
      </c>
      <c r="AR87" s="35" t="str">
        <f t="shared" si="51"/>
        <v/>
      </c>
      <c r="AS87" s="34">
        <f t="shared" si="52"/>
        <v>0.32823525539694648</v>
      </c>
      <c r="AT87" s="34">
        <f t="shared" si="53"/>
        <v>0.59093821033144889</v>
      </c>
      <c r="AU87" s="35" t="str">
        <f t="shared" si="54"/>
        <v/>
      </c>
      <c r="AV87" s="34">
        <f t="shared" si="55"/>
        <v>6.7565168950411023E-2</v>
      </c>
      <c r="AW87" s="34">
        <f t="shared" si="56"/>
        <v>1.4838057245320497</v>
      </c>
      <c r="AX87" s="35" t="str">
        <f t="shared" si="57"/>
        <v/>
      </c>
      <c r="AY87" s="34">
        <f t="shared" si="58"/>
        <v>1.1854244523808077</v>
      </c>
      <c r="AZ87" s="34">
        <f t="shared" si="59"/>
        <v>0.20256363225200913</v>
      </c>
      <c r="BA87" s="35" t="str">
        <f t="shared" si="60"/>
        <v/>
      </c>
      <c r="BB87" s="34">
        <f t="shared" si="61"/>
        <v>0.14836011291204623</v>
      </c>
      <c r="BC87" s="34">
        <f t="shared" si="62"/>
        <v>0.96169088336718567</v>
      </c>
      <c r="BD87" s="35" t="str">
        <f t="shared" si="63"/>
        <v/>
      </c>
    </row>
    <row r="88" spans="1:56" ht="12.75" customHeight="1" x14ac:dyDescent="0.2">
      <c r="A88" s="7" t="s">
        <v>44</v>
      </c>
      <c r="B88" s="7" t="s">
        <v>46</v>
      </c>
      <c r="C88" s="8">
        <v>39964</v>
      </c>
      <c r="D88" s="9" t="s">
        <v>62</v>
      </c>
      <c r="E88" s="10" t="s">
        <v>38</v>
      </c>
      <c r="F88" s="10">
        <f t="shared" si="33"/>
        <v>0</v>
      </c>
      <c r="G88" s="10">
        <f t="shared" si="34"/>
        <v>1</v>
      </c>
      <c r="H88" s="10">
        <f t="shared" si="35"/>
        <v>0</v>
      </c>
      <c r="I88" s="10">
        <f t="shared" si="36"/>
        <v>0</v>
      </c>
      <c r="J88" s="7">
        <v>0</v>
      </c>
      <c r="K88" s="11">
        <v>9240</v>
      </c>
      <c r="L88" s="9">
        <v>2998096</v>
      </c>
      <c r="M88" s="7">
        <v>5</v>
      </c>
      <c r="N88" s="7">
        <f t="shared" si="64"/>
        <v>15</v>
      </c>
      <c r="O88" s="7">
        <v>8</v>
      </c>
      <c r="P88" s="7">
        <f t="shared" si="65"/>
        <v>12</v>
      </c>
      <c r="Q88" s="7">
        <v>6</v>
      </c>
      <c r="R88" s="7">
        <v>4</v>
      </c>
      <c r="S88" s="7">
        <v>3</v>
      </c>
      <c r="T88" s="7">
        <v>4</v>
      </c>
      <c r="U88" s="7">
        <v>1</v>
      </c>
      <c r="V88" s="7">
        <v>0</v>
      </c>
      <c r="W88" s="7">
        <v>0</v>
      </c>
      <c r="X88" s="6">
        <v>1</v>
      </c>
      <c r="Y88" s="12">
        <v>17.174118600567336</v>
      </c>
      <c r="Z88" s="7">
        <v>1</v>
      </c>
      <c r="AA88" s="7">
        <v>0</v>
      </c>
      <c r="AB88" s="7">
        <v>0.5</v>
      </c>
      <c r="AC88" s="10">
        <f t="shared" si="37"/>
        <v>1</v>
      </c>
      <c r="AD88" s="10">
        <f t="shared" si="38"/>
        <v>0</v>
      </c>
      <c r="AE88" s="10">
        <f t="shared" si="39"/>
        <v>0</v>
      </c>
      <c r="AF88" s="9" t="s">
        <v>34</v>
      </c>
      <c r="AG88" s="7" t="str">
        <f t="shared" si="40"/>
        <v>Outlier</v>
      </c>
      <c r="AH88" s="7" t="str">
        <f t="shared" si="41"/>
        <v>Padrão</v>
      </c>
      <c r="AI88" s="7" t="str">
        <f t="shared" si="42"/>
        <v>Padrão</v>
      </c>
      <c r="AJ88" s="7" t="str">
        <f t="shared" si="43"/>
        <v>Padrão</v>
      </c>
      <c r="AK88" s="7" t="str">
        <f t="shared" si="44"/>
        <v>Padrão</v>
      </c>
      <c r="AL88" s="7" t="str">
        <f t="shared" si="45"/>
        <v>Padrão</v>
      </c>
      <c r="AM88" s="34">
        <f t="shared" si="46"/>
        <v>0.65664585281820853</v>
      </c>
      <c r="AN88" s="34">
        <f t="shared" si="47"/>
        <v>0.35453215273427963</v>
      </c>
      <c r="AO88" s="35" t="str">
        <f t="shared" si="48"/>
        <v/>
      </c>
      <c r="AP88" s="34">
        <f t="shared" si="49"/>
        <v>8.0864570183671367E-2</v>
      </c>
      <c r="AQ88" s="34">
        <f t="shared" si="50"/>
        <v>1.3473220154022796</v>
      </c>
      <c r="AR88" s="35" t="str">
        <f t="shared" si="51"/>
        <v/>
      </c>
      <c r="AS88" s="34">
        <f t="shared" si="52"/>
        <v>0.32823525539694648</v>
      </c>
      <c r="AT88" s="34">
        <f t="shared" si="53"/>
        <v>0.59093821033144889</v>
      </c>
      <c r="AU88" s="35" t="str">
        <f t="shared" si="54"/>
        <v/>
      </c>
      <c r="AV88" s="34">
        <f t="shared" si="55"/>
        <v>4.5918591086084329E-2</v>
      </c>
      <c r="AW88" s="34">
        <f t="shared" si="56"/>
        <v>1.8194691376563785</v>
      </c>
      <c r="AX88" s="35" t="str">
        <f t="shared" si="57"/>
        <v/>
      </c>
      <c r="AY88" s="34">
        <f t="shared" si="58"/>
        <v>5.3125431840544144E-3</v>
      </c>
      <c r="AZ88" s="34">
        <f t="shared" si="59"/>
        <v>5.458901086023805</v>
      </c>
      <c r="BA88" s="35" t="str">
        <f t="shared" si="60"/>
        <v/>
      </c>
      <c r="BB88" s="34">
        <f t="shared" si="61"/>
        <v>0.1278901233069264</v>
      </c>
      <c r="BC88" s="34">
        <f t="shared" si="62"/>
        <v>1.0464550432468394</v>
      </c>
      <c r="BD88" s="35" t="str">
        <f t="shared" si="63"/>
        <v/>
      </c>
    </row>
    <row r="89" spans="1:56" ht="12.75" customHeight="1" x14ac:dyDescent="0.2">
      <c r="A89" s="7" t="s">
        <v>44</v>
      </c>
      <c r="B89" s="7" t="s">
        <v>50</v>
      </c>
      <c r="C89" s="8">
        <v>40027</v>
      </c>
      <c r="D89" s="9" t="s">
        <v>62</v>
      </c>
      <c r="E89" s="10" t="s">
        <v>38</v>
      </c>
      <c r="F89" s="10">
        <f t="shared" si="33"/>
        <v>0</v>
      </c>
      <c r="G89" s="10">
        <f t="shared" si="34"/>
        <v>1</v>
      </c>
      <c r="H89" s="10">
        <f t="shared" si="35"/>
        <v>0</v>
      </c>
      <c r="I89" s="10">
        <f t="shared" si="36"/>
        <v>0</v>
      </c>
      <c r="J89" s="7">
        <v>0</v>
      </c>
      <c r="K89" s="11">
        <v>9240</v>
      </c>
      <c r="L89" s="9">
        <v>2998096</v>
      </c>
      <c r="M89" s="7">
        <v>5</v>
      </c>
      <c r="N89" s="7">
        <f t="shared" si="64"/>
        <v>15</v>
      </c>
      <c r="O89" s="7">
        <v>11</v>
      </c>
      <c r="P89" s="7">
        <f t="shared" si="65"/>
        <v>9</v>
      </c>
      <c r="Q89" s="7">
        <v>3</v>
      </c>
      <c r="R89" s="7">
        <v>7</v>
      </c>
      <c r="S89" s="7">
        <v>2</v>
      </c>
      <c r="T89" s="7">
        <v>6</v>
      </c>
      <c r="U89" s="7">
        <v>2</v>
      </c>
      <c r="V89" s="7">
        <v>0</v>
      </c>
      <c r="W89" s="7">
        <v>1</v>
      </c>
      <c r="X89" s="6">
        <v>0</v>
      </c>
      <c r="Y89" s="12">
        <v>28.54272504138364</v>
      </c>
      <c r="Z89" s="7">
        <v>1</v>
      </c>
      <c r="AA89" s="7">
        <v>0</v>
      </c>
      <c r="AB89" s="7">
        <v>2.2000000000000002</v>
      </c>
      <c r="AC89" s="10">
        <f t="shared" si="37"/>
        <v>0</v>
      </c>
      <c r="AD89" s="10">
        <f t="shared" si="38"/>
        <v>1</v>
      </c>
      <c r="AE89" s="10">
        <f t="shared" si="39"/>
        <v>0</v>
      </c>
      <c r="AF89" s="9" t="s">
        <v>67</v>
      </c>
      <c r="AG89" s="7" t="str">
        <f t="shared" si="40"/>
        <v>Outlier</v>
      </c>
      <c r="AH89" s="7" t="str">
        <f t="shared" si="41"/>
        <v>Padrão</v>
      </c>
      <c r="AI89" s="7" t="str">
        <f t="shared" si="42"/>
        <v>Padrão</v>
      </c>
      <c r="AJ89" s="7" t="str">
        <f t="shared" si="43"/>
        <v>Padrão</v>
      </c>
      <c r="AK89" s="7" t="str">
        <f t="shared" si="44"/>
        <v>Padrão</v>
      </c>
      <c r="AL89" s="7" t="str">
        <f t="shared" si="45"/>
        <v>Padrão</v>
      </c>
      <c r="AM89" s="34">
        <f t="shared" si="46"/>
        <v>0.65664585281820853</v>
      </c>
      <c r="AN89" s="34">
        <f t="shared" si="47"/>
        <v>0.35453215273427963</v>
      </c>
      <c r="AO89" s="35" t="str">
        <f t="shared" si="48"/>
        <v/>
      </c>
      <c r="AP89" s="34">
        <f t="shared" si="49"/>
        <v>8.0864570183671367E-2</v>
      </c>
      <c r="AQ89" s="34">
        <f t="shared" si="50"/>
        <v>1.3473220154022796</v>
      </c>
      <c r="AR89" s="35" t="str">
        <f t="shared" si="51"/>
        <v/>
      </c>
      <c r="AS89" s="34">
        <f t="shared" si="52"/>
        <v>1.1257378724916556</v>
      </c>
      <c r="AT89" s="34">
        <f t="shared" si="53"/>
        <v>0.21416108293737512</v>
      </c>
      <c r="AU89" s="35" t="str">
        <f t="shared" si="54"/>
        <v/>
      </c>
      <c r="AV89" s="34">
        <f t="shared" si="55"/>
        <v>0.53897953132908405</v>
      </c>
      <c r="AW89" s="34">
        <f t="shared" si="56"/>
        <v>0.41503623187612998</v>
      </c>
      <c r="AX89" s="35" t="str">
        <f t="shared" si="57"/>
        <v/>
      </c>
      <c r="AY89" s="34">
        <f t="shared" si="58"/>
        <v>1.498211614353735</v>
      </c>
      <c r="AZ89" s="34">
        <f t="shared" si="59"/>
        <v>0.15409585883714494</v>
      </c>
      <c r="BA89" s="35" t="str">
        <f t="shared" si="60"/>
        <v/>
      </c>
      <c r="BB89" s="34">
        <f t="shared" si="61"/>
        <v>4.0583900640220681E-2</v>
      </c>
      <c r="BC89" s="34">
        <f t="shared" si="62"/>
        <v>1.940530578899536</v>
      </c>
      <c r="BD89" s="35" t="str">
        <f t="shared" si="63"/>
        <v/>
      </c>
    </row>
    <row r="90" spans="1:56" ht="12.75" customHeight="1" x14ac:dyDescent="0.2">
      <c r="A90" s="7" t="s">
        <v>47</v>
      </c>
      <c r="B90" s="7" t="s">
        <v>31</v>
      </c>
      <c r="C90" s="8">
        <v>39985</v>
      </c>
      <c r="D90" s="9" t="s">
        <v>64</v>
      </c>
      <c r="E90" s="10" t="s">
        <v>42</v>
      </c>
      <c r="F90" s="10">
        <f t="shared" si="33"/>
        <v>0</v>
      </c>
      <c r="G90" s="10">
        <f t="shared" si="34"/>
        <v>0</v>
      </c>
      <c r="H90" s="10">
        <f t="shared" si="35"/>
        <v>1</v>
      </c>
      <c r="I90" s="10">
        <f t="shared" si="36"/>
        <v>0</v>
      </c>
      <c r="J90" s="7">
        <v>0</v>
      </c>
      <c r="K90" s="13">
        <v>47108</v>
      </c>
      <c r="L90" s="9">
        <v>417098</v>
      </c>
      <c r="M90" s="7">
        <v>5</v>
      </c>
      <c r="N90" s="7">
        <f t="shared" si="64"/>
        <v>15</v>
      </c>
      <c r="O90" s="7">
        <v>1</v>
      </c>
      <c r="P90" s="7">
        <f t="shared" si="65"/>
        <v>19</v>
      </c>
      <c r="Q90" s="7">
        <v>4</v>
      </c>
      <c r="R90" s="7">
        <v>7</v>
      </c>
      <c r="S90" s="7">
        <v>6</v>
      </c>
      <c r="T90" s="7">
        <v>7</v>
      </c>
      <c r="U90" s="7">
        <v>1</v>
      </c>
      <c r="V90" s="7">
        <v>0</v>
      </c>
      <c r="W90" s="7">
        <v>0</v>
      </c>
      <c r="X90" s="6">
        <v>1</v>
      </c>
      <c r="Y90" s="12">
        <v>15.345353675450763</v>
      </c>
      <c r="Z90" s="7">
        <v>1</v>
      </c>
      <c r="AA90" s="7">
        <v>0</v>
      </c>
      <c r="AB90" s="7">
        <v>0</v>
      </c>
      <c r="AC90" s="10">
        <f t="shared" si="37"/>
        <v>0</v>
      </c>
      <c r="AD90" s="10">
        <f t="shared" si="38"/>
        <v>1</v>
      </c>
      <c r="AE90" s="10">
        <f t="shared" si="39"/>
        <v>0</v>
      </c>
      <c r="AF90" s="9" t="s">
        <v>67</v>
      </c>
      <c r="AG90" s="7" t="str">
        <f t="shared" si="40"/>
        <v>Outlier</v>
      </c>
      <c r="AH90" s="7" t="str">
        <f t="shared" si="41"/>
        <v>Padrão</v>
      </c>
      <c r="AI90" s="7" t="str">
        <f t="shared" si="42"/>
        <v>Padrão</v>
      </c>
      <c r="AJ90" s="7" t="str">
        <f t="shared" si="43"/>
        <v>Padrão</v>
      </c>
      <c r="AK90" s="7" t="str">
        <f t="shared" si="44"/>
        <v>Padrão</v>
      </c>
      <c r="AL90" s="7" t="str">
        <f t="shared" si="45"/>
        <v>Padrão</v>
      </c>
      <c r="AM90" s="34">
        <f t="shared" si="46"/>
        <v>1.4603146589077911</v>
      </c>
      <c r="AN90" s="34">
        <f t="shared" si="47"/>
        <v>0.1590682650749301</v>
      </c>
      <c r="AO90" s="35" t="str">
        <f t="shared" si="48"/>
        <v/>
      </c>
      <c r="AP90" s="34">
        <f t="shared" si="49"/>
        <v>0.48418502598840829</v>
      </c>
      <c r="AQ90" s="34">
        <f t="shared" si="50"/>
        <v>0.45005433183719096</v>
      </c>
      <c r="AR90" s="35" t="str">
        <f t="shared" si="51"/>
        <v/>
      </c>
      <c r="AS90" s="34">
        <f t="shared" si="52"/>
        <v>0.79450675357053047</v>
      </c>
      <c r="AT90" s="34">
        <f t="shared" si="53"/>
        <v>0.30084051243716065</v>
      </c>
      <c r="AU90" s="35" t="str">
        <f t="shared" si="54"/>
        <v/>
      </c>
      <c r="AV90" s="34">
        <f t="shared" si="55"/>
        <v>1.4601616782221036</v>
      </c>
      <c r="AW90" s="34">
        <f t="shared" si="56"/>
        <v>0.159088765911922</v>
      </c>
      <c r="AX90" s="35" t="str">
        <f t="shared" si="57"/>
        <v/>
      </c>
      <c r="AY90" s="34">
        <f t="shared" si="58"/>
        <v>7.9246783332453663E-2</v>
      </c>
      <c r="AZ90" s="34">
        <f t="shared" si="59"/>
        <v>1.3621063700317224</v>
      </c>
      <c r="BA90" s="35" t="str">
        <f t="shared" si="60"/>
        <v/>
      </c>
      <c r="BB90" s="34">
        <f t="shared" si="61"/>
        <v>0.16285060750454688</v>
      </c>
      <c r="BC90" s="34">
        <f t="shared" si="62"/>
        <v>0.9112820465910213</v>
      </c>
      <c r="BD90" s="35" t="str">
        <f t="shared" si="63"/>
        <v/>
      </c>
    </row>
    <row r="91" spans="1:56" ht="12.75" customHeight="1" x14ac:dyDescent="0.2">
      <c r="A91" s="7" t="s">
        <v>55</v>
      </c>
      <c r="B91" s="7" t="s">
        <v>53</v>
      </c>
      <c r="C91" s="8">
        <v>40048</v>
      </c>
      <c r="D91" s="9" t="s">
        <v>41</v>
      </c>
      <c r="E91" s="10" t="s">
        <v>42</v>
      </c>
      <c r="F91" s="10">
        <f t="shared" si="33"/>
        <v>0</v>
      </c>
      <c r="G91" s="10">
        <f t="shared" si="34"/>
        <v>0</v>
      </c>
      <c r="H91" s="10">
        <f t="shared" si="35"/>
        <v>1</v>
      </c>
      <c r="I91" s="10">
        <f t="shared" si="36"/>
        <v>0</v>
      </c>
      <c r="J91" s="7">
        <v>0</v>
      </c>
      <c r="K91" s="11">
        <v>22667</v>
      </c>
      <c r="L91" s="9">
        <v>19223897</v>
      </c>
      <c r="M91" s="7">
        <v>6</v>
      </c>
      <c r="N91" s="7">
        <f t="shared" si="64"/>
        <v>14</v>
      </c>
      <c r="O91" s="7">
        <v>18</v>
      </c>
      <c r="P91" s="7">
        <f t="shared" si="65"/>
        <v>2</v>
      </c>
      <c r="Q91" s="7">
        <v>6</v>
      </c>
      <c r="R91" s="7">
        <v>1</v>
      </c>
      <c r="S91" s="7">
        <v>4</v>
      </c>
      <c r="T91" s="7">
        <v>2</v>
      </c>
      <c r="U91" s="7">
        <v>3</v>
      </c>
      <c r="V91" s="7">
        <v>0</v>
      </c>
      <c r="W91" s="7">
        <v>1</v>
      </c>
      <c r="X91" s="6">
        <v>0</v>
      </c>
      <c r="Y91" s="12">
        <v>29.327870731148291</v>
      </c>
      <c r="Z91" s="7">
        <v>1</v>
      </c>
      <c r="AA91" s="7">
        <v>0</v>
      </c>
      <c r="AB91" s="7">
        <v>0</v>
      </c>
      <c r="AC91" s="10">
        <f t="shared" si="37"/>
        <v>0</v>
      </c>
      <c r="AD91" s="10">
        <f t="shared" si="38"/>
        <v>1</v>
      </c>
      <c r="AE91" s="10">
        <f t="shared" si="39"/>
        <v>0</v>
      </c>
      <c r="AF91" s="9" t="s">
        <v>67</v>
      </c>
      <c r="AG91" s="7" t="str">
        <f t="shared" si="40"/>
        <v>Padrão</v>
      </c>
      <c r="AH91" s="7" t="str">
        <f t="shared" si="41"/>
        <v>Outlier</v>
      </c>
      <c r="AI91" s="7" t="str">
        <f t="shared" si="42"/>
        <v>Padrão</v>
      </c>
      <c r="AJ91" s="7" t="str">
        <f t="shared" si="43"/>
        <v>Padrão</v>
      </c>
      <c r="AK91" s="7" t="str">
        <f t="shared" si="44"/>
        <v>Padrão</v>
      </c>
      <c r="AL91" s="7" t="str">
        <f t="shared" si="45"/>
        <v>Padrão</v>
      </c>
      <c r="AM91" s="34">
        <f t="shared" si="46"/>
        <v>8.9365576108731241E-3</v>
      </c>
      <c r="AN91" s="34">
        <f t="shared" si="47"/>
        <v>4.2013067057607953</v>
      </c>
      <c r="AO91" s="35" t="str">
        <f t="shared" si="48"/>
        <v/>
      </c>
      <c r="AP91" s="34">
        <f t="shared" si="49"/>
        <v>5.3009435410909553</v>
      </c>
      <c r="AQ91" s="34">
        <f t="shared" si="50"/>
        <v>1.2236246353248176E-2</v>
      </c>
      <c r="AR91" s="35" t="str">
        <f t="shared" si="51"/>
        <v>**</v>
      </c>
      <c r="AS91" s="34">
        <f t="shared" si="52"/>
        <v>7.1958632118559957E-3</v>
      </c>
      <c r="AT91" s="34">
        <f t="shared" si="53"/>
        <v>4.6860406798016934</v>
      </c>
      <c r="AU91" s="35" t="str">
        <f t="shared" si="54"/>
        <v/>
      </c>
      <c r="AV91" s="34">
        <f t="shared" si="55"/>
        <v>1.3519287889004703</v>
      </c>
      <c r="AW91" s="34">
        <f t="shared" si="56"/>
        <v>0.17452817652697644</v>
      </c>
      <c r="AX91" s="35" t="str">
        <f t="shared" si="57"/>
        <v/>
      </c>
      <c r="AY91" s="34">
        <f t="shared" si="58"/>
        <v>1.7254976025478228</v>
      </c>
      <c r="AZ91" s="34">
        <f t="shared" si="59"/>
        <v>0.12816393766349607</v>
      </c>
      <c r="BA91" s="35" t="str">
        <f t="shared" si="60"/>
        <v/>
      </c>
      <c r="BB91" s="34">
        <f t="shared" si="61"/>
        <v>0.16285060750454688</v>
      </c>
      <c r="BC91" s="34">
        <f t="shared" si="62"/>
        <v>0.9112820465910213</v>
      </c>
      <c r="BD91" s="35" t="str">
        <f t="shared" si="63"/>
        <v/>
      </c>
    </row>
    <row r="92" spans="1:56" ht="12.75" customHeight="1" x14ac:dyDescent="0.2">
      <c r="A92" s="7" t="s">
        <v>39</v>
      </c>
      <c r="B92" s="7" t="s">
        <v>61</v>
      </c>
      <c r="C92" s="8">
        <v>39978</v>
      </c>
      <c r="D92" s="9" t="s">
        <v>41</v>
      </c>
      <c r="E92" s="10" t="s">
        <v>42</v>
      </c>
      <c r="F92" s="10">
        <f t="shared" si="33"/>
        <v>0</v>
      </c>
      <c r="G92" s="10">
        <f t="shared" si="34"/>
        <v>0</v>
      </c>
      <c r="H92" s="10">
        <f t="shared" si="35"/>
        <v>1</v>
      </c>
      <c r="I92" s="10">
        <f t="shared" si="36"/>
        <v>0</v>
      </c>
      <c r="J92" s="7">
        <v>0</v>
      </c>
      <c r="K92" s="11">
        <v>22667</v>
      </c>
      <c r="L92" s="9">
        <v>19223897</v>
      </c>
      <c r="M92" s="7">
        <v>6</v>
      </c>
      <c r="N92" s="7">
        <f t="shared" si="64"/>
        <v>14</v>
      </c>
      <c r="O92" s="7">
        <v>10</v>
      </c>
      <c r="P92" s="7">
        <f t="shared" si="65"/>
        <v>10</v>
      </c>
      <c r="Q92" s="7">
        <v>5</v>
      </c>
      <c r="R92" s="7">
        <v>4</v>
      </c>
      <c r="S92" s="7">
        <v>4</v>
      </c>
      <c r="T92" s="7">
        <v>4</v>
      </c>
      <c r="U92" s="7">
        <v>1</v>
      </c>
      <c r="V92" s="7">
        <v>0</v>
      </c>
      <c r="W92" s="7">
        <v>0</v>
      </c>
      <c r="X92" s="6">
        <v>1</v>
      </c>
      <c r="Y92" s="12">
        <v>31.815409309791331</v>
      </c>
      <c r="Z92" s="7">
        <v>1</v>
      </c>
      <c r="AA92" s="7">
        <v>0</v>
      </c>
      <c r="AB92" s="7">
        <v>0</v>
      </c>
      <c r="AC92" s="10">
        <f t="shared" si="37"/>
        <v>1</v>
      </c>
      <c r="AD92" s="10">
        <f t="shared" si="38"/>
        <v>0</v>
      </c>
      <c r="AE92" s="10">
        <f t="shared" si="39"/>
        <v>0</v>
      </c>
      <c r="AF92" s="9" t="s">
        <v>34</v>
      </c>
      <c r="AG92" s="7" t="str">
        <f t="shared" si="40"/>
        <v>Padrão</v>
      </c>
      <c r="AH92" s="7" t="str">
        <f t="shared" si="41"/>
        <v>Outlier</v>
      </c>
      <c r="AI92" s="7" t="str">
        <f t="shared" si="42"/>
        <v>Padrão</v>
      </c>
      <c r="AJ92" s="7" t="str">
        <f t="shared" si="43"/>
        <v>Padrão</v>
      </c>
      <c r="AK92" s="7" t="str">
        <f t="shared" si="44"/>
        <v>Padrão</v>
      </c>
      <c r="AL92" s="7" t="str">
        <f t="shared" si="45"/>
        <v>Padrão</v>
      </c>
      <c r="AM92" s="34">
        <f t="shared" si="46"/>
        <v>8.9365576108731241E-3</v>
      </c>
      <c r="AN92" s="34">
        <f t="shared" si="47"/>
        <v>4.2013067057607953</v>
      </c>
      <c r="AO92" s="35" t="str">
        <f t="shared" si="48"/>
        <v/>
      </c>
      <c r="AP92" s="34">
        <f t="shared" si="49"/>
        <v>5.3009435410909553</v>
      </c>
      <c r="AQ92" s="34">
        <f t="shared" si="50"/>
        <v>1.2236246353248176E-2</v>
      </c>
      <c r="AR92" s="35" t="str">
        <f t="shared" si="51"/>
        <v>**</v>
      </c>
      <c r="AS92" s="34">
        <f t="shared" si="52"/>
        <v>7.1958632118559957E-3</v>
      </c>
      <c r="AT92" s="34">
        <f t="shared" si="53"/>
        <v>4.6860406798016934</v>
      </c>
      <c r="AU92" s="35" t="str">
        <f t="shared" si="54"/>
        <v/>
      </c>
      <c r="AV92" s="34">
        <f t="shared" si="55"/>
        <v>4.5918591086084329E-2</v>
      </c>
      <c r="AW92" s="34">
        <f t="shared" si="56"/>
        <v>1.8194691376563785</v>
      </c>
      <c r="AX92" s="35" t="str">
        <f t="shared" si="57"/>
        <v/>
      </c>
      <c r="AY92" s="34">
        <f t="shared" si="58"/>
        <v>2.5515399803033731</v>
      </c>
      <c r="AZ92" s="34">
        <f t="shared" si="59"/>
        <v>6.973471174741766E-2</v>
      </c>
      <c r="BA92" s="35" t="str">
        <f t="shared" si="60"/>
        <v>*</v>
      </c>
      <c r="BB92" s="34">
        <f t="shared" si="61"/>
        <v>0.16285060750454688</v>
      </c>
      <c r="BC92" s="34">
        <f t="shared" si="62"/>
        <v>0.9112820465910213</v>
      </c>
      <c r="BD92" s="35" t="str">
        <f t="shared" si="63"/>
        <v/>
      </c>
    </row>
    <row r="93" spans="1:56" ht="12.75" customHeight="1" x14ac:dyDescent="0.2">
      <c r="A93" s="7" t="s">
        <v>55</v>
      </c>
      <c r="B93" s="7" t="s">
        <v>49</v>
      </c>
      <c r="C93" s="8">
        <v>40002</v>
      </c>
      <c r="D93" s="9" t="s">
        <v>41</v>
      </c>
      <c r="E93" s="10" t="s">
        <v>42</v>
      </c>
      <c r="F93" s="10">
        <f t="shared" si="33"/>
        <v>0</v>
      </c>
      <c r="G93" s="10">
        <f t="shared" si="34"/>
        <v>0</v>
      </c>
      <c r="H93" s="10">
        <f t="shared" si="35"/>
        <v>1</v>
      </c>
      <c r="I93" s="10">
        <f t="shared" si="36"/>
        <v>0</v>
      </c>
      <c r="J93" s="7">
        <v>1</v>
      </c>
      <c r="K93" s="11">
        <v>22667</v>
      </c>
      <c r="L93" s="9">
        <v>19223897</v>
      </c>
      <c r="M93" s="7">
        <v>6</v>
      </c>
      <c r="N93" s="7">
        <f t="shared" si="64"/>
        <v>14</v>
      </c>
      <c r="O93" s="7">
        <v>13</v>
      </c>
      <c r="P93" s="7">
        <f t="shared" si="65"/>
        <v>7</v>
      </c>
      <c r="Q93" s="7">
        <v>4</v>
      </c>
      <c r="R93" s="7">
        <v>2</v>
      </c>
      <c r="S93" s="7">
        <v>3</v>
      </c>
      <c r="T93" s="7">
        <v>2</v>
      </c>
      <c r="U93" s="7">
        <v>1</v>
      </c>
      <c r="V93" s="7">
        <v>0</v>
      </c>
      <c r="W93" s="7">
        <v>1</v>
      </c>
      <c r="X93" s="6">
        <v>0</v>
      </c>
      <c r="Y93" s="12">
        <v>34.80493248929708</v>
      </c>
      <c r="Z93" s="7">
        <v>0</v>
      </c>
      <c r="AA93" s="7">
        <v>1</v>
      </c>
      <c r="AB93" s="7">
        <v>0</v>
      </c>
      <c r="AC93" s="10">
        <f t="shared" si="37"/>
        <v>0</v>
      </c>
      <c r="AD93" s="10">
        <f t="shared" si="38"/>
        <v>1</v>
      </c>
      <c r="AE93" s="10">
        <f t="shared" si="39"/>
        <v>0</v>
      </c>
      <c r="AF93" s="9" t="s">
        <v>67</v>
      </c>
      <c r="AG93" s="7" t="str">
        <f t="shared" si="40"/>
        <v>Padrão</v>
      </c>
      <c r="AH93" s="7" t="str">
        <f t="shared" si="41"/>
        <v>Outlier</v>
      </c>
      <c r="AI93" s="7" t="str">
        <f t="shared" si="42"/>
        <v>Padrão</v>
      </c>
      <c r="AJ93" s="7" t="str">
        <f t="shared" si="43"/>
        <v>Padrão</v>
      </c>
      <c r="AK93" s="7" t="str">
        <f t="shared" si="44"/>
        <v>Outlier</v>
      </c>
      <c r="AL93" s="7" t="str">
        <f t="shared" si="45"/>
        <v>Padrão</v>
      </c>
      <c r="AM93" s="34">
        <f t="shared" si="46"/>
        <v>8.9365576108731241E-3</v>
      </c>
      <c r="AN93" s="34">
        <f t="shared" si="47"/>
        <v>4.2013067057607953</v>
      </c>
      <c r="AO93" s="35" t="str">
        <f t="shared" si="48"/>
        <v/>
      </c>
      <c r="AP93" s="34">
        <f t="shared" si="49"/>
        <v>5.3009435410909553</v>
      </c>
      <c r="AQ93" s="34">
        <f t="shared" si="50"/>
        <v>1.2236246353248176E-2</v>
      </c>
      <c r="AR93" s="35" t="str">
        <f t="shared" si="51"/>
        <v>**</v>
      </c>
      <c r="AS93" s="34">
        <f t="shared" si="52"/>
        <v>0.32823525539694648</v>
      </c>
      <c r="AT93" s="34">
        <f t="shared" si="53"/>
        <v>0.59093821033144889</v>
      </c>
      <c r="AU93" s="35" t="str">
        <f t="shared" si="54"/>
        <v/>
      </c>
      <c r="AV93" s="34">
        <f t="shared" si="55"/>
        <v>1.3519287889004703</v>
      </c>
      <c r="AW93" s="34">
        <f t="shared" si="56"/>
        <v>0.17452817652697644</v>
      </c>
      <c r="AX93" s="35" t="str">
        <f t="shared" si="57"/>
        <v/>
      </c>
      <c r="AY93" s="34">
        <f t="shared" si="58"/>
        <v>3.7573607004219589</v>
      </c>
      <c r="AZ93" s="34">
        <f t="shared" si="59"/>
        <v>3.1446195649575702E-2</v>
      </c>
      <c r="BA93" s="35" t="str">
        <f t="shared" si="60"/>
        <v>**</v>
      </c>
      <c r="BB93" s="34">
        <f t="shared" si="61"/>
        <v>0.16285060750454688</v>
      </c>
      <c r="BC93" s="34">
        <f t="shared" si="62"/>
        <v>0.9112820465910213</v>
      </c>
      <c r="BD93" s="35" t="str">
        <f t="shared" si="63"/>
        <v/>
      </c>
    </row>
    <row r="94" spans="1:56" ht="12.75" customHeight="1" x14ac:dyDescent="0.2">
      <c r="A94" s="7" t="s">
        <v>55</v>
      </c>
      <c r="B94" s="7" t="s">
        <v>44</v>
      </c>
      <c r="C94" s="8">
        <v>40017</v>
      </c>
      <c r="D94" s="9" t="s">
        <v>41</v>
      </c>
      <c r="E94" s="10" t="s">
        <v>42</v>
      </c>
      <c r="F94" s="10">
        <f t="shared" si="33"/>
        <v>0</v>
      </c>
      <c r="G94" s="10">
        <f t="shared" si="34"/>
        <v>0</v>
      </c>
      <c r="H94" s="10">
        <f t="shared" si="35"/>
        <v>1</v>
      </c>
      <c r="I94" s="10">
        <f t="shared" si="36"/>
        <v>0</v>
      </c>
      <c r="J94" s="7">
        <v>0</v>
      </c>
      <c r="K94" s="11">
        <v>22667</v>
      </c>
      <c r="L94" s="9">
        <v>19223897</v>
      </c>
      <c r="M94" s="7">
        <v>6</v>
      </c>
      <c r="N94" s="7">
        <f t="shared" si="64"/>
        <v>14</v>
      </c>
      <c r="O94" s="7">
        <v>4</v>
      </c>
      <c r="P94" s="7">
        <f t="shared" si="65"/>
        <v>16</v>
      </c>
      <c r="Q94" s="7">
        <v>6</v>
      </c>
      <c r="R94" s="7">
        <v>5</v>
      </c>
      <c r="S94" s="7">
        <v>6</v>
      </c>
      <c r="T94" s="7">
        <v>7</v>
      </c>
      <c r="U94" s="7">
        <v>2</v>
      </c>
      <c r="V94" s="7">
        <v>0</v>
      </c>
      <c r="W94" s="7">
        <v>0</v>
      </c>
      <c r="X94" s="6">
        <v>0</v>
      </c>
      <c r="Y94" s="12">
        <v>33.490021186440678</v>
      </c>
      <c r="Z94" s="7">
        <v>0</v>
      </c>
      <c r="AA94" s="7">
        <v>0</v>
      </c>
      <c r="AB94" s="7">
        <v>0</v>
      </c>
      <c r="AC94" s="10">
        <f t="shared" si="37"/>
        <v>0</v>
      </c>
      <c r="AD94" s="10">
        <f t="shared" si="38"/>
        <v>1</v>
      </c>
      <c r="AE94" s="10">
        <f t="shared" si="39"/>
        <v>0</v>
      </c>
      <c r="AF94" s="9" t="s">
        <v>67</v>
      </c>
      <c r="AG94" s="7" t="str">
        <f t="shared" si="40"/>
        <v>Padrão</v>
      </c>
      <c r="AH94" s="7" t="str">
        <f t="shared" si="41"/>
        <v>Outlier</v>
      </c>
      <c r="AI94" s="7" t="str">
        <f t="shared" si="42"/>
        <v>Padrão</v>
      </c>
      <c r="AJ94" s="7" t="str">
        <f t="shared" si="43"/>
        <v>Padrão</v>
      </c>
      <c r="AK94" s="7" t="str">
        <f t="shared" si="44"/>
        <v>Padrão</v>
      </c>
      <c r="AL94" s="7" t="str">
        <f t="shared" si="45"/>
        <v>Padrão</v>
      </c>
      <c r="AM94" s="34">
        <f t="shared" si="46"/>
        <v>8.9365576108731241E-3</v>
      </c>
      <c r="AN94" s="34">
        <f t="shared" si="47"/>
        <v>4.2013067057607953</v>
      </c>
      <c r="AO94" s="35" t="str">
        <f t="shared" si="48"/>
        <v/>
      </c>
      <c r="AP94" s="34">
        <f t="shared" si="49"/>
        <v>5.3009435410909553</v>
      </c>
      <c r="AQ94" s="34">
        <f t="shared" si="50"/>
        <v>1.2236246353248176E-2</v>
      </c>
      <c r="AR94" s="35" t="str">
        <f t="shared" si="51"/>
        <v>**</v>
      </c>
      <c r="AS94" s="34">
        <f t="shared" si="52"/>
        <v>0.79450675357053047</v>
      </c>
      <c r="AT94" s="34">
        <f t="shared" si="53"/>
        <v>0.30084051243716065</v>
      </c>
      <c r="AU94" s="35" t="str">
        <f t="shared" si="54"/>
        <v/>
      </c>
      <c r="AV94" s="34">
        <f t="shared" si="55"/>
        <v>1.4601616782221036</v>
      </c>
      <c r="AW94" s="34">
        <f t="shared" si="56"/>
        <v>0.159088765911922</v>
      </c>
      <c r="AX94" s="35" t="str">
        <f t="shared" si="57"/>
        <v/>
      </c>
      <c r="AY94" s="34">
        <f t="shared" si="58"/>
        <v>3.1983370928108061</v>
      </c>
      <c r="AZ94" s="34">
        <f t="shared" si="59"/>
        <v>4.5075221867033673E-2</v>
      </c>
      <c r="BA94" s="35" t="str">
        <f t="shared" si="60"/>
        <v>**</v>
      </c>
      <c r="BB94" s="34">
        <f t="shared" si="61"/>
        <v>0.16285060750454688</v>
      </c>
      <c r="BC94" s="34">
        <f t="shared" si="62"/>
        <v>0.9112820465910213</v>
      </c>
      <c r="BD94" s="35" t="str">
        <f t="shared" si="63"/>
        <v/>
      </c>
    </row>
    <row r="95" spans="1:56" ht="12.75" customHeight="1" x14ac:dyDescent="0.2">
      <c r="A95" s="7" t="s">
        <v>55</v>
      </c>
      <c r="B95" s="7" t="s">
        <v>30</v>
      </c>
      <c r="C95" s="8">
        <v>40027</v>
      </c>
      <c r="D95" s="9" t="s">
        <v>41</v>
      </c>
      <c r="E95" s="10" t="s">
        <v>42</v>
      </c>
      <c r="F95" s="10">
        <f t="shared" si="33"/>
        <v>0</v>
      </c>
      <c r="G95" s="10">
        <f t="shared" si="34"/>
        <v>0</v>
      </c>
      <c r="H95" s="10">
        <f t="shared" si="35"/>
        <v>1</v>
      </c>
      <c r="I95" s="10">
        <f t="shared" si="36"/>
        <v>0</v>
      </c>
      <c r="J95" s="7">
        <v>0</v>
      </c>
      <c r="K95" s="11">
        <v>22667</v>
      </c>
      <c r="L95" s="9">
        <v>19223897</v>
      </c>
      <c r="M95" s="7">
        <v>6</v>
      </c>
      <c r="N95" s="7">
        <f t="shared" si="64"/>
        <v>14</v>
      </c>
      <c r="O95" s="7">
        <v>8</v>
      </c>
      <c r="P95" s="7">
        <f t="shared" si="65"/>
        <v>12</v>
      </c>
      <c r="Q95" s="7">
        <v>4</v>
      </c>
      <c r="R95" s="7">
        <v>9</v>
      </c>
      <c r="S95" s="7">
        <v>3</v>
      </c>
      <c r="T95" s="7">
        <v>8</v>
      </c>
      <c r="U95" s="7">
        <v>2</v>
      </c>
      <c r="V95" s="7">
        <v>0</v>
      </c>
      <c r="W95" s="7">
        <v>0</v>
      </c>
      <c r="X95" s="6">
        <v>0</v>
      </c>
      <c r="Y95" s="12">
        <v>31.201065821690911</v>
      </c>
      <c r="Z95" s="7">
        <v>1</v>
      </c>
      <c r="AA95" s="7">
        <v>0</v>
      </c>
      <c r="AB95" s="7">
        <v>0</v>
      </c>
      <c r="AC95" s="10">
        <f t="shared" si="37"/>
        <v>0</v>
      </c>
      <c r="AD95" s="10">
        <f t="shared" si="38"/>
        <v>1</v>
      </c>
      <c r="AE95" s="10">
        <f t="shared" si="39"/>
        <v>0</v>
      </c>
      <c r="AF95" s="9" t="s">
        <v>67</v>
      </c>
      <c r="AG95" s="7" t="str">
        <f t="shared" si="40"/>
        <v>Padrão</v>
      </c>
      <c r="AH95" s="7" t="str">
        <f t="shared" si="41"/>
        <v>Outlier</v>
      </c>
      <c r="AI95" s="7" t="str">
        <f t="shared" si="42"/>
        <v>Padrão</v>
      </c>
      <c r="AJ95" s="7" t="str">
        <f t="shared" si="43"/>
        <v>Padrão</v>
      </c>
      <c r="AK95" s="7" t="str">
        <f t="shared" si="44"/>
        <v>Padrão</v>
      </c>
      <c r="AL95" s="7" t="str">
        <f t="shared" si="45"/>
        <v>Padrão</v>
      </c>
      <c r="AM95" s="34">
        <f t="shared" si="46"/>
        <v>8.9365576108731241E-3</v>
      </c>
      <c r="AN95" s="34">
        <f t="shared" si="47"/>
        <v>4.2013067057607953</v>
      </c>
      <c r="AO95" s="35" t="str">
        <f t="shared" si="48"/>
        <v/>
      </c>
      <c r="AP95" s="34">
        <f t="shared" si="49"/>
        <v>5.3009435410909553</v>
      </c>
      <c r="AQ95" s="34">
        <f t="shared" si="50"/>
        <v>1.2236246353248176E-2</v>
      </c>
      <c r="AR95" s="35" t="str">
        <f t="shared" si="51"/>
        <v>**</v>
      </c>
      <c r="AS95" s="34">
        <f t="shared" si="52"/>
        <v>0.32823525539694648</v>
      </c>
      <c r="AT95" s="34">
        <f t="shared" si="53"/>
        <v>0.59093821033144889</v>
      </c>
      <c r="AU95" s="35" t="str">
        <f t="shared" si="54"/>
        <v/>
      </c>
      <c r="AV95" s="34">
        <f t="shared" si="55"/>
        <v>2.8311116096294691</v>
      </c>
      <c r="AW95" s="34">
        <f t="shared" si="56"/>
        <v>5.7565660971477368E-2</v>
      </c>
      <c r="AX95" s="35" t="str">
        <f t="shared" si="57"/>
        <v>*</v>
      </c>
      <c r="AY95" s="34">
        <f t="shared" si="58"/>
        <v>2.3325576589788741</v>
      </c>
      <c r="AZ95" s="34">
        <f t="shared" si="59"/>
        <v>8.1373952639909722E-2</v>
      </c>
      <c r="BA95" s="35" t="str">
        <f t="shared" si="60"/>
        <v>*</v>
      </c>
      <c r="BB95" s="34">
        <f t="shared" si="61"/>
        <v>0.16285060750454688</v>
      </c>
      <c r="BC95" s="34">
        <f t="shared" si="62"/>
        <v>0.9112820465910213</v>
      </c>
      <c r="BD95" s="35" t="str">
        <f t="shared" si="63"/>
        <v/>
      </c>
    </row>
    <row r="96" spans="1:56" ht="12.75" customHeight="1" x14ac:dyDescent="0.2">
      <c r="A96" s="7" t="s">
        <v>31</v>
      </c>
      <c r="B96" s="7" t="s">
        <v>35</v>
      </c>
      <c r="C96" s="8">
        <v>40055</v>
      </c>
      <c r="D96" s="9" t="s">
        <v>57</v>
      </c>
      <c r="E96" s="10" t="s">
        <v>42</v>
      </c>
      <c r="F96" s="10">
        <f t="shared" si="33"/>
        <v>0</v>
      </c>
      <c r="G96" s="10">
        <f t="shared" si="34"/>
        <v>0</v>
      </c>
      <c r="H96" s="10">
        <f t="shared" si="35"/>
        <v>1</v>
      </c>
      <c r="I96" s="10">
        <f t="shared" si="36"/>
        <v>0</v>
      </c>
      <c r="J96" s="7">
        <v>0</v>
      </c>
      <c r="K96" s="13">
        <v>15835</v>
      </c>
      <c r="L96" s="9">
        <v>2452617</v>
      </c>
      <c r="M96" s="7">
        <v>6</v>
      </c>
      <c r="N96" s="7">
        <f t="shared" si="64"/>
        <v>14</v>
      </c>
      <c r="O96" s="7">
        <v>19</v>
      </c>
      <c r="P96" s="7">
        <f t="shared" si="65"/>
        <v>1</v>
      </c>
      <c r="Q96" s="7">
        <v>1</v>
      </c>
      <c r="R96" s="7">
        <v>3</v>
      </c>
      <c r="S96" s="7">
        <v>3</v>
      </c>
      <c r="T96" s="7">
        <v>4</v>
      </c>
      <c r="U96" s="7">
        <v>3</v>
      </c>
      <c r="V96" s="7">
        <v>0</v>
      </c>
      <c r="W96" s="7">
        <v>0</v>
      </c>
      <c r="X96" s="6">
        <v>1</v>
      </c>
      <c r="Y96" s="12">
        <v>13.269248268540519</v>
      </c>
      <c r="Z96" s="7">
        <v>1</v>
      </c>
      <c r="AA96" s="7">
        <v>0</v>
      </c>
      <c r="AB96" s="7">
        <v>0</v>
      </c>
      <c r="AC96" s="10">
        <f t="shared" si="37"/>
        <v>0</v>
      </c>
      <c r="AD96" s="10">
        <f t="shared" si="38"/>
        <v>1</v>
      </c>
      <c r="AE96" s="10">
        <f t="shared" si="39"/>
        <v>0</v>
      </c>
      <c r="AF96" s="9" t="s">
        <v>67</v>
      </c>
      <c r="AG96" s="7" t="str">
        <f t="shared" si="40"/>
        <v>Padrão</v>
      </c>
      <c r="AH96" s="7" t="str">
        <f t="shared" si="41"/>
        <v>Padrão</v>
      </c>
      <c r="AI96" s="7" t="str">
        <f t="shared" si="42"/>
        <v>Padrão</v>
      </c>
      <c r="AJ96" s="7" t="str">
        <f t="shared" si="43"/>
        <v>Padrão</v>
      </c>
      <c r="AK96" s="7" t="str">
        <f t="shared" si="44"/>
        <v>Padrão</v>
      </c>
      <c r="AL96" s="7" t="str">
        <f t="shared" si="45"/>
        <v>Padrão</v>
      </c>
      <c r="AM96" s="34">
        <f t="shared" si="46"/>
        <v>0.21045380707616163</v>
      </c>
      <c r="AN96" s="34">
        <f t="shared" si="47"/>
        <v>0.78276646055451471</v>
      </c>
      <c r="AO96" s="35" t="str">
        <f t="shared" si="48"/>
        <v/>
      </c>
      <c r="AP96" s="34">
        <f t="shared" si="49"/>
        <v>0.13788459719305088</v>
      </c>
      <c r="AQ96" s="34">
        <f t="shared" si="50"/>
        <v>1.0027921569798219</v>
      </c>
      <c r="AR96" s="35" t="str">
        <f t="shared" si="51"/>
        <v/>
      </c>
      <c r="AS96" s="34">
        <f t="shared" si="52"/>
        <v>0.32823525539694648</v>
      </c>
      <c r="AT96" s="34">
        <f t="shared" si="53"/>
        <v>0.59093821033144889</v>
      </c>
      <c r="AU96" s="35" t="str">
        <f t="shared" si="54"/>
        <v/>
      </c>
      <c r="AV96" s="34">
        <f t="shared" si="55"/>
        <v>4.5918591086084329E-2</v>
      </c>
      <c r="AW96" s="34">
        <f t="shared" si="56"/>
        <v>1.8194691376563785</v>
      </c>
      <c r="AX96" s="35" t="str">
        <f t="shared" si="57"/>
        <v/>
      </c>
      <c r="AY96" s="34">
        <f t="shared" si="58"/>
        <v>0.26868141761929903</v>
      </c>
      <c r="AZ96" s="34">
        <f t="shared" si="59"/>
        <v>0.67289580646921077</v>
      </c>
      <c r="BA96" s="35" t="str">
        <f t="shared" si="60"/>
        <v/>
      </c>
      <c r="BB96" s="34">
        <f t="shared" si="61"/>
        <v>0.16285060750454688</v>
      </c>
      <c r="BC96" s="34">
        <f t="shared" si="62"/>
        <v>0.9112820465910213</v>
      </c>
      <c r="BD96" s="35" t="str">
        <f t="shared" si="63"/>
        <v/>
      </c>
    </row>
    <row r="97" spans="1:56" ht="12.75" customHeight="1" x14ac:dyDescent="0.2">
      <c r="A97" s="7" t="s">
        <v>61</v>
      </c>
      <c r="B97" s="7" t="s">
        <v>52</v>
      </c>
      <c r="C97" s="8">
        <v>40114</v>
      </c>
      <c r="D97" s="9" t="s">
        <v>57</v>
      </c>
      <c r="E97" s="10" t="s">
        <v>42</v>
      </c>
      <c r="F97" s="10">
        <f t="shared" si="33"/>
        <v>0</v>
      </c>
      <c r="G97" s="10">
        <f t="shared" si="34"/>
        <v>0</v>
      </c>
      <c r="H97" s="10">
        <f t="shared" si="35"/>
        <v>1</v>
      </c>
      <c r="I97" s="10">
        <f t="shared" si="36"/>
        <v>0</v>
      </c>
      <c r="J97" s="7">
        <v>0</v>
      </c>
      <c r="K97" s="13">
        <v>15835</v>
      </c>
      <c r="L97" s="9">
        <v>2452617</v>
      </c>
      <c r="M97" s="7">
        <v>6</v>
      </c>
      <c r="N97" s="7">
        <f t="shared" si="64"/>
        <v>14</v>
      </c>
      <c r="O97" s="7">
        <v>16</v>
      </c>
      <c r="P97" s="7">
        <f t="shared" si="65"/>
        <v>4</v>
      </c>
      <c r="Q97" s="7">
        <v>9</v>
      </c>
      <c r="R97" s="7">
        <v>3</v>
      </c>
      <c r="S97" s="7">
        <v>3</v>
      </c>
      <c r="T97" s="7">
        <v>3</v>
      </c>
      <c r="U97" s="7">
        <v>4</v>
      </c>
      <c r="V97" s="7">
        <v>0</v>
      </c>
      <c r="W97" s="7">
        <v>0</v>
      </c>
      <c r="X97" s="6">
        <v>0</v>
      </c>
      <c r="Y97" s="12">
        <v>15.457578065109622</v>
      </c>
      <c r="Z97" s="7">
        <v>0</v>
      </c>
      <c r="AA97" s="7">
        <v>0</v>
      </c>
      <c r="AB97" s="7">
        <v>21.5</v>
      </c>
      <c r="AC97" s="10">
        <f t="shared" si="37"/>
        <v>0</v>
      </c>
      <c r="AD97" s="10">
        <f t="shared" si="38"/>
        <v>0</v>
      </c>
      <c r="AE97" s="10">
        <f t="shared" si="39"/>
        <v>1</v>
      </c>
      <c r="AF97" s="9" t="s">
        <v>76</v>
      </c>
      <c r="AG97" s="7" t="str">
        <f t="shared" si="40"/>
        <v>Padrão</v>
      </c>
      <c r="AH97" s="7" t="str">
        <f t="shared" si="41"/>
        <v>Padrão</v>
      </c>
      <c r="AI97" s="7" t="str">
        <f t="shared" si="42"/>
        <v>Padrão</v>
      </c>
      <c r="AJ97" s="7" t="str">
        <f t="shared" si="43"/>
        <v>Padrão</v>
      </c>
      <c r="AK97" s="7" t="str">
        <f t="shared" si="44"/>
        <v>Padrão</v>
      </c>
      <c r="AL97" s="7" t="str">
        <f t="shared" si="45"/>
        <v>Outlier</v>
      </c>
      <c r="AM97" s="34">
        <f t="shared" si="46"/>
        <v>0.21045380707616163</v>
      </c>
      <c r="AN97" s="34">
        <f t="shared" si="47"/>
        <v>0.78276646055451471</v>
      </c>
      <c r="AO97" s="35" t="str">
        <f t="shared" si="48"/>
        <v/>
      </c>
      <c r="AP97" s="34">
        <f t="shared" si="49"/>
        <v>0.13788459719305088</v>
      </c>
      <c r="AQ97" s="34">
        <f t="shared" si="50"/>
        <v>1.0027921569798219</v>
      </c>
      <c r="AR97" s="35" t="str">
        <f t="shared" si="51"/>
        <v/>
      </c>
      <c r="AS97" s="34">
        <f t="shared" si="52"/>
        <v>0.32823525539694648</v>
      </c>
      <c r="AT97" s="34">
        <f t="shared" si="53"/>
        <v>0.59093821033144889</v>
      </c>
      <c r="AU97" s="35" t="str">
        <f t="shared" si="54"/>
        <v/>
      </c>
      <c r="AV97" s="34">
        <f t="shared" si="55"/>
        <v>0.47403979773610405</v>
      </c>
      <c r="AW97" s="34">
        <f t="shared" si="56"/>
        <v>0.45715790052108374</v>
      </c>
      <c r="AX97" s="35" t="str">
        <f t="shared" si="57"/>
        <v/>
      </c>
      <c r="AY97" s="34">
        <f t="shared" si="58"/>
        <v>7.2202795504395706E-2</v>
      </c>
      <c r="AZ97" s="34">
        <f t="shared" si="59"/>
        <v>1.4320376019101619</v>
      </c>
      <c r="BA97" s="35" t="str">
        <f t="shared" si="60"/>
        <v/>
      </c>
      <c r="BB97" s="34">
        <f t="shared" si="61"/>
        <v>2.4694641607367123</v>
      </c>
      <c r="BC97" s="34">
        <f t="shared" si="62"/>
        <v>7.385354949099758E-2</v>
      </c>
      <c r="BD97" s="35" t="str">
        <f t="shared" si="63"/>
        <v>*</v>
      </c>
    </row>
    <row r="98" spans="1:56" ht="12.75" customHeight="1" x14ac:dyDescent="0.2">
      <c r="A98" s="7" t="s">
        <v>31</v>
      </c>
      <c r="B98" s="7" t="s">
        <v>55</v>
      </c>
      <c r="C98" s="8">
        <v>40152</v>
      </c>
      <c r="D98" s="9" t="s">
        <v>57</v>
      </c>
      <c r="E98" s="10" t="s">
        <v>42</v>
      </c>
      <c r="F98" s="10">
        <f t="shared" si="33"/>
        <v>0</v>
      </c>
      <c r="G98" s="10">
        <f t="shared" si="34"/>
        <v>0</v>
      </c>
      <c r="H98" s="10">
        <f t="shared" si="35"/>
        <v>1</v>
      </c>
      <c r="I98" s="10">
        <f t="shared" si="36"/>
        <v>0</v>
      </c>
      <c r="J98" s="7">
        <v>0</v>
      </c>
      <c r="K98" s="13">
        <v>15835</v>
      </c>
      <c r="L98" s="9">
        <v>2452617</v>
      </c>
      <c r="M98" s="7">
        <v>6</v>
      </c>
      <c r="N98" s="7">
        <f t="shared" si="64"/>
        <v>14</v>
      </c>
      <c r="O98" s="7">
        <v>10</v>
      </c>
      <c r="P98" s="7">
        <f t="shared" si="65"/>
        <v>10</v>
      </c>
      <c r="Q98" s="7">
        <v>0</v>
      </c>
      <c r="R98" s="7">
        <v>0</v>
      </c>
      <c r="S98" s="7">
        <v>2</v>
      </c>
      <c r="T98" s="7">
        <v>3</v>
      </c>
      <c r="U98" s="7">
        <v>4</v>
      </c>
      <c r="V98" s="7">
        <v>0</v>
      </c>
      <c r="W98" s="7">
        <v>1</v>
      </c>
      <c r="X98" s="6">
        <v>1</v>
      </c>
      <c r="Y98" s="12">
        <v>13.556248916623332</v>
      </c>
      <c r="Z98" s="7">
        <v>1</v>
      </c>
      <c r="AA98" s="7">
        <v>0</v>
      </c>
      <c r="AB98" s="7">
        <v>50</v>
      </c>
      <c r="AC98" s="10">
        <f t="shared" si="37"/>
        <v>0</v>
      </c>
      <c r="AD98" s="10">
        <f t="shared" si="38"/>
        <v>0</v>
      </c>
      <c r="AE98" s="10">
        <f t="shared" si="39"/>
        <v>1</v>
      </c>
      <c r="AF98" s="9" t="s">
        <v>76</v>
      </c>
      <c r="AG98" s="7" t="str">
        <f t="shared" si="40"/>
        <v>Padrão</v>
      </c>
      <c r="AH98" s="7" t="str">
        <f t="shared" si="41"/>
        <v>Padrão</v>
      </c>
      <c r="AI98" s="7" t="str">
        <f t="shared" si="42"/>
        <v>Padrão</v>
      </c>
      <c r="AJ98" s="7" t="str">
        <f t="shared" si="43"/>
        <v>Padrão</v>
      </c>
      <c r="AK98" s="7" t="str">
        <f t="shared" si="44"/>
        <v>Padrão</v>
      </c>
      <c r="AL98" s="7" t="str">
        <f t="shared" si="45"/>
        <v>Outlier</v>
      </c>
      <c r="AM98" s="34">
        <f t="shared" si="46"/>
        <v>0.21045380707616163</v>
      </c>
      <c r="AN98" s="34">
        <f t="shared" si="47"/>
        <v>0.78276646055451471</v>
      </c>
      <c r="AO98" s="35" t="str">
        <f t="shared" si="48"/>
        <v/>
      </c>
      <c r="AP98" s="34">
        <f t="shared" si="49"/>
        <v>0.13788459719305088</v>
      </c>
      <c r="AQ98" s="34">
        <f t="shared" si="50"/>
        <v>1.0027921569798219</v>
      </c>
      <c r="AR98" s="35" t="str">
        <f t="shared" si="51"/>
        <v/>
      </c>
      <c r="AS98" s="34">
        <f t="shared" si="52"/>
        <v>1.1257378724916556</v>
      </c>
      <c r="AT98" s="34">
        <f t="shared" si="53"/>
        <v>0.21416108293737512</v>
      </c>
      <c r="AU98" s="35" t="str">
        <f t="shared" si="54"/>
        <v/>
      </c>
      <c r="AV98" s="34">
        <f t="shared" si="55"/>
        <v>0.47403979773610405</v>
      </c>
      <c r="AW98" s="34">
        <f t="shared" si="56"/>
        <v>0.45715790052108374</v>
      </c>
      <c r="AX98" s="35" t="str">
        <f t="shared" si="57"/>
        <v/>
      </c>
      <c r="AY98" s="34">
        <f t="shared" si="58"/>
        <v>0.2358118061971301</v>
      </c>
      <c r="AZ98" s="34">
        <f t="shared" si="59"/>
        <v>0.73016567058429438</v>
      </c>
      <c r="BA98" s="35" t="str">
        <f t="shared" si="60"/>
        <v/>
      </c>
      <c r="BB98" s="34">
        <f t="shared" si="61"/>
        <v>17.551714867656944</v>
      </c>
      <c r="BC98" s="34">
        <f t="shared" si="62"/>
        <v>1.4704282262461649E-5</v>
      </c>
      <c r="BD98" s="35" t="str">
        <f t="shared" si="63"/>
        <v>***</v>
      </c>
    </row>
    <row r="99" spans="1:56" ht="12.75" customHeight="1" x14ac:dyDescent="0.2">
      <c r="A99" s="7" t="s">
        <v>61</v>
      </c>
      <c r="B99" s="7" t="s">
        <v>40</v>
      </c>
      <c r="C99" s="8">
        <v>40146</v>
      </c>
      <c r="D99" s="9" t="s">
        <v>57</v>
      </c>
      <c r="E99" s="10" t="s">
        <v>42</v>
      </c>
      <c r="F99" s="10">
        <f t="shared" si="33"/>
        <v>0</v>
      </c>
      <c r="G99" s="10">
        <f t="shared" si="34"/>
        <v>0</v>
      </c>
      <c r="H99" s="10">
        <f t="shared" si="35"/>
        <v>1</v>
      </c>
      <c r="I99" s="10">
        <f t="shared" si="36"/>
        <v>0</v>
      </c>
      <c r="J99" s="7">
        <v>0</v>
      </c>
      <c r="K99" s="13">
        <v>15835</v>
      </c>
      <c r="L99" s="9">
        <v>2452617</v>
      </c>
      <c r="M99" s="7">
        <v>6</v>
      </c>
      <c r="N99" s="7">
        <f t="shared" si="64"/>
        <v>14</v>
      </c>
      <c r="O99" s="7">
        <v>14</v>
      </c>
      <c r="P99" s="7">
        <f t="shared" si="65"/>
        <v>6</v>
      </c>
      <c r="Q99" s="7">
        <v>5</v>
      </c>
      <c r="R99" s="7">
        <v>3</v>
      </c>
      <c r="S99" s="7">
        <v>5</v>
      </c>
      <c r="T99" s="7">
        <v>2</v>
      </c>
      <c r="U99" s="7">
        <v>4</v>
      </c>
      <c r="V99" s="7">
        <v>0</v>
      </c>
      <c r="W99" s="7">
        <v>0</v>
      </c>
      <c r="X99" s="6">
        <v>0</v>
      </c>
      <c r="Y99" s="12">
        <v>14.952835366970797</v>
      </c>
      <c r="Z99" s="7">
        <v>1</v>
      </c>
      <c r="AA99" s="7">
        <v>0</v>
      </c>
      <c r="AB99" s="7">
        <v>69</v>
      </c>
      <c r="AC99" s="10">
        <f t="shared" si="37"/>
        <v>0</v>
      </c>
      <c r="AD99" s="10">
        <f t="shared" si="38"/>
        <v>0</v>
      </c>
      <c r="AE99" s="10">
        <f t="shared" si="39"/>
        <v>1</v>
      </c>
      <c r="AF99" s="9" t="s">
        <v>76</v>
      </c>
      <c r="AG99" s="7" t="str">
        <f t="shared" si="40"/>
        <v>Padrão</v>
      </c>
      <c r="AH99" s="7" t="str">
        <f t="shared" si="41"/>
        <v>Padrão</v>
      </c>
      <c r="AI99" s="7" t="str">
        <f t="shared" si="42"/>
        <v>Padrão</v>
      </c>
      <c r="AJ99" s="7" t="str">
        <f t="shared" si="43"/>
        <v>Padrão</v>
      </c>
      <c r="AK99" s="7" t="str">
        <f t="shared" si="44"/>
        <v>Padrão</v>
      </c>
      <c r="AL99" s="7" t="str">
        <f t="shared" si="45"/>
        <v>Outlier</v>
      </c>
      <c r="AM99" s="34">
        <f t="shared" si="46"/>
        <v>0.21045380707616163</v>
      </c>
      <c r="AN99" s="34">
        <f t="shared" si="47"/>
        <v>0.78276646055451471</v>
      </c>
      <c r="AO99" s="35" t="str">
        <f t="shared" si="48"/>
        <v/>
      </c>
      <c r="AP99" s="34">
        <f t="shared" si="49"/>
        <v>0.13788459719305088</v>
      </c>
      <c r="AQ99" s="34">
        <f t="shared" si="50"/>
        <v>1.0027921569798219</v>
      </c>
      <c r="AR99" s="35" t="str">
        <f t="shared" si="51"/>
        <v/>
      </c>
      <c r="AS99" s="34">
        <f t="shared" si="52"/>
        <v>0.16261969593638392</v>
      </c>
      <c r="AT99" s="34">
        <f t="shared" si="53"/>
        <v>0.91203409733242702</v>
      </c>
      <c r="AU99" s="35" t="str">
        <f t="shared" si="54"/>
        <v/>
      </c>
      <c r="AV99" s="34">
        <f t="shared" si="55"/>
        <v>1.3519287889004703</v>
      </c>
      <c r="AW99" s="34">
        <f t="shared" si="56"/>
        <v>0.17452817652697644</v>
      </c>
      <c r="AX99" s="35" t="str">
        <f t="shared" si="57"/>
        <v/>
      </c>
      <c r="AY99" s="34">
        <f t="shared" si="58"/>
        <v>0.10646225590055024</v>
      </c>
      <c r="AZ99" s="34">
        <f t="shared" si="59"/>
        <v>1.159295762557673</v>
      </c>
      <c r="BA99" s="35" t="str">
        <f t="shared" si="60"/>
        <v/>
      </c>
      <c r="BB99" s="34">
        <f t="shared" si="61"/>
        <v>35.222158245451347</v>
      </c>
      <c r="BC99" s="34">
        <f t="shared" si="62"/>
        <v>1.5104543368997136E-9</v>
      </c>
      <c r="BD99" s="35" t="str">
        <f t="shared" si="63"/>
        <v>***</v>
      </c>
    </row>
    <row r="100" spans="1:56" ht="12.75" customHeight="1" x14ac:dyDescent="0.2">
      <c r="A100" s="7" t="s">
        <v>63</v>
      </c>
      <c r="B100" s="7" t="s">
        <v>49</v>
      </c>
      <c r="C100" s="8">
        <v>40111</v>
      </c>
      <c r="D100" s="9" t="s">
        <v>65</v>
      </c>
      <c r="E100" s="10" t="s">
        <v>66</v>
      </c>
      <c r="F100" s="10">
        <f t="shared" si="33"/>
        <v>0</v>
      </c>
      <c r="G100" s="10">
        <f t="shared" si="34"/>
        <v>0</v>
      </c>
      <c r="H100" s="10">
        <f t="shared" si="35"/>
        <v>0</v>
      </c>
      <c r="I100" s="10">
        <f t="shared" si="36"/>
        <v>1</v>
      </c>
      <c r="J100" s="7">
        <v>0</v>
      </c>
      <c r="K100" s="11">
        <v>14355</v>
      </c>
      <c r="L100" s="9">
        <v>1281975</v>
      </c>
      <c r="M100" s="7">
        <v>6</v>
      </c>
      <c r="N100" s="7">
        <f t="shared" si="64"/>
        <v>14</v>
      </c>
      <c r="O100" s="7">
        <v>20</v>
      </c>
      <c r="P100" s="7">
        <f t="shared" si="65"/>
        <v>0</v>
      </c>
      <c r="Q100" s="7">
        <v>3</v>
      </c>
      <c r="R100" s="7">
        <v>5</v>
      </c>
      <c r="S100" s="7">
        <v>4</v>
      </c>
      <c r="T100" s="7">
        <v>5</v>
      </c>
      <c r="U100" s="7">
        <v>4</v>
      </c>
      <c r="V100" s="7">
        <v>0</v>
      </c>
      <c r="W100" s="7">
        <v>1</v>
      </c>
      <c r="X100" s="6">
        <v>0</v>
      </c>
      <c r="Y100" s="12">
        <v>9.3436197658265527</v>
      </c>
      <c r="Z100" s="7">
        <v>1</v>
      </c>
      <c r="AA100" s="7">
        <v>0</v>
      </c>
      <c r="AB100" s="7">
        <v>0</v>
      </c>
      <c r="AC100" s="10">
        <f t="shared" si="37"/>
        <v>0</v>
      </c>
      <c r="AD100" s="10">
        <f t="shared" si="38"/>
        <v>0</v>
      </c>
      <c r="AE100" s="10">
        <f t="shared" si="39"/>
        <v>1</v>
      </c>
      <c r="AF100" s="9" t="s">
        <v>76</v>
      </c>
      <c r="AG100" s="7" t="str">
        <f t="shared" si="40"/>
        <v>Padrão</v>
      </c>
      <c r="AH100" s="7" t="str">
        <f t="shared" si="41"/>
        <v>Padrão</v>
      </c>
      <c r="AI100" s="7" t="str">
        <f t="shared" si="42"/>
        <v>Padrão</v>
      </c>
      <c r="AJ100" s="7" t="str">
        <f t="shared" si="43"/>
        <v>Padrão</v>
      </c>
      <c r="AK100" s="7" t="str">
        <f t="shared" si="44"/>
        <v>Padrão</v>
      </c>
      <c r="AL100" s="7" t="str">
        <f t="shared" si="45"/>
        <v>Padrão</v>
      </c>
      <c r="AM100" s="34">
        <f t="shared" si="46"/>
        <v>0.28907006442024263</v>
      </c>
      <c r="AN100" s="34">
        <f t="shared" si="47"/>
        <v>0.64215185177999479</v>
      </c>
      <c r="AO100" s="35" t="str">
        <f t="shared" si="48"/>
        <v/>
      </c>
      <c r="AP100" s="34">
        <f t="shared" si="49"/>
        <v>0.31131254304670897</v>
      </c>
      <c r="AQ100" s="34">
        <f t="shared" si="50"/>
        <v>0.611943176405504</v>
      </c>
      <c r="AR100" s="35" t="str">
        <f t="shared" si="51"/>
        <v/>
      </c>
      <c r="AS100" s="34">
        <f t="shared" si="52"/>
        <v>7.1958632118559957E-3</v>
      </c>
      <c r="AT100" s="34">
        <f t="shared" si="53"/>
        <v>4.6860406798016934</v>
      </c>
      <c r="AU100" s="35" t="str">
        <f t="shared" si="54"/>
        <v/>
      </c>
      <c r="AV100" s="34">
        <f t="shared" si="55"/>
        <v>6.7565168950411023E-2</v>
      </c>
      <c r="AW100" s="34">
        <f t="shared" si="56"/>
        <v>1.4838057245320497</v>
      </c>
      <c r="AX100" s="35" t="str">
        <f t="shared" si="57"/>
        <v/>
      </c>
      <c r="AY100" s="34">
        <f t="shared" si="58"/>
        <v>0.9334856480858621</v>
      </c>
      <c r="AZ100" s="34">
        <f t="shared" si="59"/>
        <v>0.25891213756544573</v>
      </c>
      <c r="BA100" s="35" t="str">
        <f t="shared" si="60"/>
        <v/>
      </c>
      <c r="BB100" s="34">
        <f t="shared" si="61"/>
        <v>0.16285060750454688</v>
      </c>
      <c r="BC100" s="34">
        <f t="shared" si="62"/>
        <v>0.9112820465910213</v>
      </c>
      <c r="BD100" s="35" t="str">
        <f t="shared" si="63"/>
        <v/>
      </c>
    </row>
    <row r="101" spans="1:56" ht="12.75" customHeight="1" x14ac:dyDescent="0.2">
      <c r="A101" s="7" t="s">
        <v>63</v>
      </c>
      <c r="B101" s="7" t="s">
        <v>43</v>
      </c>
      <c r="C101" s="8">
        <v>40023</v>
      </c>
      <c r="D101" s="9" t="s">
        <v>65</v>
      </c>
      <c r="E101" s="10" t="s">
        <v>66</v>
      </c>
      <c r="F101" s="10">
        <f t="shared" si="33"/>
        <v>0</v>
      </c>
      <c r="G101" s="10">
        <f t="shared" si="34"/>
        <v>0</v>
      </c>
      <c r="H101" s="10">
        <f t="shared" si="35"/>
        <v>0</v>
      </c>
      <c r="I101" s="10">
        <f t="shared" si="36"/>
        <v>1</v>
      </c>
      <c r="J101" s="7">
        <v>0</v>
      </c>
      <c r="K101" s="11">
        <v>14355</v>
      </c>
      <c r="L101" s="9">
        <v>1281975</v>
      </c>
      <c r="M101" s="7">
        <v>6</v>
      </c>
      <c r="N101" s="7">
        <f t="shared" si="64"/>
        <v>14</v>
      </c>
      <c r="O101" s="7">
        <v>18</v>
      </c>
      <c r="P101" s="7">
        <f t="shared" si="65"/>
        <v>2</v>
      </c>
      <c r="Q101" s="7">
        <v>9</v>
      </c>
      <c r="R101" s="7">
        <v>1</v>
      </c>
      <c r="S101" s="7">
        <v>7</v>
      </c>
      <c r="T101" s="7">
        <v>1</v>
      </c>
      <c r="U101" s="7">
        <v>2</v>
      </c>
      <c r="V101" s="7">
        <v>0</v>
      </c>
      <c r="W101" s="7">
        <v>0</v>
      </c>
      <c r="X101" s="6">
        <v>0</v>
      </c>
      <c r="Y101" s="12">
        <v>8.1291640756862389</v>
      </c>
      <c r="Z101" s="7">
        <v>0</v>
      </c>
      <c r="AA101" s="7">
        <v>0</v>
      </c>
      <c r="AB101" s="7">
        <v>0</v>
      </c>
      <c r="AC101" s="10">
        <f t="shared" si="37"/>
        <v>0</v>
      </c>
      <c r="AD101" s="10">
        <f t="shared" si="38"/>
        <v>1</v>
      </c>
      <c r="AE101" s="10">
        <f t="shared" si="39"/>
        <v>0</v>
      </c>
      <c r="AF101" s="9" t="s">
        <v>67</v>
      </c>
      <c r="AG101" s="7" t="str">
        <f t="shared" si="40"/>
        <v>Padrão</v>
      </c>
      <c r="AH101" s="7" t="str">
        <f t="shared" si="41"/>
        <v>Padrão</v>
      </c>
      <c r="AI101" s="7" t="str">
        <f t="shared" si="42"/>
        <v>Padrão</v>
      </c>
      <c r="AJ101" s="7" t="str">
        <f t="shared" si="43"/>
        <v>Outlier</v>
      </c>
      <c r="AK101" s="7" t="str">
        <f t="shared" si="44"/>
        <v>Padrão</v>
      </c>
      <c r="AL101" s="7" t="str">
        <f t="shared" si="45"/>
        <v>Padrão</v>
      </c>
      <c r="AM101" s="34">
        <f t="shared" si="46"/>
        <v>0.28907006442024263</v>
      </c>
      <c r="AN101" s="34">
        <f t="shared" si="47"/>
        <v>0.64215185177999479</v>
      </c>
      <c r="AO101" s="35" t="str">
        <f t="shared" si="48"/>
        <v/>
      </c>
      <c r="AP101" s="34">
        <f t="shared" si="49"/>
        <v>0.31131254304670897</v>
      </c>
      <c r="AQ101" s="34">
        <f t="shared" si="50"/>
        <v>0.611943176405504</v>
      </c>
      <c r="AR101" s="35" t="str">
        <f t="shared" si="51"/>
        <v/>
      </c>
      <c r="AS101" s="34">
        <f t="shared" si="52"/>
        <v>1.9028570361142954</v>
      </c>
      <c r="AT101" s="34">
        <f t="shared" si="53"/>
        <v>0.11168808131487463</v>
      </c>
      <c r="AU101" s="35" t="str">
        <f t="shared" si="54"/>
        <v/>
      </c>
      <c r="AV101" s="34">
        <f t="shared" si="55"/>
        <v>2.6795855645791824</v>
      </c>
      <c r="AW101" s="34">
        <f t="shared" si="56"/>
        <v>6.3828059149340033E-2</v>
      </c>
      <c r="AX101" s="35" t="str">
        <f t="shared" si="57"/>
        <v>*</v>
      </c>
      <c r="AY101" s="34">
        <f t="shared" si="58"/>
        <v>1.2203899955353434</v>
      </c>
      <c r="AZ101" s="34">
        <f t="shared" si="59"/>
        <v>0.19618076604649046</v>
      </c>
      <c r="BA101" s="35" t="str">
        <f t="shared" si="60"/>
        <v/>
      </c>
      <c r="BB101" s="34">
        <f t="shared" si="61"/>
        <v>0.16285060750454688</v>
      </c>
      <c r="BC101" s="34">
        <f t="shared" si="62"/>
        <v>0.9112820465910213</v>
      </c>
      <c r="BD101" s="35" t="str">
        <f t="shared" si="63"/>
        <v/>
      </c>
    </row>
    <row r="102" spans="1:56" ht="12.75" customHeight="1" x14ac:dyDescent="0.2">
      <c r="A102" s="7" t="s">
        <v>56</v>
      </c>
      <c r="B102" s="7" t="s">
        <v>47</v>
      </c>
      <c r="C102" s="8">
        <v>40132</v>
      </c>
      <c r="D102" s="9" t="s">
        <v>48</v>
      </c>
      <c r="E102" s="10" t="s">
        <v>33</v>
      </c>
      <c r="F102" s="10">
        <f t="shared" si="33"/>
        <v>1</v>
      </c>
      <c r="G102" s="10">
        <f t="shared" si="34"/>
        <v>0</v>
      </c>
      <c r="H102" s="10">
        <f t="shared" si="35"/>
        <v>0</v>
      </c>
      <c r="I102" s="10">
        <f t="shared" si="36"/>
        <v>0</v>
      </c>
      <c r="J102" s="7">
        <v>0</v>
      </c>
      <c r="K102" s="13">
        <v>23534</v>
      </c>
      <c r="L102" s="9">
        <v>1430220</v>
      </c>
      <c r="M102" s="7">
        <v>6</v>
      </c>
      <c r="N102" s="7">
        <f t="shared" si="64"/>
        <v>14</v>
      </c>
      <c r="O102" s="7">
        <v>12</v>
      </c>
      <c r="P102" s="7">
        <f t="shared" si="65"/>
        <v>8</v>
      </c>
      <c r="Q102" s="7">
        <v>1</v>
      </c>
      <c r="R102" s="7">
        <v>4</v>
      </c>
      <c r="S102" s="7">
        <v>1</v>
      </c>
      <c r="T102" s="7">
        <v>4</v>
      </c>
      <c r="U102" s="7">
        <v>4</v>
      </c>
      <c r="V102" s="7">
        <v>0</v>
      </c>
      <c r="W102" s="7">
        <v>1</v>
      </c>
      <c r="X102" s="6">
        <v>1</v>
      </c>
      <c r="Y102" s="12">
        <v>15.623804209183673</v>
      </c>
      <c r="Z102" s="7">
        <v>1</v>
      </c>
      <c r="AA102" s="7">
        <v>0</v>
      </c>
      <c r="AB102" s="7">
        <v>0</v>
      </c>
      <c r="AC102" s="10">
        <f t="shared" si="37"/>
        <v>0</v>
      </c>
      <c r="AD102" s="10">
        <f t="shared" si="38"/>
        <v>0</v>
      </c>
      <c r="AE102" s="10">
        <f t="shared" si="39"/>
        <v>1</v>
      </c>
      <c r="AF102" s="9" t="s">
        <v>76</v>
      </c>
      <c r="AG102" s="7" t="str">
        <f t="shared" si="40"/>
        <v>Padrão</v>
      </c>
      <c r="AH102" s="7" t="str">
        <f t="shared" si="41"/>
        <v>Padrão</v>
      </c>
      <c r="AI102" s="7" t="str">
        <f t="shared" si="42"/>
        <v>Outlier</v>
      </c>
      <c r="AJ102" s="7" t="str">
        <f t="shared" si="43"/>
        <v>Padrão</v>
      </c>
      <c r="AK102" s="7" t="str">
        <f t="shared" si="44"/>
        <v>Padrão</v>
      </c>
      <c r="AL102" s="7" t="str">
        <f t="shared" si="45"/>
        <v>Padrão</v>
      </c>
      <c r="AM102" s="34">
        <f t="shared" si="46"/>
        <v>2.3341404670856546E-3</v>
      </c>
      <c r="AN102" s="34">
        <f t="shared" si="47"/>
        <v>8.2478303553898993</v>
      </c>
      <c r="AO102" s="35" t="str">
        <f t="shared" si="48"/>
        <v/>
      </c>
      <c r="AP102" s="34">
        <f t="shared" si="49"/>
        <v>0.28549831114687074</v>
      </c>
      <c r="AQ102" s="34">
        <f t="shared" si="50"/>
        <v>0.64731120312234092</v>
      </c>
      <c r="AR102" s="35" t="str">
        <f t="shared" si="51"/>
        <v/>
      </c>
      <c r="AS102" s="34">
        <f t="shared" si="52"/>
        <v>2.399703714495983</v>
      </c>
      <c r="AT102" s="34">
        <f t="shared" si="53"/>
        <v>7.7578649173113995E-2</v>
      </c>
      <c r="AU102" s="35" t="str">
        <f t="shared" si="54"/>
        <v>*</v>
      </c>
      <c r="AV102" s="34">
        <f t="shared" si="55"/>
        <v>4.5918591086084329E-2</v>
      </c>
      <c r="AW102" s="34">
        <f t="shared" si="56"/>
        <v>1.8194691376563785</v>
      </c>
      <c r="AX102" s="35" t="str">
        <f t="shared" si="57"/>
        <v/>
      </c>
      <c r="AY102" s="34">
        <f t="shared" si="58"/>
        <v>6.2371627207374103E-2</v>
      </c>
      <c r="AZ102" s="34">
        <f t="shared" si="59"/>
        <v>1.5483627042472865</v>
      </c>
      <c r="BA102" s="35" t="str">
        <f t="shared" si="60"/>
        <v/>
      </c>
      <c r="BB102" s="34">
        <f t="shared" si="61"/>
        <v>0.16285060750454688</v>
      </c>
      <c r="BC102" s="34">
        <f t="shared" si="62"/>
        <v>0.9112820465910213</v>
      </c>
      <c r="BD102" s="35" t="str">
        <f t="shared" si="63"/>
        <v/>
      </c>
    </row>
    <row r="103" spans="1:56" ht="12.75" customHeight="1" x14ac:dyDescent="0.2">
      <c r="A103" s="7" t="s">
        <v>46</v>
      </c>
      <c r="B103" s="7" t="s">
        <v>35</v>
      </c>
      <c r="C103" s="8">
        <v>40090</v>
      </c>
      <c r="D103" s="9" t="s">
        <v>48</v>
      </c>
      <c r="E103" s="10" t="s">
        <v>33</v>
      </c>
      <c r="F103" s="10">
        <f t="shared" si="33"/>
        <v>1</v>
      </c>
      <c r="G103" s="10">
        <f t="shared" si="34"/>
        <v>0</v>
      </c>
      <c r="H103" s="10">
        <f t="shared" si="35"/>
        <v>0</v>
      </c>
      <c r="I103" s="10">
        <f t="shared" si="36"/>
        <v>0</v>
      </c>
      <c r="J103" s="7">
        <v>0</v>
      </c>
      <c r="K103" s="13">
        <v>23534</v>
      </c>
      <c r="L103" s="9">
        <v>1430220</v>
      </c>
      <c r="M103" s="7">
        <v>6</v>
      </c>
      <c r="N103" s="7">
        <f t="shared" si="64"/>
        <v>14</v>
      </c>
      <c r="O103" s="7">
        <v>19</v>
      </c>
      <c r="P103" s="7">
        <f t="shared" si="65"/>
        <v>1</v>
      </c>
      <c r="Q103" s="7">
        <v>6</v>
      </c>
      <c r="R103" s="7">
        <v>3</v>
      </c>
      <c r="S103" s="7">
        <v>8</v>
      </c>
      <c r="T103" s="7">
        <v>2</v>
      </c>
      <c r="U103" s="7">
        <v>3</v>
      </c>
      <c r="V103" s="7">
        <v>0</v>
      </c>
      <c r="W103" s="7">
        <v>0</v>
      </c>
      <c r="X103" s="6">
        <v>1</v>
      </c>
      <c r="Y103" s="12">
        <v>18.395744236987586</v>
      </c>
      <c r="Z103" s="7">
        <v>1</v>
      </c>
      <c r="AA103" s="7">
        <v>0</v>
      </c>
      <c r="AB103" s="7">
        <v>0</v>
      </c>
      <c r="AC103" s="10">
        <f t="shared" si="37"/>
        <v>0</v>
      </c>
      <c r="AD103" s="10">
        <f t="shared" si="38"/>
        <v>0</v>
      </c>
      <c r="AE103" s="10">
        <f t="shared" si="39"/>
        <v>1</v>
      </c>
      <c r="AF103" s="9" t="s">
        <v>76</v>
      </c>
      <c r="AG103" s="7" t="str">
        <f t="shared" si="40"/>
        <v>Padrão</v>
      </c>
      <c r="AH103" s="7" t="str">
        <f t="shared" si="41"/>
        <v>Padrão</v>
      </c>
      <c r="AI103" s="7" t="str">
        <f t="shared" si="42"/>
        <v>Padrão</v>
      </c>
      <c r="AJ103" s="7" t="str">
        <f t="shared" si="43"/>
        <v>Padrão</v>
      </c>
      <c r="AK103" s="7" t="str">
        <f t="shared" si="44"/>
        <v>Padrão</v>
      </c>
      <c r="AL103" s="7" t="str">
        <f t="shared" si="45"/>
        <v>Padrão</v>
      </c>
      <c r="AM103" s="34">
        <f t="shared" si="46"/>
        <v>2.3341404670856546E-3</v>
      </c>
      <c r="AN103" s="34">
        <f t="shared" si="47"/>
        <v>8.2478303553898993</v>
      </c>
      <c r="AO103" s="35" t="str">
        <f t="shared" si="48"/>
        <v/>
      </c>
      <c r="AP103" s="34">
        <f t="shared" si="49"/>
        <v>0.28549831114687074</v>
      </c>
      <c r="AQ103" s="34">
        <f t="shared" si="50"/>
        <v>0.64731120312234092</v>
      </c>
      <c r="AR103" s="35" t="str">
        <f t="shared" si="51"/>
        <v/>
      </c>
      <c r="AS103" s="34">
        <f t="shared" si="52"/>
        <v>3.4876705435676789</v>
      </c>
      <c r="AT103" s="34">
        <f t="shared" si="53"/>
        <v>3.7351177990820106E-2</v>
      </c>
      <c r="AU103" s="35" t="str">
        <f t="shared" si="54"/>
        <v>**</v>
      </c>
      <c r="AV103" s="34">
        <f t="shared" si="55"/>
        <v>1.3519287889004703</v>
      </c>
      <c r="AW103" s="34">
        <f t="shared" si="56"/>
        <v>0.17452817652697644</v>
      </c>
      <c r="AX103" s="35" t="str">
        <f t="shared" si="57"/>
        <v/>
      </c>
      <c r="AY103" s="34">
        <f t="shared" si="58"/>
        <v>4.4186270764038551E-3</v>
      </c>
      <c r="AZ103" s="34">
        <f t="shared" si="59"/>
        <v>5.988346178506136</v>
      </c>
      <c r="BA103" s="35" t="str">
        <f t="shared" si="60"/>
        <v/>
      </c>
      <c r="BB103" s="34">
        <f t="shared" si="61"/>
        <v>0.16285060750454688</v>
      </c>
      <c r="BC103" s="34">
        <f t="shared" si="62"/>
        <v>0.9112820465910213</v>
      </c>
      <c r="BD103" s="35" t="str">
        <f t="shared" si="63"/>
        <v/>
      </c>
    </row>
    <row r="104" spans="1:56" ht="12.75" customHeight="1" x14ac:dyDescent="0.2">
      <c r="A104" s="7" t="s">
        <v>60</v>
      </c>
      <c r="B104" s="7" t="s">
        <v>61</v>
      </c>
      <c r="C104" s="8">
        <v>39950</v>
      </c>
      <c r="D104" s="9" t="s">
        <v>37</v>
      </c>
      <c r="E104" s="10" t="s">
        <v>38</v>
      </c>
      <c r="F104" s="10">
        <f t="shared" si="33"/>
        <v>0</v>
      </c>
      <c r="G104" s="10">
        <f t="shared" si="34"/>
        <v>1</v>
      </c>
      <c r="H104" s="10">
        <f t="shared" si="35"/>
        <v>0</v>
      </c>
      <c r="I104" s="10">
        <f t="shared" si="36"/>
        <v>0</v>
      </c>
      <c r="J104" s="7">
        <v>0</v>
      </c>
      <c r="K104" s="13">
        <v>13510</v>
      </c>
      <c r="L104" s="9">
        <v>1561659</v>
      </c>
      <c r="M104" s="7">
        <v>6</v>
      </c>
      <c r="N104" s="7">
        <f t="shared" si="64"/>
        <v>14</v>
      </c>
      <c r="O104" s="7">
        <v>1</v>
      </c>
      <c r="P104" s="7">
        <f t="shared" si="65"/>
        <v>19</v>
      </c>
      <c r="Q104" s="7">
        <v>9</v>
      </c>
      <c r="R104" s="7">
        <v>6</v>
      </c>
      <c r="S104" s="7">
        <v>5</v>
      </c>
      <c r="T104" s="7">
        <v>4</v>
      </c>
      <c r="U104" s="7">
        <v>1</v>
      </c>
      <c r="V104" s="7">
        <v>0</v>
      </c>
      <c r="W104" s="7">
        <v>0</v>
      </c>
      <c r="X104" s="6">
        <v>1</v>
      </c>
      <c r="Y104" s="12">
        <v>9</v>
      </c>
      <c r="Z104" s="7">
        <v>1</v>
      </c>
      <c r="AA104" s="7">
        <v>0</v>
      </c>
      <c r="AB104" s="7">
        <v>19</v>
      </c>
      <c r="AC104" s="10">
        <f t="shared" si="37"/>
        <v>1</v>
      </c>
      <c r="AD104" s="10">
        <f t="shared" si="38"/>
        <v>0</v>
      </c>
      <c r="AE104" s="10">
        <f t="shared" si="39"/>
        <v>0</v>
      </c>
      <c r="AF104" s="9" t="s">
        <v>34</v>
      </c>
      <c r="AG104" s="7" t="str">
        <f t="shared" si="40"/>
        <v>Padrão</v>
      </c>
      <c r="AH104" s="7" t="str">
        <f t="shared" si="41"/>
        <v>Padrão</v>
      </c>
      <c r="AI104" s="7" t="str">
        <f t="shared" si="42"/>
        <v>Padrão</v>
      </c>
      <c r="AJ104" s="7" t="str">
        <f t="shared" si="43"/>
        <v>Padrão</v>
      </c>
      <c r="AK104" s="7" t="str">
        <f t="shared" si="44"/>
        <v>Padrão</v>
      </c>
      <c r="AL104" s="7" t="str">
        <f t="shared" si="45"/>
        <v>Outlier</v>
      </c>
      <c r="AM104" s="34">
        <f t="shared" si="46"/>
        <v>0.33953923400509478</v>
      </c>
      <c r="AN104" s="34">
        <f t="shared" si="47"/>
        <v>0.57774351011912095</v>
      </c>
      <c r="AO104" s="35" t="str">
        <f t="shared" si="48"/>
        <v/>
      </c>
      <c r="AP104" s="34">
        <f t="shared" si="49"/>
        <v>0.2635448462759295</v>
      </c>
      <c r="AQ104" s="34">
        <f t="shared" si="50"/>
        <v>0.68116882852048066</v>
      </c>
      <c r="AR104" s="35" t="str">
        <f t="shared" si="51"/>
        <v/>
      </c>
      <c r="AS104" s="34">
        <f t="shared" si="52"/>
        <v>0.16261969593638392</v>
      </c>
      <c r="AT104" s="34">
        <f t="shared" si="53"/>
        <v>0.91203409733242702</v>
      </c>
      <c r="AU104" s="35" t="str">
        <f t="shared" si="54"/>
        <v/>
      </c>
      <c r="AV104" s="34">
        <f t="shared" si="55"/>
        <v>4.5918591086084329E-2</v>
      </c>
      <c r="AW104" s="34">
        <f t="shared" si="56"/>
        <v>1.8194691376563785</v>
      </c>
      <c r="AX104" s="35" t="str">
        <f t="shared" si="57"/>
        <v/>
      </c>
      <c r="AY104" s="34">
        <f t="shared" si="58"/>
        <v>1.0107685960695398</v>
      </c>
      <c r="AZ104" s="34">
        <f t="shared" si="59"/>
        <v>0.23938590951983149</v>
      </c>
      <c r="BA104" s="35" t="str">
        <f t="shared" si="60"/>
        <v/>
      </c>
      <c r="BB104" s="34">
        <f t="shared" si="61"/>
        <v>1.8004317259706957</v>
      </c>
      <c r="BC104" s="34">
        <f t="shared" si="62"/>
        <v>0.12085453603159367</v>
      </c>
      <c r="BD104" s="35" t="str">
        <f t="shared" si="63"/>
        <v/>
      </c>
    </row>
    <row r="105" spans="1:56" ht="12.75" customHeight="1" x14ac:dyDescent="0.2">
      <c r="A105" s="7" t="s">
        <v>49</v>
      </c>
      <c r="B105" s="7" t="s">
        <v>47</v>
      </c>
      <c r="C105" s="8">
        <v>39957</v>
      </c>
      <c r="D105" s="9" t="s">
        <v>51</v>
      </c>
      <c r="E105" s="10" t="s">
        <v>42</v>
      </c>
      <c r="F105" s="10">
        <f t="shared" si="33"/>
        <v>0</v>
      </c>
      <c r="G105" s="10">
        <f t="shared" si="34"/>
        <v>0</v>
      </c>
      <c r="H105" s="10">
        <f t="shared" si="35"/>
        <v>1</v>
      </c>
      <c r="I105" s="10">
        <f t="shared" si="36"/>
        <v>0</v>
      </c>
      <c r="J105" s="7">
        <v>0</v>
      </c>
      <c r="K105" s="13">
        <v>22903</v>
      </c>
      <c r="L105" s="9">
        <v>6186710</v>
      </c>
      <c r="M105" s="7">
        <v>6</v>
      </c>
      <c r="N105" s="7">
        <f t="shared" si="64"/>
        <v>14</v>
      </c>
      <c r="O105" s="7">
        <v>10</v>
      </c>
      <c r="P105" s="7">
        <f t="shared" si="65"/>
        <v>10</v>
      </c>
      <c r="Q105" s="7">
        <v>4</v>
      </c>
      <c r="R105" s="7">
        <v>3</v>
      </c>
      <c r="S105" s="7">
        <v>2</v>
      </c>
      <c r="T105" s="7">
        <v>5</v>
      </c>
      <c r="U105" s="7">
        <v>1</v>
      </c>
      <c r="V105" s="7">
        <v>0</v>
      </c>
      <c r="W105" s="7">
        <v>1</v>
      </c>
      <c r="X105" s="6">
        <v>1</v>
      </c>
      <c r="Y105" s="12">
        <v>14.010883320678309</v>
      </c>
      <c r="Z105" s="7">
        <v>1</v>
      </c>
      <c r="AA105" s="7">
        <v>0</v>
      </c>
      <c r="AB105" s="7">
        <v>0</v>
      </c>
      <c r="AC105" s="10">
        <f t="shared" si="37"/>
        <v>1</v>
      </c>
      <c r="AD105" s="10">
        <f t="shared" si="38"/>
        <v>0</v>
      </c>
      <c r="AE105" s="10">
        <f t="shared" si="39"/>
        <v>0</v>
      </c>
      <c r="AF105" s="9" t="s">
        <v>34</v>
      </c>
      <c r="AG105" s="7" t="str">
        <f t="shared" si="40"/>
        <v>Padrão</v>
      </c>
      <c r="AH105" s="7" t="str">
        <f t="shared" si="41"/>
        <v>Padrão</v>
      </c>
      <c r="AI105" s="7" t="str">
        <f t="shared" si="42"/>
        <v>Padrão</v>
      </c>
      <c r="AJ105" s="7" t="str">
        <f t="shared" si="43"/>
        <v>Padrão</v>
      </c>
      <c r="AK105" s="7" t="str">
        <f t="shared" si="44"/>
        <v>Padrão</v>
      </c>
      <c r="AL105" s="7" t="str">
        <f t="shared" si="45"/>
        <v>Padrão</v>
      </c>
      <c r="AM105" s="34">
        <f t="shared" si="46"/>
        <v>6.7161351413467666E-3</v>
      </c>
      <c r="AN105" s="34">
        <f t="shared" si="47"/>
        <v>4.8516779202724818</v>
      </c>
      <c r="AO105" s="35" t="str">
        <f t="shared" si="48"/>
        <v/>
      </c>
      <c r="AP105" s="34">
        <f t="shared" si="49"/>
        <v>5.0161350515127649E-2</v>
      </c>
      <c r="AQ105" s="34">
        <f t="shared" si="50"/>
        <v>1.7371329441521757</v>
      </c>
      <c r="AR105" s="35" t="str">
        <f t="shared" si="51"/>
        <v/>
      </c>
      <c r="AS105" s="34">
        <f t="shared" si="52"/>
        <v>1.1257378724916556</v>
      </c>
      <c r="AT105" s="34">
        <f t="shared" si="53"/>
        <v>0.21416108293737512</v>
      </c>
      <c r="AU105" s="35" t="str">
        <f t="shared" si="54"/>
        <v/>
      </c>
      <c r="AV105" s="34">
        <f t="shared" si="55"/>
        <v>6.7565168950411023E-2</v>
      </c>
      <c r="AW105" s="34">
        <f t="shared" si="56"/>
        <v>1.4838057245320497</v>
      </c>
      <c r="AX105" s="35" t="str">
        <f t="shared" si="57"/>
        <v/>
      </c>
      <c r="AY105" s="34">
        <f t="shared" si="58"/>
        <v>0.18813128987821223</v>
      </c>
      <c r="AZ105" s="34">
        <f t="shared" si="59"/>
        <v>0.83719641260668076</v>
      </c>
      <c r="BA105" s="35" t="str">
        <f t="shared" si="60"/>
        <v/>
      </c>
      <c r="BB105" s="34">
        <f t="shared" si="61"/>
        <v>0.16285060750454688</v>
      </c>
      <c r="BC105" s="34">
        <f t="shared" si="62"/>
        <v>0.9112820465910213</v>
      </c>
      <c r="BD105" s="35" t="str">
        <f t="shared" si="63"/>
        <v/>
      </c>
    </row>
    <row r="106" spans="1:56" ht="12.75" customHeight="1" x14ac:dyDescent="0.2">
      <c r="A106" s="7" t="s">
        <v>58</v>
      </c>
      <c r="B106" s="7" t="s">
        <v>47</v>
      </c>
      <c r="C106" s="8">
        <v>40117</v>
      </c>
      <c r="D106" s="9" t="s">
        <v>51</v>
      </c>
      <c r="E106" s="10" t="s">
        <v>42</v>
      </c>
      <c r="F106" s="10">
        <f t="shared" si="33"/>
        <v>0</v>
      </c>
      <c r="G106" s="10">
        <f t="shared" si="34"/>
        <v>0</v>
      </c>
      <c r="H106" s="10">
        <f t="shared" si="35"/>
        <v>1</v>
      </c>
      <c r="I106" s="10">
        <f t="shared" si="36"/>
        <v>0</v>
      </c>
      <c r="J106" s="7">
        <v>1</v>
      </c>
      <c r="K106" s="13">
        <v>22903</v>
      </c>
      <c r="L106" s="9">
        <v>6186710</v>
      </c>
      <c r="M106" s="7">
        <v>6</v>
      </c>
      <c r="N106" s="7">
        <f t="shared" si="64"/>
        <v>14</v>
      </c>
      <c r="O106" s="7">
        <v>13</v>
      </c>
      <c r="P106" s="7">
        <f t="shared" si="65"/>
        <v>7</v>
      </c>
      <c r="Q106" s="7">
        <v>6</v>
      </c>
      <c r="R106" s="7">
        <v>2</v>
      </c>
      <c r="S106" s="7">
        <v>3</v>
      </c>
      <c r="T106" s="7">
        <v>4</v>
      </c>
      <c r="U106" s="7">
        <v>4</v>
      </c>
      <c r="V106" s="7">
        <v>0</v>
      </c>
      <c r="W106" s="7">
        <v>1</v>
      </c>
      <c r="X106" s="6">
        <v>1</v>
      </c>
      <c r="Y106" s="12">
        <v>20.763660900821407</v>
      </c>
      <c r="Z106" s="7">
        <v>1</v>
      </c>
      <c r="AA106" s="7">
        <v>0</v>
      </c>
      <c r="AB106" s="7">
        <v>0</v>
      </c>
      <c r="AC106" s="10">
        <f t="shared" si="37"/>
        <v>0</v>
      </c>
      <c r="AD106" s="10">
        <f t="shared" si="38"/>
        <v>0</v>
      </c>
      <c r="AE106" s="10">
        <f t="shared" si="39"/>
        <v>1</v>
      </c>
      <c r="AF106" s="9" t="s">
        <v>76</v>
      </c>
      <c r="AG106" s="7" t="str">
        <f t="shared" si="40"/>
        <v>Padrão</v>
      </c>
      <c r="AH106" s="7" t="str">
        <f t="shared" si="41"/>
        <v>Padrão</v>
      </c>
      <c r="AI106" s="7" t="str">
        <f t="shared" si="42"/>
        <v>Padrão</v>
      </c>
      <c r="AJ106" s="7" t="str">
        <f t="shared" si="43"/>
        <v>Padrão</v>
      </c>
      <c r="AK106" s="7" t="str">
        <f t="shared" si="44"/>
        <v>Padrão</v>
      </c>
      <c r="AL106" s="7" t="str">
        <f t="shared" si="45"/>
        <v>Padrão</v>
      </c>
      <c r="AM106" s="34">
        <f t="shared" si="46"/>
        <v>6.7161351413467666E-3</v>
      </c>
      <c r="AN106" s="34">
        <f t="shared" si="47"/>
        <v>4.8516779202724818</v>
      </c>
      <c r="AO106" s="35" t="str">
        <f t="shared" si="48"/>
        <v/>
      </c>
      <c r="AP106" s="34">
        <f t="shared" si="49"/>
        <v>5.0161350515127649E-2</v>
      </c>
      <c r="AQ106" s="34">
        <f t="shared" si="50"/>
        <v>1.7371329441521757</v>
      </c>
      <c r="AR106" s="35" t="str">
        <f t="shared" si="51"/>
        <v/>
      </c>
      <c r="AS106" s="34">
        <f t="shared" si="52"/>
        <v>0.32823525539694648</v>
      </c>
      <c r="AT106" s="34">
        <f t="shared" si="53"/>
        <v>0.59093821033144889</v>
      </c>
      <c r="AU106" s="35" t="str">
        <f t="shared" si="54"/>
        <v/>
      </c>
      <c r="AV106" s="34">
        <f t="shared" si="55"/>
        <v>4.5918591086084329E-2</v>
      </c>
      <c r="AW106" s="34">
        <f t="shared" si="56"/>
        <v>1.8194691376563785</v>
      </c>
      <c r="AX106" s="35" t="str">
        <f t="shared" si="57"/>
        <v/>
      </c>
      <c r="AY106" s="34">
        <f t="shared" si="58"/>
        <v>0.11329866612778518</v>
      </c>
      <c r="AZ106" s="34">
        <f t="shared" si="59"/>
        <v>1.1199410787921473</v>
      </c>
      <c r="BA106" s="35" t="str">
        <f t="shared" si="60"/>
        <v/>
      </c>
      <c r="BB106" s="34">
        <f t="shared" si="61"/>
        <v>0.16285060750454688</v>
      </c>
      <c r="BC106" s="34">
        <f t="shared" si="62"/>
        <v>0.9112820465910213</v>
      </c>
      <c r="BD106" s="35" t="str">
        <f t="shared" si="63"/>
        <v/>
      </c>
    </row>
    <row r="107" spans="1:56" ht="12.75" customHeight="1" x14ac:dyDescent="0.2">
      <c r="A107" s="7" t="s">
        <v>58</v>
      </c>
      <c r="B107" s="7" t="s">
        <v>50</v>
      </c>
      <c r="C107" s="8">
        <v>40096</v>
      </c>
      <c r="D107" s="9" t="s">
        <v>51</v>
      </c>
      <c r="E107" s="10" t="s">
        <v>42</v>
      </c>
      <c r="F107" s="10">
        <f t="shared" si="33"/>
        <v>0</v>
      </c>
      <c r="G107" s="10">
        <f t="shared" si="34"/>
        <v>0</v>
      </c>
      <c r="H107" s="10">
        <f t="shared" si="35"/>
        <v>1</v>
      </c>
      <c r="I107" s="10">
        <f t="shared" si="36"/>
        <v>0</v>
      </c>
      <c r="J107" s="7">
        <v>0</v>
      </c>
      <c r="K107" s="13">
        <v>22903</v>
      </c>
      <c r="L107" s="9">
        <v>6186710</v>
      </c>
      <c r="M107" s="7">
        <v>6</v>
      </c>
      <c r="N107" s="7">
        <f t="shared" si="64"/>
        <v>14</v>
      </c>
      <c r="O107" s="7">
        <v>2</v>
      </c>
      <c r="P107" s="7">
        <f t="shared" si="65"/>
        <v>18</v>
      </c>
      <c r="Q107" s="7">
        <v>5</v>
      </c>
      <c r="R107" s="7">
        <v>5</v>
      </c>
      <c r="S107" s="7">
        <v>5</v>
      </c>
      <c r="T107" s="7">
        <v>5</v>
      </c>
      <c r="U107" s="7">
        <v>3</v>
      </c>
      <c r="V107" s="7">
        <v>0</v>
      </c>
      <c r="W107" s="7">
        <v>1</v>
      </c>
      <c r="X107" s="6">
        <v>0</v>
      </c>
      <c r="Y107" s="12">
        <v>19.177905960496417</v>
      </c>
      <c r="Z107" s="7">
        <v>1</v>
      </c>
      <c r="AA107" s="7">
        <v>0</v>
      </c>
      <c r="AB107" s="7">
        <v>41.6</v>
      </c>
      <c r="AC107" s="10">
        <f t="shared" si="37"/>
        <v>0</v>
      </c>
      <c r="AD107" s="10">
        <f t="shared" si="38"/>
        <v>0</v>
      </c>
      <c r="AE107" s="10">
        <f t="shared" si="39"/>
        <v>1</v>
      </c>
      <c r="AF107" s="9" t="s">
        <v>76</v>
      </c>
      <c r="AG107" s="7" t="str">
        <f t="shared" si="40"/>
        <v>Padrão</v>
      </c>
      <c r="AH107" s="7" t="str">
        <f t="shared" si="41"/>
        <v>Padrão</v>
      </c>
      <c r="AI107" s="7" t="str">
        <f t="shared" si="42"/>
        <v>Padrão</v>
      </c>
      <c r="AJ107" s="7" t="str">
        <f t="shared" si="43"/>
        <v>Padrão</v>
      </c>
      <c r="AK107" s="7" t="str">
        <f t="shared" si="44"/>
        <v>Padrão</v>
      </c>
      <c r="AL107" s="7" t="str">
        <f t="shared" si="45"/>
        <v>Outlier</v>
      </c>
      <c r="AM107" s="34">
        <f t="shared" si="46"/>
        <v>6.7161351413467666E-3</v>
      </c>
      <c r="AN107" s="34">
        <f t="shared" si="47"/>
        <v>4.8516779202724818</v>
      </c>
      <c r="AO107" s="35" t="str">
        <f t="shared" si="48"/>
        <v/>
      </c>
      <c r="AP107" s="34">
        <f t="shared" si="49"/>
        <v>5.0161350515127649E-2</v>
      </c>
      <c r="AQ107" s="34">
        <f t="shared" si="50"/>
        <v>1.7371329441521757</v>
      </c>
      <c r="AR107" s="35" t="str">
        <f t="shared" si="51"/>
        <v/>
      </c>
      <c r="AS107" s="34">
        <f t="shared" si="52"/>
        <v>0.16261969593638392</v>
      </c>
      <c r="AT107" s="34">
        <f t="shared" si="53"/>
        <v>0.91203409733242702</v>
      </c>
      <c r="AU107" s="35" t="str">
        <f t="shared" si="54"/>
        <v/>
      </c>
      <c r="AV107" s="34">
        <f t="shared" si="55"/>
        <v>6.7565168950411023E-2</v>
      </c>
      <c r="AW107" s="34">
        <f t="shared" si="56"/>
        <v>1.4838057245320497</v>
      </c>
      <c r="AX107" s="35" t="str">
        <f t="shared" si="57"/>
        <v/>
      </c>
      <c r="AY107" s="34">
        <f t="shared" si="58"/>
        <v>2.4242420523635538E-2</v>
      </c>
      <c r="AZ107" s="34">
        <f t="shared" si="59"/>
        <v>2.5313832428144067</v>
      </c>
      <c r="BA107" s="35" t="str">
        <f t="shared" si="60"/>
        <v/>
      </c>
      <c r="BB107" s="34">
        <f t="shared" si="61"/>
        <v>11.681689152004147</v>
      </c>
      <c r="BC107" s="34">
        <f t="shared" si="62"/>
        <v>3.3924282730678776E-4</v>
      </c>
      <c r="BD107" s="35" t="str">
        <f t="shared" si="63"/>
        <v>***</v>
      </c>
    </row>
    <row r="108" spans="1:56" ht="12.75" customHeight="1" x14ac:dyDescent="0.2">
      <c r="A108" s="7" t="s">
        <v>44</v>
      </c>
      <c r="B108" s="7" t="s">
        <v>40</v>
      </c>
      <c r="C108" s="8">
        <v>40020</v>
      </c>
      <c r="D108" s="9" t="s">
        <v>62</v>
      </c>
      <c r="E108" s="10" t="s">
        <v>38</v>
      </c>
      <c r="F108" s="10">
        <f t="shared" si="33"/>
        <v>0</v>
      </c>
      <c r="G108" s="10">
        <f t="shared" si="34"/>
        <v>1</v>
      </c>
      <c r="H108" s="10">
        <f t="shared" si="35"/>
        <v>0</v>
      </c>
      <c r="I108" s="10">
        <f t="shared" si="36"/>
        <v>0</v>
      </c>
      <c r="J108" s="7">
        <v>0</v>
      </c>
      <c r="K108" s="11">
        <v>9240</v>
      </c>
      <c r="L108" s="9">
        <v>2998096</v>
      </c>
      <c r="M108" s="7">
        <v>6</v>
      </c>
      <c r="N108" s="7">
        <f t="shared" si="64"/>
        <v>14</v>
      </c>
      <c r="O108" s="7">
        <v>13</v>
      </c>
      <c r="P108" s="7">
        <f t="shared" si="65"/>
        <v>7</v>
      </c>
      <c r="Q108" s="7">
        <v>2</v>
      </c>
      <c r="R108" s="7">
        <v>5</v>
      </c>
      <c r="S108" s="7">
        <v>2</v>
      </c>
      <c r="T108" s="7">
        <v>3</v>
      </c>
      <c r="U108" s="7">
        <v>2</v>
      </c>
      <c r="V108" s="7">
        <v>0</v>
      </c>
      <c r="W108" s="7">
        <v>0</v>
      </c>
      <c r="X108" s="6">
        <v>0</v>
      </c>
      <c r="Y108" s="12">
        <v>20.232961586121437</v>
      </c>
      <c r="Z108" s="7">
        <v>1</v>
      </c>
      <c r="AA108" s="7">
        <v>0</v>
      </c>
      <c r="AB108" s="7">
        <v>0</v>
      </c>
      <c r="AC108" s="10">
        <f t="shared" si="37"/>
        <v>0</v>
      </c>
      <c r="AD108" s="10">
        <f t="shared" si="38"/>
        <v>1</v>
      </c>
      <c r="AE108" s="10">
        <f t="shared" si="39"/>
        <v>0</v>
      </c>
      <c r="AF108" s="9" t="s">
        <v>67</v>
      </c>
      <c r="AG108" s="7" t="str">
        <f t="shared" si="40"/>
        <v>Outlier</v>
      </c>
      <c r="AH108" s="7" t="str">
        <f t="shared" si="41"/>
        <v>Padrão</v>
      </c>
      <c r="AI108" s="7" t="str">
        <f t="shared" si="42"/>
        <v>Padrão</v>
      </c>
      <c r="AJ108" s="7" t="str">
        <f t="shared" si="43"/>
        <v>Padrão</v>
      </c>
      <c r="AK108" s="7" t="str">
        <f t="shared" si="44"/>
        <v>Padrão</v>
      </c>
      <c r="AL108" s="7" t="str">
        <f t="shared" si="45"/>
        <v>Padrão</v>
      </c>
      <c r="AM108" s="34">
        <f t="shared" si="46"/>
        <v>0.65664585281820853</v>
      </c>
      <c r="AN108" s="34">
        <f t="shared" si="47"/>
        <v>0.35453215273427963</v>
      </c>
      <c r="AO108" s="35" t="str">
        <f t="shared" si="48"/>
        <v/>
      </c>
      <c r="AP108" s="34">
        <f t="shared" si="49"/>
        <v>8.0864570183671367E-2</v>
      </c>
      <c r="AQ108" s="34">
        <f t="shared" si="50"/>
        <v>1.3473220154022796</v>
      </c>
      <c r="AR108" s="35" t="str">
        <f t="shared" si="51"/>
        <v/>
      </c>
      <c r="AS108" s="34">
        <f t="shared" si="52"/>
        <v>1.1257378724916556</v>
      </c>
      <c r="AT108" s="34">
        <f t="shared" si="53"/>
        <v>0.21416108293737512</v>
      </c>
      <c r="AU108" s="35" t="str">
        <f t="shared" si="54"/>
        <v/>
      </c>
      <c r="AV108" s="34">
        <f t="shared" si="55"/>
        <v>0.47403979773610405</v>
      </c>
      <c r="AW108" s="34">
        <f t="shared" si="56"/>
        <v>0.45715790052108374</v>
      </c>
      <c r="AX108" s="35" t="str">
        <f t="shared" si="57"/>
        <v/>
      </c>
      <c r="AY108" s="34">
        <f t="shared" si="58"/>
        <v>7.6207932412285545E-2</v>
      </c>
      <c r="AZ108" s="34">
        <f t="shared" si="59"/>
        <v>1.3911105173263782</v>
      </c>
      <c r="BA108" s="35" t="str">
        <f t="shared" si="60"/>
        <v/>
      </c>
      <c r="BB108" s="34">
        <f t="shared" si="61"/>
        <v>0.16285060750454688</v>
      </c>
      <c r="BC108" s="34">
        <f t="shared" si="62"/>
        <v>0.9112820465910213</v>
      </c>
      <c r="BD108" s="35" t="str">
        <f t="shared" si="63"/>
        <v/>
      </c>
    </row>
    <row r="109" spans="1:56" ht="12.75" customHeight="1" x14ac:dyDescent="0.2">
      <c r="A109" s="7" t="s">
        <v>47</v>
      </c>
      <c r="B109" s="7" t="s">
        <v>55</v>
      </c>
      <c r="C109" s="8">
        <v>39964</v>
      </c>
      <c r="D109" s="9" t="s">
        <v>64</v>
      </c>
      <c r="E109" s="10" t="s">
        <v>42</v>
      </c>
      <c r="F109" s="10">
        <f t="shared" si="33"/>
        <v>0</v>
      </c>
      <c r="G109" s="10">
        <f t="shared" si="34"/>
        <v>0</v>
      </c>
      <c r="H109" s="10">
        <f t="shared" si="35"/>
        <v>1</v>
      </c>
      <c r="I109" s="10">
        <f t="shared" si="36"/>
        <v>0</v>
      </c>
      <c r="J109" s="7">
        <v>1</v>
      </c>
      <c r="K109" s="13">
        <v>47108</v>
      </c>
      <c r="L109" s="9">
        <v>417098</v>
      </c>
      <c r="M109" s="7">
        <v>6</v>
      </c>
      <c r="N109" s="7">
        <f t="shared" si="64"/>
        <v>14</v>
      </c>
      <c r="O109" s="7">
        <v>9</v>
      </c>
      <c r="P109" s="7">
        <f t="shared" si="65"/>
        <v>11</v>
      </c>
      <c r="Q109" s="7">
        <v>5</v>
      </c>
      <c r="R109" s="7">
        <v>4</v>
      </c>
      <c r="S109" s="7">
        <v>8</v>
      </c>
      <c r="T109" s="7">
        <v>2</v>
      </c>
      <c r="U109" s="7">
        <v>1</v>
      </c>
      <c r="V109" s="7">
        <v>1</v>
      </c>
      <c r="W109" s="7">
        <v>1</v>
      </c>
      <c r="X109" s="6">
        <v>1</v>
      </c>
      <c r="Y109" s="12">
        <v>14.783373493975903</v>
      </c>
      <c r="Z109" s="7">
        <v>1</v>
      </c>
      <c r="AA109" s="7">
        <v>0</v>
      </c>
      <c r="AB109" s="7">
        <v>0</v>
      </c>
      <c r="AC109" s="10">
        <f t="shared" si="37"/>
        <v>1</v>
      </c>
      <c r="AD109" s="10">
        <f t="shared" si="38"/>
        <v>0</v>
      </c>
      <c r="AE109" s="10">
        <f t="shared" si="39"/>
        <v>0</v>
      </c>
      <c r="AF109" s="9" t="s">
        <v>34</v>
      </c>
      <c r="AG109" s="7" t="str">
        <f t="shared" si="40"/>
        <v>Outlier</v>
      </c>
      <c r="AH109" s="7" t="str">
        <f t="shared" si="41"/>
        <v>Padrão</v>
      </c>
      <c r="AI109" s="7" t="str">
        <f t="shared" si="42"/>
        <v>Padrão</v>
      </c>
      <c r="AJ109" s="7" t="str">
        <f t="shared" si="43"/>
        <v>Padrão</v>
      </c>
      <c r="AK109" s="7" t="str">
        <f t="shared" si="44"/>
        <v>Padrão</v>
      </c>
      <c r="AL109" s="7" t="str">
        <f t="shared" si="45"/>
        <v>Padrão</v>
      </c>
      <c r="AM109" s="34">
        <f t="shared" si="46"/>
        <v>1.4603146589077911</v>
      </c>
      <c r="AN109" s="34">
        <f t="shared" si="47"/>
        <v>0.1590682650749301</v>
      </c>
      <c r="AO109" s="35" t="str">
        <f t="shared" si="48"/>
        <v/>
      </c>
      <c r="AP109" s="34">
        <f t="shared" si="49"/>
        <v>0.48418502598840829</v>
      </c>
      <c r="AQ109" s="34">
        <f t="shared" si="50"/>
        <v>0.45005433183719096</v>
      </c>
      <c r="AR109" s="35" t="str">
        <f t="shared" si="51"/>
        <v/>
      </c>
      <c r="AS109" s="34">
        <f t="shared" si="52"/>
        <v>3.4876705435676789</v>
      </c>
      <c r="AT109" s="34">
        <f t="shared" si="53"/>
        <v>3.7351177990820106E-2</v>
      </c>
      <c r="AU109" s="35" t="str">
        <f t="shared" si="54"/>
        <v>**</v>
      </c>
      <c r="AV109" s="34">
        <f t="shared" si="55"/>
        <v>1.3519287889004703</v>
      </c>
      <c r="AW109" s="34">
        <f t="shared" si="56"/>
        <v>0.17452817652697644</v>
      </c>
      <c r="AX109" s="35" t="str">
        <f t="shared" si="57"/>
        <v/>
      </c>
      <c r="AY109" s="34">
        <f t="shared" si="58"/>
        <v>0.11945133429907412</v>
      </c>
      <c r="AZ109" s="34">
        <f t="shared" si="59"/>
        <v>1.0873667166897414</v>
      </c>
      <c r="BA109" s="35" t="str">
        <f t="shared" si="60"/>
        <v/>
      </c>
      <c r="BB109" s="34">
        <f t="shared" si="61"/>
        <v>0.16285060750454688</v>
      </c>
      <c r="BC109" s="34">
        <f t="shared" si="62"/>
        <v>0.9112820465910213</v>
      </c>
      <c r="BD109" s="35" t="str">
        <f t="shared" si="63"/>
        <v/>
      </c>
    </row>
    <row r="110" spans="1:56" ht="12.75" customHeight="1" x14ac:dyDescent="0.2">
      <c r="A110" s="7" t="s">
        <v>55</v>
      </c>
      <c r="B110" s="7" t="s">
        <v>47</v>
      </c>
      <c r="C110" s="8">
        <v>40058</v>
      </c>
      <c r="D110" s="9" t="s">
        <v>41</v>
      </c>
      <c r="E110" s="10" t="s">
        <v>42</v>
      </c>
      <c r="F110" s="10">
        <f t="shared" si="33"/>
        <v>0</v>
      </c>
      <c r="G110" s="10">
        <f t="shared" si="34"/>
        <v>0</v>
      </c>
      <c r="H110" s="10">
        <f t="shared" si="35"/>
        <v>1</v>
      </c>
      <c r="I110" s="10">
        <f t="shared" si="36"/>
        <v>0</v>
      </c>
      <c r="J110" s="7">
        <v>0</v>
      </c>
      <c r="K110" s="11">
        <v>22667</v>
      </c>
      <c r="L110" s="9">
        <v>19223897</v>
      </c>
      <c r="M110" s="7">
        <v>7</v>
      </c>
      <c r="N110" s="7">
        <f t="shared" si="64"/>
        <v>13</v>
      </c>
      <c r="O110" s="26">
        <f>'Teste para dados ausentes'!A21</f>
        <v>9.6383442265795196</v>
      </c>
      <c r="P110" s="7">
        <f t="shared" si="65"/>
        <v>10.36165577342048</v>
      </c>
      <c r="Q110" s="7">
        <v>5</v>
      </c>
      <c r="R110" s="7">
        <v>4</v>
      </c>
      <c r="S110" s="7">
        <v>7</v>
      </c>
      <c r="T110" s="7">
        <v>6</v>
      </c>
      <c r="U110" s="7">
        <v>3</v>
      </c>
      <c r="V110" s="7">
        <v>1</v>
      </c>
      <c r="W110" s="7">
        <v>1</v>
      </c>
      <c r="X110" s="6">
        <v>1</v>
      </c>
      <c r="Y110" s="12">
        <v>32.028387599922013</v>
      </c>
      <c r="Z110" s="7">
        <v>0</v>
      </c>
      <c r="AA110" s="7">
        <v>1</v>
      </c>
      <c r="AB110" s="7">
        <v>0</v>
      </c>
      <c r="AC110" s="10">
        <f t="shared" si="37"/>
        <v>0</v>
      </c>
      <c r="AD110" s="10">
        <f t="shared" si="38"/>
        <v>1</v>
      </c>
      <c r="AE110" s="10">
        <f t="shared" si="39"/>
        <v>0</v>
      </c>
      <c r="AF110" s="9" t="s">
        <v>67</v>
      </c>
      <c r="AG110" s="7" t="str">
        <f t="shared" si="40"/>
        <v>Padrão</v>
      </c>
      <c r="AH110" s="7" t="str">
        <f t="shared" si="41"/>
        <v>Outlier</v>
      </c>
      <c r="AI110" s="7" t="str">
        <f t="shared" si="42"/>
        <v>Padrão</v>
      </c>
      <c r="AJ110" s="7" t="str">
        <f t="shared" si="43"/>
        <v>Padrão</v>
      </c>
      <c r="AK110" s="7" t="str">
        <f t="shared" si="44"/>
        <v>Padrão</v>
      </c>
      <c r="AL110" s="7" t="str">
        <f t="shared" si="45"/>
        <v>Padrão</v>
      </c>
      <c r="AM110" s="34">
        <f t="shared" si="46"/>
        <v>8.9365576108731241E-3</v>
      </c>
      <c r="AN110" s="34">
        <f t="shared" si="47"/>
        <v>4.2013067057607953</v>
      </c>
      <c r="AO110" s="35" t="str">
        <f t="shared" si="48"/>
        <v/>
      </c>
      <c r="AP110" s="34">
        <f t="shared" si="49"/>
        <v>5.3009435410909553</v>
      </c>
      <c r="AQ110" s="34">
        <f t="shared" si="50"/>
        <v>1.2236246353248176E-2</v>
      </c>
      <c r="AR110" s="35" t="str">
        <f t="shared" si="51"/>
        <v>**</v>
      </c>
      <c r="AS110" s="34">
        <f t="shared" si="52"/>
        <v>1.9028570361142954</v>
      </c>
      <c r="AT110" s="34">
        <f t="shared" si="53"/>
        <v>0.11168808131487463</v>
      </c>
      <c r="AU110" s="35" t="str">
        <f t="shared" si="54"/>
        <v/>
      </c>
      <c r="AV110" s="34">
        <f t="shared" si="55"/>
        <v>0.53897953132908405</v>
      </c>
      <c r="AW110" s="34">
        <f t="shared" si="56"/>
        <v>0.41503623187612998</v>
      </c>
      <c r="AX110" s="35" t="str">
        <f t="shared" si="57"/>
        <v/>
      </c>
      <c r="AY110" s="34">
        <f t="shared" si="58"/>
        <v>2.6297489765711135</v>
      </c>
      <c r="AZ110" s="34">
        <f t="shared" si="59"/>
        <v>6.605568244611619E-2</v>
      </c>
      <c r="BA110" s="35" t="str">
        <f t="shared" si="60"/>
        <v>*</v>
      </c>
      <c r="BB110" s="34">
        <f t="shared" si="61"/>
        <v>0.16285060750454688</v>
      </c>
      <c r="BC110" s="34">
        <f t="shared" si="62"/>
        <v>0.9112820465910213</v>
      </c>
      <c r="BD110" s="35" t="str">
        <f t="shared" si="63"/>
        <v/>
      </c>
    </row>
    <row r="111" spans="1:56" ht="12.75" customHeight="1" x14ac:dyDescent="0.2">
      <c r="A111" s="7" t="s">
        <v>36</v>
      </c>
      <c r="B111" s="7" t="s">
        <v>31</v>
      </c>
      <c r="C111" s="8">
        <v>39991</v>
      </c>
      <c r="D111" s="9" t="s">
        <v>59</v>
      </c>
      <c r="E111" s="10" t="s">
        <v>42</v>
      </c>
      <c r="F111" s="10">
        <f t="shared" si="33"/>
        <v>0</v>
      </c>
      <c r="G111" s="10">
        <f t="shared" si="34"/>
        <v>0</v>
      </c>
      <c r="H111" s="10">
        <f t="shared" si="35"/>
        <v>1</v>
      </c>
      <c r="I111" s="10">
        <f t="shared" si="36"/>
        <v>0</v>
      </c>
      <c r="J111" s="7">
        <v>0</v>
      </c>
      <c r="K111" s="11">
        <v>100806</v>
      </c>
      <c r="L111" s="9">
        <v>270173</v>
      </c>
      <c r="M111" s="7">
        <v>7</v>
      </c>
      <c r="N111" s="7">
        <f t="shared" si="64"/>
        <v>13</v>
      </c>
      <c r="O111" s="7">
        <v>1</v>
      </c>
      <c r="P111" s="7">
        <f t="shared" si="65"/>
        <v>19</v>
      </c>
      <c r="Q111" s="7">
        <v>7</v>
      </c>
      <c r="R111" s="7">
        <v>9</v>
      </c>
      <c r="S111" s="7">
        <v>9</v>
      </c>
      <c r="T111" s="7">
        <v>10</v>
      </c>
      <c r="U111" s="7">
        <v>1</v>
      </c>
      <c r="V111" s="7">
        <v>0</v>
      </c>
      <c r="W111" s="7">
        <v>0</v>
      </c>
      <c r="X111" s="6">
        <v>1</v>
      </c>
      <c r="Y111" s="12">
        <v>13.005328005328005</v>
      </c>
      <c r="Z111" s="7">
        <v>1</v>
      </c>
      <c r="AA111" s="7">
        <v>0</v>
      </c>
      <c r="AB111" s="7">
        <v>0</v>
      </c>
      <c r="AC111" s="10">
        <f t="shared" si="37"/>
        <v>0</v>
      </c>
      <c r="AD111" s="10">
        <f t="shared" si="38"/>
        <v>1</v>
      </c>
      <c r="AE111" s="10">
        <f t="shared" si="39"/>
        <v>0</v>
      </c>
      <c r="AF111" s="9" t="s">
        <v>67</v>
      </c>
      <c r="AG111" s="7" t="str">
        <f t="shared" si="40"/>
        <v>Outlier</v>
      </c>
      <c r="AH111" s="7" t="str">
        <f t="shared" si="41"/>
        <v>Padrão</v>
      </c>
      <c r="AI111" s="7" t="str">
        <f t="shared" si="42"/>
        <v>Padrão</v>
      </c>
      <c r="AJ111" s="7" t="str">
        <f t="shared" si="43"/>
        <v>Padrão</v>
      </c>
      <c r="AK111" s="7" t="str">
        <f t="shared" si="44"/>
        <v>Padrão</v>
      </c>
      <c r="AL111" s="7" t="str">
        <f t="shared" si="45"/>
        <v>Padrão</v>
      </c>
      <c r="AM111" s="34">
        <f t="shared" si="46"/>
        <v>16.573983232139259</v>
      </c>
      <c r="AN111" s="34">
        <f t="shared" si="47"/>
        <v>2.4671859763374411E-5</v>
      </c>
      <c r="AO111" s="35" t="str">
        <f t="shared" si="48"/>
        <v>***</v>
      </c>
      <c r="AP111" s="34">
        <f t="shared" si="49"/>
        <v>0.51733075253573368</v>
      </c>
      <c r="AQ111" s="34">
        <f t="shared" si="50"/>
        <v>0.42824171776479131</v>
      </c>
      <c r="AR111" s="35" t="str">
        <f t="shared" si="51"/>
        <v/>
      </c>
      <c r="AS111" s="34">
        <f t="shared" si="52"/>
        <v>5.5489472759306802</v>
      </c>
      <c r="AT111" s="34">
        <f t="shared" si="53"/>
        <v>1.0564919092134044E-2</v>
      </c>
      <c r="AU111" s="35" t="str">
        <f t="shared" si="54"/>
        <v>**</v>
      </c>
      <c r="AV111" s="34">
        <f t="shared" si="55"/>
        <v>6.9223148259872405</v>
      </c>
      <c r="AW111" s="34">
        <f t="shared" si="56"/>
        <v>4.7601739882301569E-3</v>
      </c>
      <c r="AX111" s="35" t="str">
        <f t="shared" si="57"/>
        <v>***</v>
      </c>
      <c r="AY111" s="34">
        <f t="shared" si="58"/>
        <v>0.3007998552652163</v>
      </c>
      <c r="AZ111" s="34">
        <f t="shared" si="59"/>
        <v>0.62582570272609817</v>
      </c>
      <c r="BA111" s="35" t="str">
        <f t="shared" si="60"/>
        <v/>
      </c>
      <c r="BB111" s="34">
        <f t="shared" si="61"/>
        <v>0.16285060750454688</v>
      </c>
      <c r="BC111" s="34">
        <f t="shared" si="62"/>
        <v>0.9112820465910213</v>
      </c>
      <c r="BD111" s="35" t="str">
        <f t="shared" si="63"/>
        <v/>
      </c>
    </row>
    <row r="112" spans="1:56" ht="12.75" customHeight="1" x14ac:dyDescent="0.2">
      <c r="A112" s="7" t="s">
        <v>61</v>
      </c>
      <c r="B112" s="7" t="s">
        <v>56</v>
      </c>
      <c r="C112" s="8">
        <v>39971</v>
      </c>
      <c r="D112" s="9" t="s">
        <v>57</v>
      </c>
      <c r="E112" s="10" t="s">
        <v>42</v>
      </c>
      <c r="F112" s="10">
        <f t="shared" si="33"/>
        <v>0</v>
      </c>
      <c r="G112" s="10">
        <f t="shared" si="34"/>
        <v>0</v>
      </c>
      <c r="H112" s="10">
        <f t="shared" si="35"/>
        <v>1</v>
      </c>
      <c r="I112" s="10">
        <f t="shared" si="36"/>
        <v>0</v>
      </c>
      <c r="J112" s="7">
        <v>0</v>
      </c>
      <c r="K112" s="13">
        <v>15835</v>
      </c>
      <c r="L112" s="9">
        <v>2452617</v>
      </c>
      <c r="M112" s="7">
        <v>7</v>
      </c>
      <c r="N112" s="7">
        <f t="shared" si="64"/>
        <v>13</v>
      </c>
      <c r="O112" s="7">
        <v>1</v>
      </c>
      <c r="P112" s="7">
        <f t="shared" si="65"/>
        <v>19</v>
      </c>
      <c r="Q112" s="7">
        <v>3</v>
      </c>
      <c r="R112" s="7">
        <v>9</v>
      </c>
      <c r="S112" s="7">
        <v>2</v>
      </c>
      <c r="T112" s="7">
        <v>5</v>
      </c>
      <c r="U112" s="7">
        <v>1</v>
      </c>
      <c r="V112" s="7">
        <v>0</v>
      </c>
      <c r="W112" s="7">
        <v>0</v>
      </c>
      <c r="X112" s="6">
        <v>1</v>
      </c>
      <c r="Y112" s="12">
        <v>10.01295017926901</v>
      </c>
      <c r="Z112" s="7">
        <v>1</v>
      </c>
      <c r="AA112" s="7">
        <v>0</v>
      </c>
      <c r="AB112" s="7">
        <v>0</v>
      </c>
      <c r="AC112" s="10">
        <f t="shared" si="37"/>
        <v>1</v>
      </c>
      <c r="AD112" s="10">
        <f t="shared" si="38"/>
        <v>0</v>
      </c>
      <c r="AE112" s="10">
        <f t="shared" si="39"/>
        <v>0</v>
      </c>
      <c r="AF112" s="9" t="s">
        <v>34</v>
      </c>
      <c r="AG112" s="7" t="str">
        <f t="shared" si="40"/>
        <v>Padrão</v>
      </c>
      <c r="AH112" s="7" t="str">
        <f t="shared" si="41"/>
        <v>Padrão</v>
      </c>
      <c r="AI112" s="7" t="str">
        <f t="shared" si="42"/>
        <v>Padrão</v>
      </c>
      <c r="AJ112" s="7" t="str">
        <f t="shared" si="43"/>
        <v>Padrão</v>
      </c>
      <c r="AK112" s="7" t="str">
        <f t="shared" si="44"/>
        <v>Padrão</v>
      </c>
      <c r="AL112" s="7" t="str">
        <f t="shared" si="45"/>
        <v>Padrão</v>
      </c>
      <c r="AM112" s="34">
        <f t="shared" si="46"/>
        <v>0.21045380707616163</v>
      </c>
      <c r="AN112" s="34">
        <f t="shared" si="47"/>
        <v>0.78276646055451471</v>
      </c>
      <c r="AO112" s="35" t="str">
        <f t="shared" si="48"/>
        <v/>
      </c>
      <c r="AP112" s="34">
        <f t="shared" si="49"/>
        <v>0.13788459719305088</v>
      </c>
      <c r="AQ112" s="34">
        <f t="shared" si="50"/>
        <v>1.0027921569798219</v>
      </c>
      <c r="AR112" s="35" t="str">
        <f t="shared" si="51"/>
        <v/>
      </c>
      <c r="AS112" s="34">
        <f t="shared" si="52"/>
        <v>1.1257378724916556</v>
      </c>
      <c r="AT112" s="34">
        <f t="shared" si="53"/>
        <v>0.21416108293737512</v>
      </c>
      <c r="AU112" s="35" t="str">
        <f t="shared" si="54"/>
        <v/>
      </c>
      <c r="AV112" s="34">
        <f t="shared" si="55"/>
        <v>6.7565168950411023E-2</v>
      </c>
      <c r="AW112" s="34">
        <f t="shared" si="56"/>
        <v>1.4838057245320497</v>
      </c>
      <c r="AX112" s="35" t="str">
        <f t="shared" si="57"/>
        <v/>
      </c>
      <c r="AY112" s="34">
        <f t="shared" si="58"/>
        <v>0.79177090678931228</v>
      </c>
      <c r="AZ112" s="34">
        <f t="shared" si="59"/>
        <v>0.30177233831200317</v>
      </c>
      <c r="BA112" s="35" t="str">
        <f t="shared" si="60"/>
        <v/>
      </c>
      <c r="BB112" s="34">
        <f t="shared" si="61"/>
        <v>0.16285060750454688</v>
      </c>
      <c r="BC112" s="34">
        <f t="shared" si="62"/>
        <v>0.9112820465910213</v>
      </c>
      <c r="BD112" s="35" t="str">
        <f t="shared" si="63"/>
        <v/>
      </c>
    </row>
    <row r="113" spans="1:56" ht="12.75" customHeight="1" x14ac:dyDescent="0.2">
      <c r="A113" s="7" t="s">
        <v>61</v>
      </c>
      <c r="B113" s="7" t="s">
        <v>44</v>
      </c>
      <c r="C113" s="8">
        <v>39956</v>
      </c>
      <c r="D113" s="9" t="s">
        <v>57</v>
      </c>
      <c r="E113" s="10" t="s">
        <v>42</v>
      </c>
      <c r="F113" s="10">
        <f t="shared" si="33"/>
        <v>0</v>
      </c>
      <c r="G113" s="10">
        <f t="shared" si="34"/>
        <v>0</v>
      </c>
      <c r="H113" s="10">
        <f t="shared" si="35"/>
        <v>1</v>
      </c>
      <c r="I113" s="10">
        <f t="shared" si="36"/>
        <v>0</v>
      </c>
      <c r="J113" s="7">
        <v>0</v>
      </c>
      <c r="K113" s="13">
        <v>15835</v>
      </c>
      <c r="L113" s="9">
        <v>2452617</v>
      </c>
      <c r="M113" s="7">
        <v>7</v>
      </c>
      <c r="N113" s="7">
        <f t="shared" si="64"/>
        <v>13</v>
      </c>
      <c r="O113" s="7">
        <v>1</v>
      </c>
      <c r="P113" s="7">
        <f t="shared" si="65"/>
        <v>19</v>
      </c>
      <c r="Q113" s="7">
        <v>5</v>
      </c>
      <c r="R113" s="7">
        <v>9</v>
      </c>
      <c r="S113" s="7">
        <v>7</v>
      </c>
      <c r="T113" s="7">
        <v>6</v>
      </c>
      <c r="U113" s="7">
        <v>1</v>
      </c>
      <c r="V113" s="7">
        <v>0</v>
      </c>
      <c r="W113" s="7">
        <v>0</v>
      </c>
      <c r="X113" s="6">
        <v>0</v>
      </c>
      <c r="Y113" s="12">
        <v>10.366326530612245</v>
      </c>
      <c r="Z113" s="7">
        <v>1</v>
      </c>
      <c r="AA113" s="7">
        <v>0</v>
      </c>
      <c r="AB113" s="7">
        <v>0</v>
      </c>
      <c r="AC113" s="10">
        <f t="shared" si="37"/>
        <v>1</v>
      </c>
      <c r="AD113" s="10">
        <f t="shared" si="38"/>
        <v>0</v>
      </c>
      <c r="AE113" s="10">
        <f t="shared" si="39"/>
        <v>0</v>
      </c>
      <c r="AF113" s="9" t="s">
        <v>34</v>
      </c>
      <c r="AG113" s="7" t="str">
        <f t="shared" si="40"/>
        <v>Padrão</v>
      </c>
      <c r="AH113" s="7" t="str">
        <f t="shared" si="41"/>
        <v>Padrão</v>
      </c>
      <c r="AI113" s="7" t="str">
        <f t="shared" si="42"/>
        <v>Padrão</v>
      </c>
      <c r="AJ113" s="7" t="str">
        <f t="shared" si="43"/>
        <v>Padrão</v>
      </c>
      <c r="AK113" s="7" t="str">
        <f t="shared" si="44"/>
        <v>Padrão</v>
      </c>
      <c r="AL113" s="7" t="str">
        <f t="shared" si="45"/>
        <v>Padrão</v>
      </c>
      <c r="AM113" s="34">
        <f t="shared" si="46"/>
        <v>0.21045380707616163</v>
      </c>
      <c r="AN113" s="34">
        <f t="shared" si="47"/>
        <v>0.78276646055451471</v>
      </c>
      <c r="AO113" s="35" t="str">
        <f t="shared" si="48"/>
        <v/>
      </c>
      <c r="AP113" s="34">
        <f t="shared" si="49"/>
        <v>0.13788459719305088</v>
      </c>
      <c r="AQ113" s="34">
        <f t="shared" si="50"/>
        <v>1.0027921569798219</v>
      </c>
      <c r="AR113" s="35" t="str">
        <f t="shared" si="51"/>
        <v/>
      </c>
      <c r="AS113" s="34">
        <f t="shared" si="52"/>
        <v>1.9028570361142954</v>
      </c>
      <c r="AT113" s="34">
        <f t="shared" si="53"/>
        <v>0.11168808131487463</v>
      </c>
      <c r="AU113" s="35" t="str">
        <f t="shared" si="54"/>
        <v/>
      </c>
      <c r="AV113" s="34">
        <f t="shared" si="55"/>
        <v>0.53897953132908405</v>
      </c>
      <c r="AW113" s="34">
        <f t="shared" si="56"/>
        <v>0.41503623187612998</v>
      </c>
      <c r="AX113" s="35" t="str">
        <f t="shared" si="57"/>
        <v/>
      </c>
      <c r="AY113" s="34">
        <f t="shared" si="58"/>
        <v>0.72165504201087372</v>
      </c>
      <c r="AZ113" s="34">
        <f t="shared" si="59"/>
        <v>0.3273707243958015</v>
      </c>
      <c r="BA113" s="35" t="str">
        <f t="shared" si="60"/>
        <v/>
      </c>
      <c r="BB113" s="34">
        <f t="shared" si="61"/>
        <v>0.16285060750454688</v>
      </c>
      <c r="BC113" s="34">
        <f t="shared" si="62"/>
        <v>0.9112820465910213</v>
      </c>
      <c r="BD113" s="35" t="str">
        <f t="shared" si="63"/>
        <v/>
      </c>
    </row>
    <row r="114" spans="1:56" ht="12.75" customHeight="1" x14ac:dyDescent="0.2">
      <c r="A114" s="7" t="s">
        <v>61</v>
      </c>
      <c r="B114" s="7" t="s">
        <v>53</v>
      </c>
      <c r="C114" s="8">
        <v>40104</v>
      </c>
      <c r="D114" s="9" t="s">
        <v>57</v>
      </c>
      <c r="E114" s="10" t="s">
        <v>42</v>
      </c>
      <c r="F114" s="10">
        <f t="shared" si="33"/>
        <v>0</v>
      </c>
      <c r="G114" s="10">
        <f t="shared" si="34"/>
        <v>0</v>
      </c>
      <c r="H114" s="10">
        <f t="shared" si="35"/>
        <v>1</v>
      </c>
      <c r="I114" s="10">
        <f t="shared" si="36"/>
        <v>0</v>
      </c>
      <c r="J114" s="7">
        <v>0</v>
      </c>
      <c r="K114" s="13">
        <v>15835</v>
      </c>
      <c r="L114" s="9">
        <v>2452617</v>
      </c>
      <c r="M114" s="7">
        <v>7</v>
      </c>
      <c r="N114" s="7">
        <f t="shared" si="64"/>
        <v>13</v>
      </c>
      <c r="O114" s="7">
        <v>16</v>
      </c>
      <c r="P114" s="7">
        <f t="shared" si="65"/>
        <v>4</v>
      </c>
      <c r="Q114" s="7">
        <v>7</v>
      </c>
      <c r="R114" s="7">
        <v>7</v>
      </c>
      <c r="S114" s="7">
        <v>6</v>
      </c>
      <c r="T114" s="7">
        <v>8</v>
      </c>
      <c r="U114" s="7">
        <v>4</v>
      </c>
      <c r="V114" s="7">
        <v>0</v>
      </c>
      <c r="W114" s="7">
        <v>1</v>
      </c>
      <c r="X114" s="6">
        <v>0</v>
      </c>
      <c r="Y114" s="12">
        <v>14.603873491439797</v>
      </c>
      <c r="Z114" s="7">
        <v>1</v>
      </c>
      <c r="AA114" s="7">
        <v>0</v>
      </c>
      <c r="AB114" s="7">
        <v>21</v>
      </c>
      <c r="AC114" s="10">
        <f t="shared" si="37"/>
        <v>0</v>
      </c>
      <c r="AD114" s="10">
        <f t="shared" si="38"/>
        <v>0</v>
      </c>
      <c r="AE114" s="10">
        <f t="shared" si="39"/>
        <v>1</v>
      </c>
      <c r="AF114" s="9" t="s">
        <v>76</v>
      </c>
      <c r="AG114" s="7" t="str">
        <f t="shared" si="40"/>
        <v>Padrão</v>
      </c>
      <c r="AH114" s="7" t="str">
        <f t="shared" si="41"/>
        <v>Padrão</v>
      </c>
      <c r="AI114" s="7" t="str">
        <f t="shared" si="42"/>
        <v>Padrão</v>
      </c>
      <c r="AJ114" s="7" t="str">
        <f t="shared" si="43"/>
        <v>Padrão</v>
      </c>
      <c r="AK114" s="7" t="str">
        <f t="shared" si="44"/>
        <v>Padrão</v>
      </c>
      <c r="AL114" s="7" t="str">
        <f t="shared" si="45"/>
        <v>Outlier</v>
      </c>
      <c r="AM114" s="34">
        <f t="shared" si="46"/>
        <v>0.21045380707616163</v>
      </c>
      <c r="AN114" s="34">
        <f t="shared" si="47"/>
        <v>0.78276646055451471</v>
      </c>
      <c r="AO114" s="35" t="str">
        <f t="shared" si="48"/>
        <v/>
      </c>
      <c r="AP114" s="34">
        <f t="shared" si="49"/>
        <v>0.13788459719305088</v>
      </c>
      <c r="AQ114" s="34">
        <f t="shared" si="50"/>
        <v>1.0027921569798219</v>
      </c>
      <c r="AR114" s="35" t="str">
        <f t="shared" si="51"/>
        <v/>
      </c>
      <c r="AS114" s="34">
        <f t="shared" si="52"/>
        <v>0.79450675357053047</v>
      </c>
      <c r="AT114" s="34">
        <f t="shared" si="53"/>
        <v>0.30084051243716065</v>
      </c>
      <c r="AU114" s="35" t="str">
        <f t="shared" si="54"/>
        <v/>
      </c>
      <c r="AV114" s="34">
        <f t="shared" si="55"/>
        <v>2.8311116096294691</v>
      </c>
      <c r="AW114" s="34">
        <f t="shared" si="56"/>
        <v>5.7565660971477368E-2</v>
      </c>
      <c r="AX114" s="35" t="str">
        <f t="shared" si="57"/>
        <v>*</v>
      </c>
      <c r="AY114" s="34">
        <f t="shared" si="58"/>
        <v>0.13402498362901977</v>
      </c>
      <c r="AZ114" s="34">
        <f t="shared" si="59"/>
        <v>1.0190934939201841</v>
      </c>
      <c r="BA114" s="35" t="str">
        <f t="shared" si="60"/>
        <v/>
      </c>
      <c r="BB114" s="34">
        <f t="shared" si="61"/>
        <v>2.3272193252259683</v>
      </c>
      <c r="BC114" s="34">
        <f t="shared" si="62"/>
        <v>8.1684969823120304E-2</v>
      </c>
      <c r="BD114" s="35" t="str">
        <f t="shared" si="63"/>
        <v>*</v>
      </c>
    </row>
    <row r="115" spans="1:56" ht="12.75" customHeight="1" x14ac:dyDescent="0.2">
      <c r="A115" s="7" t="s">
        <v>30</v>
      </c>
      <c r="B115" s="7" t="s">
        <v>60</v>
      </c>
      <c r="C115" s="8">
        <v>40040</v>
      </c>
      <c r="D115" s="9" t="s">
        <v>32</v>
      </c>
      <c r="E115" s="10" t="s">
        <v>33</v>
      </c>
      <c r="F115" s="10">
        <f t="shared" si="33"/>
        <v>1</v>
      </c>
      <c r="G115" s="10">
        <f t="shared" si="34"/>
        <v>0</v>
      </c>
      <c r="H115" s="10">
        <f t="shared" si="35"/>
        <v>0</v>
      </c>
      <c r="I115" s="10">
        <f t="shared" si="36"/>
        <v>0</v>
      </c>
      <c r="J115" s="7">
        <v>0</v>
      </c>
      <c r="K115" s="11">
        <v>17907</v>
      </c>
      <c r="L115" s="9">
        <v>408161</v>
      </c>
      <c r="M115" s="7">
        <v>7</v>
      </c>
      <c r="N115" s="7">
        <f t="shared" si="64"/>
        <v>13</v>
      </c>
      <c r="O115" s="7">
        <v>17</v>
      </c>
      <c r="P115" s="7">
        <f t="shared" si="65"/>
        <v>3</v>
      </c>
      <c r="Q115" s="7">
        <v>5</v>
      </c>
      <c r="R115" s="7">
        <v>7</v>
      </c>
      <c r="S115" s="7">
        <v>3</v>
      </c>
      <c r="T115" s="7">
        <v>4</v>
      </c>
      <c r="U115" s="7">
        <v>2</v>
      </c>
      <c r="V115" s="7">
        <v>0</v>
      </c>
      <c r="W115" s="7">
        <v>0</v>
      </c>
      <c r="X115" s="6">
        <v>0</v>
      </c>
      <c r="Y115" s="12">
        <v>5.5784451913694024</v>
      </c>
      <c r="Z115" s="7">
        <v>1</v>
      </c>
      <c r="AA115" s="7">
        <v>0</v>
      </c>
      <c r="AB115" s="7">
        <v>0</v>
      </c>
      <c r="AC115" s="10">
        <f t="shared" si="37"/>
        <v>0</v>
      </c>
      <c r="AD115" s="10">
        <f t="shared" si="38"/>
        <v>1</v>
      </c>
      <c r="AE115" s="10">
        <f t="shared" si="39"/>
        <v>0</v>
      </c>
      <c r="AF115" s="9" t="s">
        <v>67</v>
      </c>
      <c r="AG115" s="7" t="str">
        <f t="shared" si="40"/>
        <v>Padrão</v>
      </c>
      <c r="AH115" s="7" t="str">
        <f t="shared" si="41"/>
        <v>Padrão</v>
      </c>
      <c r="AI115" s="7" t="str">
        <f t="shared" si="42"/>
        <v>Padrão</v>
      </c>
      <c r="AJ115" s="7" t="str">
        <f t="shared" si="43"/>
        <v>Padrão</v>
      </c>
      <c r="AK115" s="7" t="str">
        <f t="shared" si="44"/>
        <v>Outlier</v>
      </c>
      <c r="AL115" s="7" t="str">
        <f t="shared" si="45"/>
        <v>Padrão</v>
      </c>
      <c r="AM115" s="34">
        <f t="shared" si="46"/>
        <v>0.12130770865976713</v>
      </c>
      <c r="AN115" s="34">
        <f t="shared" si="47"/>
        <v>1.0780135799962731</v>
      </c>
      <c r="AO115" s="35" t="str">
        <f t="shared" si="48"/>
        <v/>
      </c>
      <c r="AP115" s="34">
        <f t="shared" si="49"/>
        <v>0.48616983743415837</v>
      </c>
      <c r="AQ115" s="34">
        <f t="shared" si="50"/>
        <v>0.44868920542736179</v>
      </c>
      <c r="AR115" s="35" t="str">
        <f t="shared" si="51"/>
        <v/>
      </c>
      <c r="AS115" s="34">
        <f t="shared" si="52"/>
        <v>0.32823525539694648</v>
      </c>
      <c r="AT115" s="34">
        <f t="shared" si="53"/>
        <v>0.59093821033144889</v>
      </c>
      <c r="AU115" s="35" t="str">
        <f t="shared" si="54"/>
        <v/>
      </c>
      <c r="AV115" s="34">
        <f t="shared" si="55"/>
        <v>4.5918591086084329E-2</v>
      </c>
      <c r="AW115" s="34">
        <f t="shared" si="56"/>
        <v>1.8194691376563785</v>
      </c>
      <c r="AX115" s="35" t="str">
        <f t="shared" si="57"/>
        <v/>
      </c>
      <c r="AY115" s="34">
        <f t="shared" si="58"/>
        <v>1.947956608409285</v>
      </c>
      <c r="AZ115" s="34">
        <f t="shared" si="59"/>
        <v>0.10792623414206966</v>
      </c>
      <c r="BA115" s="35" t="str">
        <f t="shared" si="60"/>
        <v/>
      </c>
      <c r="BB115" s="34">
        <f t="shared" si="61"/>
        <v>0.16285060750454688</v>
      </c>
      <c r="BC115" s="34">
        <f t="shared" si="62"/>
        <v>0.9112820465910213</v>
      </c>
      <c r="BD115" s="35" t="str">
        <f t="shared" si="63"/>
        <v/>
      </c>
    </row>
    <row r="116" spans="1:56" ht="12.75" customHeight="1" x14ac:dyDescent="0.2">
      <c r="A116" s="7" t="s">
        <v>30</v>
      </c>
      <c r="B116" s="7" t="s">
        <v>55</v>
      </c>
      <c r="C116" s="8">
        <v>40132</v>
      </c>
      <c r="D116" s="9" t="s">
        <v>32</v>
      </c>
      <c r="E116" s="10" t="s">
        <v>33</v>
      </c>
      <c r="F116" s="10">
        <f t="shared" si="33"/>
        <v>1</v>
      </c>
      <c r="G116" s="10">
        <f t="shared" si="34"/>
        <v>0</v>
      </c>
      <c r="H116" s="10">
        <f t="shared" si="35"/>
        <v>0</v>
      </c>
      <c r="I116" s="10">
        <f t="shared" si="36"/>
        <v>0</v>
      </c>
      <c r="J116" s="7">
        <v>0</v>
      </c>
      <c r="K116" s="11">
        <v>17907</v>
      </c>
      <c r="L116" s="9">
        <v>408161</v>
      </c>
      <c r="M116" s="7">
        <v>7</v>
      </c>
      <c r="N116" s="7">
        <f t="shared" si="64"/>
        <v>13</v>
      </c>
      <c r="O116" s="7">
        <v>8</v>
      </c>
      <c r="P116" s="7">
        <f t="shared" si="65"/>
        <v>12</v>
      </c>
      <c r="Q116" s="7">
        <v>6</v>
      </c>
      <c r="R116" s="7">
        <v>7</v>
      </c>
      <c r="S116" s="7">
        <v>4</v>
      </c>
      <c r="T116" s="7">
        <v>5</v>
      </c>
      <c r="U116" s="7">
        <v>4</v>
      </c>
      <c r="V116" s="7">
        <v>0</v>
      </c>
      <c r="W116" s="7">
        <v>1</v>
      </c>
      <c r="X116" s="6">
        <v>1</v>
      </c>
      <c r="Y116" s="12">
        <v>8.8259056554599944</v>
      </c>
      <c r="Z116" s="7">
        <v>1</v>
      </c>
      <c r="AA116" s="7">
        <v>0</v>
      </c>
      <c r="AB116" s="7">
        <v>0</v>
      </c>
      <c r="AC116" s="10">
        <f t="shared" si="37"/>
        <v>0</v>
      </c>
      <c r="AD116" s="10">
        <f t="shared" si="38"/>
        <v>0</v>
      </c>
      <c r="AE116" s="10">
        <f t="shared" si="39"/>
        <v>1</v>
      </c>
      <c r="AF116" s="9" t="s">
        <v>76</v>
      </c>
      <c r="AG116" s="7" t="str">
        <f t="shared" si="40"/>
        <v>Padrão</v>
      </c>
      <c r="AH116" s="7" t="str">
        <f t="shared" si="41"/>
        <v>Padrão</v>
      </c>
      <c r="AI116" s="7" t="str">
        <f t="shared" si="42"/>
        <v>Padrão</v>
      </c>
      <c r="AJ116" s="7" t="str">
        <f t="shared" si="43"/>
        <v>Padrão</v>
      </c>
      <c r="AK116" s="7" t="str">
        <f t="shared" si="44"/>
        <v>Padrão</v>
      </c>
      <c r="AL116" s="7" t="str">
        <f t="shared" si="45"/>
        <v>Padrão</v>
      </c>
      <c r="AM116" s="34">
        <f t="shared" si="46"/>
        <v>0.12130770865976713</v>
      </c>
      <c r="AN116" s="34">
        <f t="shared" si="47"/>
        <v>1.0780135799962731</v>
      </c>
      <c r="AO116" s="35" t="str">
        <f t="shared" si="48"/>
        <v/>
      </c>
      <c r="AP116" s="34">
        <f t="shared" si="49"/>
        <v>0.48616983743415837</v>
      </c>
      <c r="AQ116" s="34">
        <f t="shared" si="50"/>
        <v>0.44868920542736179</v>
      </c>
      <c r="AR116" s="35" t="str">
        <f t="shared" si="51"/>
        <v/>
      </c>
      <c r="AS116" s="34">
        <f t="shared" si="52"/>
        <v>7.1958632118559957E-3</v>
      </c>
      <c r="AT116" s="34">
        <f t="shared" si="53"/>
        <v>4.6860406798016934</v>
      </c>
      <c r="AU116" s="35" t="str">
        <f t="shared" si="54"/>
        <v/>
      </c>
      <c r="AV116" s="34">
        <f t="shared" si="55"/>
        <v>6.7565168950411023E-2</v>
      </c>
      <c r="AW116" s="34">
        <f t="shared" si="56"/>
        <v>1.4838057245320497</v>
      </c>
      <c r="AX116" s="35" t="str">
        <f t="shared" si="57"/>
        <v/>
      </c>
      <c r="AY116" s="34">
        <f t="shared" si="58"/>
        <v>1.0510968006008172</v>
      </c>
      <c r="AZ116" s="34">
        <f t="shared" si="59"/>
        <v>0.23006255494941433</v>
      </c>
      <c r="BA116" s="35" t="str">
        <f t="shared" si="60"/>
        <v/>
      </c>
      <c r="BB116" s="34">
        <f t="shared" si="61"/>
        <v>0.16285060750454688</v>
      </c>
      <c r="BC116" s="34">
        <f t="shared" si="62"/>
        <v>0.9112820465910213</v>
      </c>
      <c r="BD116" s="35" t="str">
        <f t="shared" si="63"/>
        <v/>
      </c>
    </row>
    <row r="117" spans="1:56" ht="12.75" customHeight="1" x14ac:dyDescent="0.2">
      <c r="A117" s="7" t="s">
        <v>30</v>
      </c>
      <c r="B117" s="7" t="s">
        <v>47</v>
      </c>
      <c r="C117" s="8">
        <v>40146</v>
      </c>
      <c r="D117" s="9" t="s">
        <v>32</v>
      </c>
      <c r="E117" s="10" t="s">
        <v>33</v>
      </c>
      <c r="F117" s="10">
        <f t="shared" si="33"/>
        <v>1</v>
      </c>
      <c r="G117" s="10">
        <f t="shared" si="34"/>
        <v>0</v>
      </c>
      <c r="H117" s="10">
        <f t="shared" si="35"/>
        <v>0</v>
      </c>
      <c r="I117" s="10">
        <f t="shared" si="36"/>
        <v>0</v>
      </c>
      <c r="J117" s="7">
        <v>0</v>
      </c>
      <c r="K117" s="11">
        <v>17907</v>
      </c>
      <c r="L117" s="9">
        <v>408161</v>
      </c>
      <c r="M117" s="7">
        <v>7</v>
      </c>
      <c r="N117" s="7">
        <f t="shared" si="64"/>
        <v>13</v>
      </c>
      <c r="O117" s="7">
        <v>12</v>
      </c>
      <c r="P117" s="7">
        <f t="shared" si="65"/>
        <v>8</v>
      </c>
      <c r="Q117" s="7">
        <v>6</v>
      </c>
      <c r="R117" s="7">
        <v>6</v>
      </c>
      <c r="S117" s="7">
        <v>6</v>
      </c>
      <c r="T117" s="7">
        <v>8</v>
      </c>
      <c r="U117" s="7">
        <v>4</v>
      </c>
      <c r="V117" s="7">
        <v>0</v>
      </c>
      <c r="W117" s="7">
        <v>1</v>
      </c>
      <c r="X117" s="6">
        <v>1</v>
      </c>
      <c r="Y117" s="12">
        <v>5.9337273641851107</v>
      </c>
      <c r="Z117" s="7">
        <v>1</v>
      </c>
      <c r="AA117" s="7">
        <v>0</v>
      </c>
      <c r="AB117" s="7">
        <v>1.8</v>
      </c>
      <c r="AC117" s="10">
        <f t="shared" si="37"/>
        <v>0</v>
      </c>
      <c r="AD117" s="10">
        <f t="shared" si="38"/>
        <v>0</v>
      </c>
      <c r="AE117" s="10">
        <f t="shared" si="39"/>
        <v>1</v>
      </c>
      <c r="AF117" s="9" t="s">
        <v>76</v>
      </c>
      <c r="AG117" s="7" t="str">
        <f t="shared" si="40"/>
        <v>Padrão</v>
      </c>
      <c r="AH117" s="7" t="str">
        <f t="shared" si="41"/>
        <v>Padrão</v>
      </c>
      <c r="AI117" s="7" t="str">
        <f t="shared" si="42"/>
        <v>Padrão</v>
      </c>
      <c r="AJ117" s="7" t="str">
        <f t="shared" si="43"/>
        <v>Padrão</v>
      </c>
      <c r="AK117" s="7" t="str">
        <f t="shared" si="44"/>
        <v>Outlier</v>
      </c>
      <c r="AL117" s="7" t="str">
        <f t="shared" si="45"/>
        <v>Padrão</v>
      </c>
      <c r="AM117" s="34">
        <f t="shared" si="46"/>
        <v>0.12130770865976713</v>
      </c>
      <c r="AN117" s="34">
        <f t="shared" si="47"/>
        <v>1.0780135799962731</v>
      </c>
      <c r="AO117" s="35" t="str">
        <f t="shared" si="48"/>
        <v/>
      </c>
      <c r="AP117" s="34">
        <f t="shared" si="49"/>
        <v>0.48616983743415837</v>
      </c>
      <c r="AQ117" s="34">
        <f t="shared" si="50"/>
        <v>0.44868920542736179</v>
      </c>
      <c r="AR117" s="35" t="str">
        <f t="shared" si="51"/>
        <v/>
      </c>
      <c r="AS117" s="34">
        <f t="shared" si="52"/>
        <v>0.79450675357053047</v>
      </c>
      <c r="AT117" s="34">
        <f t="shared" si="53"/>
        <v>0.30084051243716065</v>
      </c>
      <c r="AU117" s="35" t="str">
        <f t="shared" si="54"/>
        <v/>
      </c>
      <c r="AV117" s="34">
        <f t="shared" si="55"/>
        <v>2.8311116096294691</v>
      </c>
      <c r="AW117" s="34">
        <f t="shared" si="56"/>
        <v>5.7565660971477368E-2</v>
      </c>
      <c r="AX117" s="35" t="str">
        <f t="shared" si="57"/>
        <v>*</v>
      </c>
      <c r="AY117" s="34">
        <f t="shared" si="58"/>
        <v>1.8364653290220592</v>
      </c>
      <c r="AZ117" s="34">
        <f t="shared" si="59"/>
        <v>0.11752636925923943</v>
      </c>
      <c r="BA117" s="35" t="str">
        <f t="shared" si="60"/>
        <v/>
      </c>
      <c r="BB117" s="34">
        <f t="shared" si="61"/>
        <v>5.6738600017759454E-2</v>
      </c>
      <c r="BC117" s="34">
        <f t="shared" si="62"/>
        <v>1.6279839821513002</v>
      </c>
      <c r="BD117" s="35" t="str">
        <f t="shared" si="63"/>
        <v/>
      </c>
    </row>
    <row r="118" spans="1:56" ht="12.75" customHeight="1" x14ac:dyDescent="0.2">
      <c r="A118" s="7" t="s">
        <v>46</v>
      </c>
      <c r="B118" s="7" t="s">
        <v>63</v>
      </c>
      <c r="C118" s="8">
        <v>39984</v>
      </c>
      <c r="D118" s="9" t="s">
        <v>48</v>
      </c>
      <c r="E118" s="10" t="s">
        <v>33</v>
      </c>
      <c r="F118" s="10">
        <f t="shared" si="33"/>
        <v>1</v>
      </c>
      <c r="G118" s="10">
        <f t="shared" si="34"/>
        <v>0</v>
      </c>
      <c r="H118" s="10">
        <f t="shared" si="35"/>
        <v>0</v>
      </c>
      <c r="I118" s="10">
        <f t="shared" si="36"/>
        <v>0</v>
      </c>
      <c r="J118" s="7">
        <v>0</v>
      </c>
      <c r="K118" s="13">
        <v>23534</v>
      </c>
      <c r="L118" s="9">
        <v>1430220</v>
      </c>
      <c r="M118" s="7">
        <v>7</v>
      </c>
      <c r="N118" s="7">
        <f t="shared" si="64"/>
        <v>13</v>
      </c>
      <c r="O118" s="7">
        <v>13</v>
      </c>
      <c r="P118" s="7">
        <f t="shared" si="65"/>
        <v>7</v>
      </c>
      <c r="Q118" s="7">
        <v>4</v>
      </c>
      <c r="R118" s="7">
        <v>5</v>
      </c>
      <c r="S118" s="7">
        <v>3</v>
      </c>
      <c r="T118" s="7">
        <v>5</v>
      </c>
      <c r="U118" s="7">
        <v>1</v>
      </c>
      <c r="V118" s="7">
        <v>0</v>
      </c>
      <c r="W118" s="7">
        <v>0</v>
      </c>
      <c r="X118" s="6">
        <v>0</v>
      </c>
      <c r="Y118" s="12">
        <v>15.971113117144643</v>
      </c>
      <c r="Z118" s="7">
        <v>1</v>
      </c>
      <c r="AA118" s="7">
        <v>0</v>
      </c>
      <c r="AB118" s="7">
        <v>0</v>
      </c>
      <c r="AC118" s="10">
        <f t="shared" si="37"/>
        <v>1</v>
      </c>
      <c r="AD118" s="10">
        <f t="shared" si="38"/>
        <v>0</v>
      </c>
      <c r="AE118" s="10">
        <f t="shared" si="39"/>
        <v>0</v>
      </c>
      <c r="AF118" s="9" t="s">
        <v>34</v>
      </c>
      <c r="AG118" s="7" t="str">
        <f t="shared" si="40"/>
        <v>Padrão</v>
      </c>
      <c r="AH118" s="7" t="str">
        <f t="shared" si="41"/>
        <v>Padrão</v>
      </c>
      <c r="AI118" s="7" t="str">
        <f t="shared" si="42"/>
        <v>Padrão</v>
      </c>
      <c r="AJ118" s="7" t="str">
        <f t="shared" si="43"/>
        <v>Padrão</v>
      </c>
      <c r="AK118" s="7" t="str">
        <f t="shared" si="44"/>
        <v>Padrão</v>
      </c>
      <c r="AL118" s="7" t="str">
        <f t="shared" si="45"/>
        <v>Padrão</v>
      </c>
      <c r="AM118" s="34">
        <f t="shared" si="46"/>
        <v>2.3341404670856546E-3</v>
      </c>
      <c r="AN118" s="34">
        <f t="shared" si="47"/>
        <v>8.2478303553898993</v>
      </c>
      <c r="AO118" s="35" t="str">
        <f t="shared" si="48"/>
        <v/>
      </c>
      <c r="AP118" s="34">
        <f t="shared" si="49"/>
        <v>0.28549831114687074</v>
      </c>
      <c r="AQ118" s="34">
        <f t="shared" si="50"/>
        <v>0.64731120312234092</v>
      </c>
      <c r="AR118" s="35" t="str">
        <f t="shared" si="51"/>
        <v/>
      </c>
      <c r="AS118" s="34">
        <f t="shared" si="52"/>
        <v>0.32823525539694648</v>
      </c>
      <c r="AT118" s="34">
        <f t="shared" si="53"/>
        <v>0.59093821033144889</v>
      </c>
      <c r="AU118" s="35" t="str">
        <f t="shared" si="54"/>
        <v/>
      </c>
      <c r="AV118" s="34">
        <f t="shared" si="55"/>
        <v>6.7565168950411023E-2</v>
      </c>
      <c r="AW118" s="34">
        <f t="shared" si="56"/>
        <v>1.4838057245320497</v>
      </c>
      <c r="AX118" s="35" t="str">
        <f t="shared" si="57"/>
        <v/>
      </c>
      <c r="AY118" s="34">
        <f t="shared" si="58"/>
        <v>4.4151677015282519E-2</v>
      </c>
      <c r="AZ118" s="34">
        <f t="shared" si="59"/>
        <v>1.8571588359994464</v>
      </c>
      <c r="BA118" s="35" t="str">
        <f t="shared" si="60"/>
        <v/>
      </c>
      <c r="BB118" s="34">
        <f t="shared" si="61"/>
        <v>0.16285060750454688</v>
      </c>
      <c r="BC118" s="34">
        <f t="shared" si="62"/>
        <v>0.9112820465910213</v>
      </c>
      <c r="BD118" s="35" t="str">
        <f t="shared" si="63"/>
        <v/>
      </c>
    </row>
    <row r="119" spans="1:56" ht="12.75" customHeight="1" x14ac:dyDescent="0.2">
      <c r="A119" s="7" t="s">
        <v>46</v>
      </c>
      <c r="B119" s="7" t="s">
        <v>50</v>
      </c>
      <c r="C119" s="8">
        <v>40121</v>
      </c>
      <c r="D119" s="9" t="s">
        <v>48</v>
      </c>
      <c r="E119" s="10" t="s">
        <v>33</v>
      </c>
      <c r="F119" s="10">
        <f t="shared" si="33"/>
        <v>1</v>
      </c>
      <c r="G119" s="10">
        <f t="shared" si="34"/>
        <v>0</v>
      </c>
      <c r="H119" s="10">
        <f t="shared" si="35"/>
        <v>0</v>
      </c>
      <c r="I119" s="10">
        <f t="shared" si="36"/>
        <v>0</v>
      </c>
      <c r="J119" s="7">
        <v>0</v>
      </c>
      <c r="K119" s="13">
        <v>23534</v>
      </c>
      <c r="L119" s="9">
        <v>1430220</v>
      </c>
      <c r="M119" s="7">
        <v>7</v>
      </c>
      <c r="N119" s="7">
        <f t="shared" si="64"/>
        <v>13</v>
      </c>
      <c r="O119" s="7">
        <v>2</v>
      </c>
      <c r="P119" s="7">
        <f t="shared" si="65"/>
        <v>18</v>
      </c>
      <c r="Q119" s="7">
        <v>3</v>
      </c>
      <c r="R119" s="7">
        <v>9</v>
      </c>
      <c r="S119" s="7">
        <v>3</v>
      </c>
      <c r="T119" s="7">
        <v>6</v>
      </c>
      <c r="U119" s="7">
        <v>4</v>
      </c>
      <c r="V119" s="7">
        <v>0</v>
      </c>
      <c r="W119" s="7">
        <v>1</v>
      </c>
      <c r="X119" s="6">
        <v>0</v>
      </c>
      <c r="Y119" s="12">
        <v>16.941701769165963</v>
      </c>
      <c r="Z119" s="7">
        <v>0</v>
      </c>
      <c r="AA119" s="7">
        <v>1</v>
      </c>
      <c r="AB119" s="7">
        <v>6.8</v>
      </c>
      <c r="AC119" s="10">
        <f t="shared" si="37"/>
        <v>0</v>
      </c>
      <c r="AD119" s="10">
        <f t="shared" si="38"/>
        <v>0</v>
      </c>
      <c r="AE119" s="10">
        <f t="shared" si="39"/>
        <v>1</v>
      </c>
      <c r="AF119" s="9" t="s">
        <v>76</v>
      </c>
      <c r="AG119" s="7" t="str">
        <f t="shared" si="40"/>
        <v>Padrão</v>
      </c>
      <c r="AH119" s="7" t="str">
        <f t="shared" si="41"/>
        <v>Padrão</v>
      </c>
      <c r="AI119" s="7" t="str">
        <f t="shared" si="42"/>
        <v>Padrão</v>
      </c>
      <c r="AJ119" s="7" t="str">
        <f t="shared" si="43"/>
        <v>Padrão</v>
      </c>
      <c r="AK119" s="7" t="str">
        <f t="shared" si="44"/>
        <v>Padrão</v>
      </c>
      <c r="AL119" s="7" t="str">
        <f t="shared" si="45"/>
        <v>Outlier</v>
      </c>
      <c r="AM119" s="34">
        <f t="shared" si="46"/>
        <v>2.3341404670856546E-3</v>
      </c>
      <c r="AN119" s="34">
        <f t="shared" si="47"/>
        <v>8.2478303553898993</v>
      </c>
      <c r="AO119" s="35" t="str">
        <f t="shared" si="48"/>
        <v/>
      </c>
      <c r="AP119" s="34">
        <f t="shared" si="49"/>
        <v>0.28549831114687074</v>
      </c>
      <c r="AQ119" s="34">
        <f t="shared" si="50"/>
        <v>0.64731120312234092</v>
      </c>
      <c r="AR119" s="35" t="str">
        <f t="shared" si="51"/>
        <v/>
      </c>
      <c r="AS119" s="34">
        <f t="shared" si="52"/>
        <v>0.32823525539694648</v>
      </c>
      <c r="AT119" s="34">
        <f t="shared" si="53"/>
        <v>0.59093821033144889</v>
      </c>
      <c r="AU119" s="35" t="str">
        <f t="shared" si="54"/>
        <v/>
      </c>
      <c r="AV119" s="34">
        <f t="shared" si="55"/>
        <v>0.53897953132908405</v>
      </c>
      <c r="AW119" s="34">
        <f t="shared" si="56"/>
        <v>0.41503623187612998</v>
      </c>
      <c r="AX119" s="35" t="str">
        <f t="shared" si="57"/>
        <v/>
      </c>
      <c r="AY119" s="34">
        <f t="shared" si="58"/>
        <v>9.8805024694864508E-3</v>
      </c>
      <c r="AZ119" s="34">
        <f t="shared" si="59"/>
        <v>3.9936962127645015</v>
      </c>
      <c r="BA119" s="35" t="str">
        <f t="shared" si="60"/>
        <v/>
      </c>
      <c r="BB119" s="34">
        <f t="shared" si="61"/>
        <v>4.8886874621972477E-2</v>
      </c>
      <c r="BC119" s="34">
        <f t="shared" si="62"/>
        <v>1.7607523601557336</v>
      </c>
      <c r="BD119" s="35" t="str">
        <f t="shared" si="63"/>
        <v/>
      </c>
    </row>
    <row r="120" spans="1:56" ht="12.75" customHeight="1" x14ac:dyDescent="0.2">
      <c r="A120" s="7" t="s">
        <v>46</v>
      </c>
      <c r="B120" s="7" t="s">
        <v>49</v>
      </c>
      <c r="C120" s="8">
        <v>40076</v>
      </c>
      <c r="D120" s="9" t="s">
        <v>48</v>
      </c>
      <c r="E120" s="10" t="s">
        <v>33</v>
      </c>
      <c r="F120" s="10">
        <f t="shared" si="33"/>
        <v>1</v>
      </c>
      <c r="G120" s="10">
        <f t="shared" si="34"/>
        <v>0</v>
      </c>
      <c r="H120" s="10">
        <f t="shared" si="35"/>
        <v>0</v>
      </c>
      <c r="I120" s="10">
        <f t="shared" si="36"/>
        <v>0</v>
      </c>
      <c r="J120" s="7">
        <v>0</v>
      </c>
      <c r="K120" s="13">
        <v>23534</v>
      </c>
      <c r="L120" s="9">
        <v>1430220</v>
      </c>
      <c r="M120" s="7">
        <v>7</v>
      </c>
      <c r="N120" s="7">
        <f t="shared" si="64"/>
        <v>13</v>
      </c>
      <c r="O120" s="7">
        <v>20</v>
      </c>
      <c r="P120" s="7">
        <f t="shared" si="65"/>
        <v>0</v>
      </c>
      <c r="Q120" s="7">
        <v>5</v>
      </c>
      <c r="R120" s="7">
        <v>2</v>
      </c>
      <c r="S120" s="7">
        <v>6</v>
      </c>
      <c r="T120" s="7">
        <v>1</v>
      </c>
      <c r="U120" s="7">
        <v>3</v>
      </c>
      <c r="V120" s="7">
        <v>0</v>
      </c>
      <c r="W120" s="7">
        <v>1</v>
      </c>
      <c r="X120" s="6">
        <v>0</v>
      </c>
      <c r="Y120" s="12">
        <v>20.964308031611836</v>
      </c>
      <c r="Z120" s="7">
        <v>1</v>
      </c>
      <c r="AA120" s="7">
        <v>0</v>
      </c>
      <c r="AB120" s="7">
        <v>0</v>
      </c>
      <c r="AC120" s="10">
        <f t="shared" si="37"/>
        <v>0</v>
      </c>
      <c r="AD120" s="10">
        <f t="shared" si="38"/>
        <v>1</v>
      </c>
      <c r="AE120" s="10">
        <f t="shared" si="39"/>
        <v>0</v>
      </c>
      <c r="AF120" s="9" t="s">
        <v>67</v>
      </c>
      <c r="AG120" s="7" t="str">
        <f t="shared" si="40"/>
        <v>Padrão</v>
      </c>
      <c r="AH120" s="7" t="str">
        <f t="shared" si="41"/>
        <v>Padrão</v>
      </c>
      <c r="AI120" s="7" t="str">
        <f t="shared" si="42"/>
        <v>Padrão</v>
      </c>
      <c r="AJ120" s="7" t="str">
        <f t="shared" si="43"/>
        <v>Outlier</v>
      </c>
      <c r="AK120" s="7" t="str">
        <f t="shared" si="44"/>
        <v>Padrão</v>
      </c>
      <c r="AL120" s="7" t="str">
        <f t="shared" si="45"/>
        <v>Padrão</v>
      </c>
      <c r="AM120" s="34">
        <f t="shared" si="46"/>
        <v>2.3341404670856546E-3</v>
      </c>
      <c r="AN120" s="34">
        <f t="shared" si="47"/>
        <v>8.2478303553898993</v>
      </c>
      <c r="AO120" s="35" t="str">
        <f t="shared" si="48"/>
        <v/>
      </c>
      <c r="AP120" s="34">
        <f t="shared" si="49"/>
        <v>0.28549831114687074</v>
      </c>
      <c r="AQ120" s="34">
        <f t="shared" si="50"/>
        <v>0.64731120312234092</v>
      </c>
      <c r="AR120" s="35" t="str">
        <f t="shared" si="51"/>
        <v/>
      </c>
      <c r="AS120" s="34">
        <f t="shared" si="52"/>
        <v>0.79450675357053047</v>
      </c>
      <c r="AT120" s="34">
        <f t="shared" si="53"/>
        <v>0.30084051243716065</v>
      </c>
      <c r="AU120" s="35" t="str">
        <f t="shared" si="54"/>
        <v/>
      </c>
      <c r="AV120" s="34">
        <f t="shared" si="55"/>
        <v>2.6795855645791824</v>
      </c>
      <c r="AW120" s="34">
        <f t="shared" si="56"/>
        <v>6.3828059149340033E-2</v>
      </c>
      <c r="AX120" s="35" t="str">
        <f t="shared" si="57"/>
        <v>*</v>
      </c>
      <c r="AY120" s="34">
        <f t="shared" si="58"/>
        <v>0.12923161292650137</v>
      </c>
      <c r="AZ120" s="34">
        <f t="shared" si="59"/>
        <v>1.0403114901480759</v>
      </c>
      <c r="BA120" s="35" t="str">
        <f t="shared" si="60"/>
        <v/>
      </c>
      <c r="BB120" s="34">
        <f t="shared" si="61"/>
        <v>0.16285060750454688</v>
      </c>
      <c r="BC120" s="34">
        <f t="shared" si="62"/>
        <v>0.9112820465910213</v>
      </c>
      <c r="BD120" s="35" t="str">
        <f t="shared" si="63"/>
        <v/>
      </c>
    </row>
    <row r="121" spans="1:56" ht="12.75" customHeight="1" x14ac:dyDescent="0.2">
      <c r="A121" s="7" t="s">
        <v>49</v>
      </c>
      <c r="B121" s="7" t="s">
        <v>46</v>
      </c>
      <c r="C121" s="8">
        <v>39978</v>
      </c>
      <c r="D121" s="9" t="s">
        <v>51</v>
      </c>
      <c r="E121" s="10" t="s">
        <v>42</v>
      </c>
      <c r="F121" s="10">
        <f t="shared" si="33"/>
        <v>0</v>
      </c>
      <c r="G121" s="10">
        <f t="shared" si="34"/>
        <v>0</v>
      </c>
      <c r="H121" s="10">
        <f t="shared" si="35"/>
        <v>1</v>
      </c>
      <c r="I121" s="10">
        <f t="shared" si="36"/>
        <v>0</v>
      </c>
      <c r="J121" s="7">
        <v>0</v>
      </c>
      <c r="K121" s="13">
        <v>22903</v>
      </c>
      <c r="L121" s="9">
        <v>6186710</v>
      </c>
      <c r="M121" s="7">
        <v>7</v>
      </c>
      <c r="N121" s="7">
        <f t="shared" si="64"/>
        <v>13</v>
      </c>
      <c r="O121" s="7">
        <v>8</v>
      </c>
      <c r="P121" s="7">
        <f t="shared" si="65"/>
        <v>12</v>
      </c>
      <c r="Q121" s="7">
        <v>4</v>
      </c>
      <c r="R121" s="7">
        <v>6</v>
      </c>
      <c r="S121" s="7">
        <v>3</v>
      </c>
      <c r="T121" s="7">
        <v>5</v>
      </c>
      <c r="U121" s="7">
        <v>1</v>
      </c>
      <c r="V121" s="7">
        <v>0</v>
      </c>
      <c r="W121" s="7">
        <v>0</v>
      </c>
      <c r="X121" s="6">
        <v>1</v>
      </c>
      <c r="Y121" s="12">
        <v>15.635036018336608</v>
      </c>
      <c r="Z121" s="7">
        <v>1</v>
      </c>
      <c r="AA121" s="7">
        <v>0</v>
      </c>
      <c r="AB121" s="7">
        <v>0</v>
      </c>
      <c r="AC121" s="10">
        <f t="shared" si="37"/>
        <v>1</v>
      </c>
      <c r="AD121" s="10">
        <f t="shared" si="38"/>
        <v>0</v>
      </c>
      <c r="AE121" s="10">
        <f t="shared" si="39"/>
        <v>0</v>
      </c>
      <c r="AF121" s="9" t="s">
        <v>34</v>
      </c>
      <c r="AG121" s="7" t="str">
        <f t="shared" si="40"/>
        <v>Padrão</v>
      </c>
      <c r="AH121" s="7" t="str">
        <f t="shared" si="41"/>
        <v>Padrão</v>
      </c>
      <c r="AI121" s="7" t="str">
        <f t="shared" si="42"/>
        <v>Padrão</v>
      </c>
      <c r="AJ121" s="7" t="str">
        <f t="shared" si="43"/>
        <v>Padrão</v>
      </c>
      <c r="AK121" s="7" t="str">
        <f t="shared" si="44"/>
        <v>Padrão</v>
      </c>
      <c r="AL121" s="7" t="str">
        <f t="shared" si="45"/>
        <v>Padrão</v>
      </c>
      <c r="AM121" s="34">
        <f t="shared" si="46"/>
        <v>6.7161351413467666E-3</v>
      </c>
      <c r="AN121" s="34">
        <f t="shared" si="47"/>
        <v>4.8516779202724818</v>
      </c>
      <c r="AO121" s="35" t="str">
        <f t="shared" si="48"/>
        <v/>
      </c>
      <c r="AP121" s="34">
        <f t="shared" si="49"/>
        <v>5.0161350515127649E-2</v>
      </c>
      <c r="AQ121" s="34">
        <f t="shared" si="50"/>
        <v>1.7371329441521757</v>
      </c>
      <c r="AR121" s="35" t="str">
        <f t="shared" si="51"/>
        <v/>
      </c>
      <c r="AS121" s="34">
        <f t="shared" si="52"/>
        <v>0.32823525539694648</v>
      </c>
      <c r="AT121" s="34">
        <f t="shared" si="53"/>
        <v>0.59093821033144889</v>
      </c>
      <c r="AU121" s="35" t="str">
        <f t="shared" si="54"/>
        <v/>
      </c>
      <c r="AV121" s="34">
        <f t="shared" si="55"/>
        <v>6.7565168950411023E-2</v>
      </c>
      <c r="AW121" s="34">
        <f t="shared" si="56"/>
        <v>1.4838057245320497</v>
      </c>
      <c r="AX121" s="35" t="str">
        <f t="shared" si="57"/>
        <v/>
      </c>
      <c r="AY121" s="34">
        <f t="shared" si="58"/>
        <v>6.1733279071930429E-2</v>
      </c>
      <c r="AZ121" s="34">
        <f t="shared" si="59"/>
        <v>1.5568443025054544</v>
      </c>
      <c r="BA121" s="35" t="str">
        <f t="shared" si="60"/>
        <v/>
      </c>
      <c r="BB121" s="34">
        <f t="shared" si="61"/>
        <v>0.16285060750454688</v>
      </c>
      <c r="BC121" s="34">
        <f t="shared" si="62"/>
        <v>0.9112820465910213</v>
      </c>
      <c r="BD121" s="35" t="str">
        <f t="shared" si="63"/>
        <v/>
      </c>
    </row>
    <row r="122" spans="1:56" ht="12.75" customHeight="1" x14ac:dyDescent="0.2">
      <c r="A122" s="7" t="s">
        <v>58</v>
      </c>
      <c r="B122" s="7" t="s">
        <v>60</v>
      </c>
      <c r="C122" s="8">
        <v>40027</v>
      </c>
      <c r="D122" s="9" t="s">
        <v>51</v>
      </c>
      <c r="E122" s="10" t="s">
        <v>42</v>
      </c>
      <c r="F122" s="10">
        <f t="shared" si="33"/>
        <v>0</v>
      </c>
      <c r="G122" s="10">
        <f t="shared" si="34"/>
        <v>0</v>
      </c>
      <c r="H122" s="10">
        <f t="shared" si="35"/>
        <v>1</v>
      </c>
      <c r="I122" s="10">
        <f t="shared" si="36"/>
        <v>0</v>
      </c>
      <c r="J122" s="7">
        <v>0</v>
      </c>
      <c r="K122" s="13">
        <v>22903</v>
      </c>
      <c r="L122" s="9">
        <v>6186710</v>
      </c>
      <c r="M122" s="7">
        <v>7</v>
      </c>
      <c r="N122" s="7">
        <f t="shared" si="64"/>
        <v>13</v>
      </c>
      <c r="O122" s="7">
        <v>20</v>
      </c>
      <c r="P122" s="7">
        <f t="shared" si="65"/>
        <v>0</v>
      </c>
      <c r="Q122" s="7">
        <v>7</v>
      </c>
      <c r="R122" s="7">
        <v>2</v>
      </c>
      <c r="S122" s="7">
        <v>6</v>
      </c>
      <c r="T122" s="7">
        <v>6</v>
      </c>
      <c r="U122" s="7">
        <v>2</v>
      </c>
      <c r="V122" s="7">
        <v>0</v>
      </c>
      <c r="W122" s="7">
        <v>0</v>
      </c>
      <c r="X122" s="6">
        <v>0</v>
      </c>
      <c r="Y122" s="12">
        <v>16.448530115867086</v>
      </c>
      <c r="Z122" s="7">
        <v>1</v>
      </c>
      <c r="AA122" s="7">
        <v>0</v>
      </c>
      <c r="AB122" s="7">
        <v>0</v>
      </c>
      <c r="AC122" s="10">
        <f t="shared" si="37"/>
        <v>0</v>
      </c>
      <c r="AD122" s="10">
        <f t="shared" si="38"/>
        <v>1</v>
      </c>
      <c r="AE122" s="10">
        <f t="shared" si="39"/>
        <v>0</v>
      </c>
      <c r="AF122" s="9" t="s">
        <v>67</v>
      </c>
      <c r="AG122" s="7" t="str">
        <f t="shared" si="40"/>
        <v>Padrão</v>
      </c>
      <c r="AH122" s="7" t="str">
        <f t="shared" si="41"/>
        <v>Padrão</v>
      </c>
      <c r="AI122" s="7" t="str">
        <f t="shared" si="42"/>
        <v>Padrão</v>
      </c>
      <c r="AJ122" s="7" t="str">
        <f t="shared" si="43"/>
        <v>Padrão</v>
      </c>
      <c r="AK122" s="7" t="str">
        <f t="shared" si="44"/>
        <v>Padrão</v>
      </c>
      <c r="AL122" s="7" t="str">
        <f t="shared" si="45"/>
        <v>Padrão</v>
      </c>
      <c r="AM122" s="34">
        <f t="shared" si="46"/>
        <v>6.7161351413467666E-3</v>
      </c>
      <c r="AN122" s="34">
        <f t="shared" si="47"/>
        <v>4.8516779202724818</v>
      </c>
      <c r="AO122" s="35" t="str">
        <f t="shared" si="48"/>
        <v/>
      </c>
      <c r="AP122" s="34">
        <f t="shared" si="49"/>
        <v>5.0161350515127649E-2</v>
      </c>
      <c r="AQ122" s="34">
        <f t="shared" si="50"/>
        <v>1.7371329441521757</v>
      </c>
      <c r="AR122" s="35" t="str">
        <f t="shared" si="51"/>
        <v/>
      </c>
      <c r="AS122" s="34">
        <f t="shared" si="52"/>
        <v>0.79450675357053047</v>
      </c>
      <c r="AT122" s="34">
        <f t="shared" si="53"/>
        <v>0.30084051243716065</v>
      </c>
      <c r="AU122" s="35" t="str">
        <f t="shared" si="54"/>
        <v/>
      </c>
      <c r="AV122" s="34">
        <f t="shared" si="55"/>
        <v>0.53897953132908405</v>
      </c>
      <c r="AW122" s="34">
        <f t="shared" si="56"/>
        <v>0.41503623187612998</v>
      </c>
      <c r="AX122" s="35" t="str">
        <f t="shared" si="57"/>
        <v/>
      </c>
      <c r="AY122" s="34">
        <f t="shared" si="58"/>
        <v>2.4230186918241511E-2</v>
      </c>
      <c r="AZ122" s="34">
        <f t="shared" si="59"/>
        <v>2.5320376865190308</v>
      </c>
      <c r="BA122" s="35" t="str">
        <f t="shared" si="60"/>
        <v/>
      </c>
      <c r="BB122" s="34">
        <f t="shared" si="61"/>
        <v>0.16285060750454688</v>
      </c>
      <c r="BC122" s="34">
        <f t="shared" si="62"/>
        <v>0.9112820465910213</v>
      </c>
      <c r="BD122" s="35" t="str">
        <f t="shared" si="63"/>
        <v/>
      </c>
    </row>
    <row r="123" spans="1:56" ht="12.75" customHeight="1" x14ac:dyDescent="0.2">
      <c r="A123" s="7" t="s">
        <v>58</v>
      </c>
      <c r="B123" s="7" t="s">
        <v>39</v>
      </c>
      <c r="C123" s="8">
        <v>40009</v>
      </c>
      <c r="D123" s="9" t="s">
        <v>51</v>
      </c>
      <c r="E123" s="10" t="s">
        <v>42</v>
      </c>
      <c r="F123" s="10">
        <f t="shared" si="33"/>
        <v>0</v>
      </c>
      <c r="G123" s="10">
        <f t="shared" si="34"/>
        <v>0</v>
      </c>
      <c r="H123" s="10">
        <f t="shared" si="35"/>
        <v>1</v>
      </c>
      <c r="I123" s="10">
        <f t="shared" si="36"/>
        <v>0</v>
      </c>
      <c r="J123" s="7">
        <v>0</v>
      </c>
      <c r="K123" s="13">
        <v>22903</v>
      </c>
      <c r="L123" s="9">
        <v>6186710</v>
      </c>
      <c r="M123" s="7">
        <v>7</v>
      </c>
      <c r="N123" s="7">
        <f t="shared" si="64"/>
        <v>13</v>
      </c>
      <c r="O123" s="7">
        <v>4</v>
      </c>
      <c r="P123" s="7">
        <f t="shared" si="65"/>
        <v>16</v>
      </c>
      <c r="Q123" s="7">
        <v>5</v>
      </c>
      <c r="R123" s="7">
        <v>7</v>
      </c>
      <c r="S123" s="7">
        <v>4</v>
      </c>
      <c r="T123" s="7">
        <v>8</v>
      </c>
      <c r="U123" s="7">
        <v>2</v>
      </c>
      <c r="V123" s="7">
        <v>0</v>
      </c>
      <c r="W123" s="7">
        <v>1</v>
      </c>
      <c r="X123" s="6">
        <v>1</v>
      </c>
      <c r="Y123" s="12">
        <v>18.003018240671885</v>
      </c>
      <c r="Z123" s="7">
        <v>0</v>
      </c>
      <c r="AA123" s="7">
        <v>1</v>
      </c>
      <c r="AB123" s="7">
        <v>4.9000000000000004</v>
      </c>
      <c r="AC123" s="10">
        <f t="shared" si="37"/>
        <v>0</v>
      </c>
      <c r="AD123" s="10">
        <f t="shared" si="38"/>
        <v>1</v>
      </c>
      <c r="AE123" s="10">
        <f t="shared" si="39"/>
        <v>0</v>
      </c>
      <c r="AF123" s="9" t="s">
        <v>67</v>
      </c>
      <c r="AG123" s="7" t="str">
        <f t="shared" si="40"/>
        <v>Padrão</v>
      </c>
      <c r="AH123" s="7" t="str">
        <f t="shared" si="41"/>
        <v>Padrão</v>
      </c>
      <c r="AI123" s="7" t="str">
        <f t="shared" si="42"/>
        <v>Padrão</v>
      </c>
      <c r="AJ123" s="7" t="str">
        <f t="shared" si="43"/>
        <v>Padrão</v>
      </c>
      <c r="AK123" s="7" t="str">
        <f t="shared" si="44"/>
        <v>Padrão</v>
      </c>
      <c r="AL123" s="7" t="str">
        <f t="shared" si="45"/>
        <v>Outlier</v>
      </c>
      <c r="AM123" s="34">
        <f t="shared" si="46"/>
        <v>6.7161351413467666E-3</v>
      </c>
      <c r="AN123" s="34">
        <f t="shared" si="47"/>
        <v>4.8516779202724818</v>
      </c>
      <c r="AO123" s="35" t="str">
        <f t="shared" si="48"/>
        <v/>
      </c>
      <c r="AP123" s="34">
        <f t="shared" si="49"/>
        <v>5.0161350515127649E-2</v>
      </c>
      <c r="AQ123" s="34">
        <f t="shared" si="50"/>
        <v>1.7371329441521757</v>
      </c>
      <c r="AR123" s="35" t="str">
        <f t="shared" si="51"/>
        <v/>
      </c>
      <c r="AS123" s="34">
        <f t="shared" si="52"/>
        <v>7.1958632118559957E-3</v>
      </c>
      <c r="AT123" s="34">
        <f t="shared" si="53"/>
        <v>4.6860406798016934</v>
      </c>
      <c r="AU123" s="35" t="str">
        <f t="shared" si="54"/>
        <v/>
      </c>
      <c r="AV123" s="34">
        <f t="shared" si="55"/>
        <v>2.8311116096294691</v>
      </c>
      <c r="AW123" s="34">
        <f t="shared" si="56"/>
        <v>5.7565660971477368E-2</v>
      </c>
      <c r="AX123" s="35" t="str">
        <f t="shared" si="57"/>
        <v>*</v>
      </c>
      <c r="AY123" s="34">
        <f t="shared" si="58"/>
        <v>4.696569623314824E-4</v>
      </c>
      <c r="AZ123" s="34">
        <f t="shared" si="59"/>
        <v>18.404231976195931</v>
      </c>
      <c r="BA123" s="35" t="str">
        <f t="shared" si="60"/>
        <v/>
      </c>
      <c r="BB123" s="34">
        <f t="shared" si="61"/>
        <v>2.1686572684539219E-3</v>
      </c>
      <c r="BC123" s="34">
        <f t="shared" si="62"/>
        <v>8.5574365323498647</v>
      </c>
      <c r="BD123" s="35" t="str">
        <f t="shared" si="63"/>
        <v/>
      </c>
    </row>
    <row r="124" spans="1:56" ht="12.75" customHeight="1" x14ac:dyDescent="0.2">
      <c r="A124" s="7" t="s">
        <v>58</v>
      </c>
      <c r="B124" s="7" t="s">
        <v>44</v>
      </c>
      <c r="C124" s="8">
        <v>39998</v>
      </c>
      <c r="D124" s="9" t="s">
        <v>51</v>
      </c>
      <c r="E124" s="10" t="s">
        <v>42</v>
      </c>
      <c r="F124" s="10">
        <f t="shared" si="33"/>
        <v>0</v>
      </c>
      <c r="G124" s="10">
        <f t="shared" si="34"/>
        <v>0</v>
      </c>
      <c r="H124" s="10">
        <f t="shared" si="35"/>
        <v>1</v>
      </c>
      <c r="I124" s="10">
        <f t="shared" si="36"/>
        <v>0</v>
      </c>
      <c r="J124" s="7">
        <v>0</v>
      </c>
      <c r="K124" s="13">
        <v>22903</v>
      </c>
      <c r="L124" s="9">
        <v>6186710</v>
      </c>
      <c r="M124" s="7">
        <v>7</v>
      </c>
      <c r="N124" s="7">
        <f t="shared" si="64"/>
        <v>13</v>
      </c>
      <c r="O124" s="7">
        <v>3</v>
      </c>
      <c r="P124" s="7">
        <f t="shared" si="65"/>
        <v>17</v>
      </c>
      <c r="Q124" s="7">
        <v>4</v>
      </c>
      <c r="R124" s="7">
        <v>7</v>
      </c>
      <c r="S124" s="7">
        <v>4</v>
      </c>
      <c r="T124" s="7">
        <v>8</v>
      </c>
      <c r="U124" s="7">
        <v>1</v>
      </c>
      <c r="V124" s="7">
        <v>0</v>
      </c>
      <c r="W124" s="7">
        <v>0</v>
      </c>
      <c r="X124" s="6">
        <v>0</v>
      </c>
      <c r="Y124" s="12">
        <v>17.302878114738267</v>
      </c>
      <c r="Z124" s="7">
        <v>1</v>
      </c>
      <c r="AA124" s="7">
        <v>0</v>
      </c>
      <c r="AB124" s="7">
        <v>0</v>
      </c>
      <c r="AC124" s="10">
        <f t="shared" si="37"/>
        <v>0</v>
      </c>
      <c r="AD124" s="10">
        <f t="shared" si="38"/>
        <v>1</v>
      </c>
      <c r="AE124" s="10">
        <f t="shared" si="39"/>
        <v>0</v>
      </c>
      <c r="AF124" s="9" t="s">
        <v>67</v>
      </c>
      <c r="AG124" s="7" t="str">
        <f t="shared" si="40"/>
        <v>Padrão</v>
      </c>
      <c r="AH124" s="7" t="str">
        <f t="shared" si="41"/>
        <v>Padrão</v>
      </c>
      <c r="AI124" s="7" t="str">
        <f t="shared" si="42"/>
        <v>Padrão</v>
      </c>
      <c r="AJ124" s="7" t="str">
        <f t="shared" si="43"/>
        <v>Padrão</v>
      </c>
      <c r="AK124" s="7" t="str">
        <f t="shared" si="44"/>
        <v>Padrão</v>
      </c>
      <c r="AL124" s="7" t="str">
        <f t="shared" si="45"/>
        <v>Padrão</v>
      </c>
      <c r="AM124" s="34">
        <f t="shared" si="46"/>
        <v>6.7161351413467666E-3</v>
      </c>
      <c r="AN124" s="34">
        <f t="shared" si="47"/>
        <v>4.8516779202724818</v>
      </c>
      <c r="AO124" s="35" t="str">
        <f t="shared" si="48"/>
        <v/>
      </c>
      <c r="AP124" s="34">
        <f t="shared" si="49"/>
        <v>5.0161350515127649E-2</v>
      </c>
      <c r="AQ124" s="34">
        <f t="shared" si="50"/>
        <v>1.7371329441521757</v>
      </c>
      <c r="AR124" s="35" t="str">
        <f t="shared" si="51"/>
        <v/>
      </c>
      <c r="AS124" s="34">
        <f t="shared" si="52"/>
        <v>7.1958632118559957E-3</v>
      </c>
      <c r="AT124" s="34">
        <f t="shared" si="53"/>
        <v>4.6860406798016934</v>
      </c>
      <c r="AU124" s="35" t="str">
        <f t="shared" si="54"/>
        <v/>
      </c>
      <c r="AV124" s="34">
        <f t="shared" si="55"/>
        <v>2.8311116096294691</v>
      </c>
      <c r="AW124" s="34">
        <f t="shared" si="56"/>
        <v>5.7565660971477368E-2</v>
      </c>
      <c r="AX124" s="35" t="str">
        <f t="shared" si="57"/>
        <v>*</v>
      </c>
      <c r="AY124" s="34">
        <f t="shared" si="58"/>
        <v>3.3870813062084277E-3</v>
      </c>
      <c r="AZ124" s="34">
        <f t="shared" si="59"/>
        <v>6.8432398116707098</v>
      </c>
      <c r="BA124" s="35" t="str">
        <f t="shared" si="60"/>
        <v/>
      </c>
      <c r="BB124" s="34">
        <f t="shared" si="61"/>
        <v>0.16285060750454688</v>
      </c>
      <c r="BC124" s="34">
        <f t="shared" si="62"/>
        <v>0.9112820465910213</v>
      </c>
      <c r="BD124" s="35" t="str">
        <f t="shared" si="63"/>
        <v/>
      </c>
    </row>
    <row r="125" spans="1:56" ht="12.75" customHeight="1" x14ac:dyDescent="0.2">
      <c r="A125" s="7" t="s">
        <v>50</v>
      </c>
      <c r="B125" s="7" t="s">
        <v>53</v>
      </c>
      <c r="C125" s="8">
        <v>40030</v>
      </c>
      <c r="D125" s="9" t="s">
        <v>41</v>
      </c>
      <c r="E125" s="10" t="s">
        <v>42</v>
      </c>
      <c r="F125" s="10">
        <f t="shared" si="33"/>
        <v>0</v>
      </c>
      <c r="G125" s="10">
        <f t="shared" si="34"/>
        <v>0</v>
      </c>
      <c r="H125" s="10">
        <f t="shared" si="35"/>
        <v>1</v>
      </c>
      <c r="I125" s="10">
        <f t="shared" si="36"/>
        <v>0</v>
      </c>
      <c r="J125" s="7">
        <v>0</v>
      </c>
      <c r="K125" s="11">
        <v>22667</v>
      </c>
      <c r="L125" s="9">
        <v>19223897</v>
      </c>
      <c r="M125" s="7">
        <v>8</v>
      </c>
      <c r="N125" s="7">
        <f t="shared" si="64"/>
        <v>12</v>
      </c>
      <c r="O125" s="7">
        <v>13</v>
      </c>
      <c r="P125" s="7">
        <f t="shared" si="65"/>
        <v>7</v>
      </c>
      <c r="Q125" s="7">
        <v>9</v>
      </c>
      <c r="R125" s="7">
        <v>7</v>
      </c>
      <c r="S125" s="7">
        <v>5</v>
      </c>
      <c r="T125" s="7">
        <v>7</v>
      </c>
      <c r="U125" s="7">
        <v>2</v>
      </c>
      <c r="V125" s="7">
        <v>0</v>
      </c>
      <c r="W125" s="7">
        <v>1</v>
      </c>
      <c r="X125" s="6">
        <v>0</v>
      </c>
      <c r="Y125" s="12">
        <v>22.057918882285477</v>
      </c>
      <c r="Z125" s="7">
        <v>0</v>
      </c>
      <c r="AA125" s="7">
        <v>0</v>
      </c>
      <c r="AB125" s="7">
        <v>0</v>
      </c>
      <c r="AC125" s="10">
        <f t="shared" si="37"/>
        <v>0</v>
      </c>
      <c r="AD125" s="10">
        <f t="shared" si="38"/>
        <v>1</v>
      </c>
      <c r="AE125" s="10">
        <f t="shared" si="39"/>
        <v>0</v>
      </c>
      <c r="AF125" s="9" t="s">
        <v>67</v>
      </c>
      <c r="AG125" s="7" t="str">
        <f t="shared" si="40"/>
        <v>Padrão</v>
      </c>
      <c r="AH125" s="7" t="str">
        <f t="shared" si="41"/>
        <v>Outlier</v>
      </c>
      <c r="AI125" s="7" t="str">
        <f t="shared" si="42"/>
        <v>Padrão</v>
      </c>
      <c r="AJ125" s="7" t="str">
        <f t="shared" si="43"/>
        <v>Padrão</v>
      </c>
      <c r="AK125" s="7" t="str">
        <f t="shared" si="44"/>
        <v>Padrão</v>
      </c>
      <c r="AL125" s="7" t="str">
        <f t="shared" si="45"/>
        <v>Padrão</v>
      </c>
      <c r="AM125" s="34">
        <f t="shared" si="46"/>
        <v>8.9365576108731241E-3</v>
      </c>
      <c r="AN125" s="34">
        <f t="shared" si="47"/>
        <v>4.2013067057607953</v>
      </c>
      <c r="AO125" s="35" t="str">
        <f t="shared" si="48"/>
        <v/>
      </c>
      <c r="AP125" s="34">
        <f t="shared" si="49"/>
        <v>5.3009435410909553</v>
      </c>
      <c r="AQ125" s="34">
        <f t="shared" si="50"/>
        <v>1.2236246353248176E-2</v>
      </c>
      <c r="AR125" s="35" t="str">
        <f t="shared" si="51"/>
        <v>**</v>
      </c>
      <c r="AS125" s="34">
        <f t="shared" si="52"/>
        <v>0.16261969593638392</v>
      </c>
      <c r="AT125" s="34">
        <f t="shared" si="53"/>
        <v>0.91203409733242702</v>
      </c>
      <c r="AU125" s="35" t="str">
        <f t="shared" si="54"/>
        <v/>
      </c>
      <c r="AV125" s="34">
        <f t="shared" si="55"/>
        <v>1.4601616782221036</v>
      </c>
      <c r="AW125" s="34">
        <f t="shared" si="56"/>
        <v>0.159088765911922</v>
      </c>
      <c r="AX125" s="35" t="str">
        <f t="shared" si="57"/>
        <v/>
      </c>
      <c r="AY125" s="34">
        <f t="shared" si="58"/>
        <v>0.2344925759150854</v>
      </c>
      <c r="AZ125" s="34">
        <f t="shared" si="59"/>
        <v>0.73269984764080121</v>
      </c>
      <c r="BA125" s="35" t="str">
        <f t="shared" si="60"/>
        <v/>
      </c>
      <c r="BB125" s="34">
        <f t="shared" si="61"/>
        <v>0.16285060750454688</v>
      </c>
      <c r="BC125" s="34">
        <f t="shared" si="62"/>
        <v>0.9112820465910213</v>
      </c>
      <c r="BD125" s="35" t="str">
        <f t="shared" si="63"/>
        <v/>
      </c>
    </row>
    <row r="126" spans="1:56" ht="12.75" customHeight="1" x14ac:dyDescent="0.2">
      <c r="A126" s="7" t="s">
        <v>55</v>
      </c>
      <c r="B126" s="7" t="s">
        <v>50</v>
      </c>
      <c r="C126" s="8">
        <v>39985</v>
      </c>
      <c r="D126" s="9" t="s">
        <v>41</v>
      </c>
      <c r="E126" s="10" t="s">
        <v>42</v>
      </c>
      <c r="F126" s="10">
        <f t="shared" si="33"/>
        <v>0</v>
      </c>
      <c r="G126" s="10">
        <f t="shared" si="34"/>
        <v>0</v>
      </c>
      <c r="H126" s="10">
        <f t="shared" si="35"/>
        <v>1</v>
      </c>
      <c r="I126" s="10">
        <f t="shared" si="36"/>
        <v>0</v>
      </c>
      <c r="J126" s="7">
        <v>0</v>
      </c>
      <c r="K126" s="11">
        <v>22667</v>
      </c>
      <c r="L126" s="9">
        <v>19223897</v>
      </c>
      <c r="M126" s="7">
        <v>8</v>
      </c>
      <c r="N126" s="7">
        <f t="shared" si="64"/>
        <v>12</v>
      </c>
      <c r="O126" s="7">
        <v>12</v>
      </c>
      <c r="P126" s="7">
        <f t="shared" si="65"/>
        <v>8</v>
      </c>
      <c r="Q126" s="7">
        <v>4</v>
      </c>
      <c r="R126" s="7">
        <v>5</v>
      </c>
      <c r="S126" s="7">
        <v>3</v>
      </c>
      <c r="T126" s="7">
        <v>4</v>
      </c>
      <c r="U126" s="7">
        <v>1</v>
      </c>
      <c r="V126" s="7">
        <v>1</v>
      </c>
      <c r="W126" s="7">
        <v>1</v>
      </c>
      <c r="X126" s="6">
        <v>0</v>
      </c>
      <c r="Y126" s="12">
        <v>31.68655259905016</v>
      </c>
      <c r="Z126" s="7">
        <v>1</v>
      </c>
      <c r="AA126" s="7">
        <v>0</v>
      </c>
      <c r="AB126" s="7">
        <v>0</v>
      </c>
      <c r="AC126" s="10">
        <f t="shared" si="37"/>
        <v>0</v>
      </c>
      <c r="AD126" s="10">
        <f t="shared" si="38"/>
        <v>1</v>
      </c>
      <c r="AE126" s="10">
        <f t="shared" si="39"/>
        <v>0</v>
      </c>
      <c r="AF126" s="9" t="s">
        <v>67</v>
      </c>
      <c r="AG126" s="7" t="str">
        <f t="shared" si="40"/>
        <v>Padrão</v>
      </c>
      <c r="AH126" s="7" t="str">
        <f t="shared" si="41"/>
        <v>Outlier</v>
      </c>
      <c r="AI126" s="7" t="str">
        <f t="shared" si="42"/>
        <v>Padrão</v>
      </c>
      <c r="AJ126" s="7" t="str">
        <f t="shared" si="43"/>
        <v>Padrão</v>
      </c>
      <c r="AK126" s="7" t="str">
        <f t="shared" si="44"/>
        <v>Padrão</v>
      </c>
      <c r="AL126" s="7" t="str">
        <f t="shared" si="45"/>
        <v>Padrão</v>
      </c>
      <c r="AM126" s="34">
        <f t="shared" si="46"/>
        <v>8.9365576108731241E-3</v>
      </c>
      <c r="AN126" s="34">
        <f t="shared" si="47"/>
        <v>4.2013067057607953</v>
      </c>
      <c r="AO126" s="35" t="str">
        <f t="shared" si="48"/>
        <v/>
      </c>
      <c r="AP126" s="34">
        <f t="shared" si="49"/>
        <v>5.3009435410909553</v>
      </c>
      <c r="AQ126" s="34">
        <f t="shared" si="50"/>
        <v>1.2236246353248176E-2</v>
      </c>
      <c r="AR126" s="35" t="str">
        <f t="shared" si="51"/>
        <v>**</v>
      </c>
      <c r="AS126" s="34">
        <f t="shared" si="52"/>
        <v>0.32823525539694648</v>
      </c>
      <c r="AT126" s="34">
        <f t="shared" si="53"/>
        <v>0.59093821033144889</v>
      </c>
      <c r="AU126" s="35" t="str">
        <f t="shared" si="54"/>
        <v/>
      </c>
      <c r="AV126" s="34">
        <f t="shared" si="55"/>
        <v>4.5918591086084329E-2</v>
      </c>
      <c r="AW126" s="34">
        <f t="shared" si="56"/>
        <v>1.8194691376563785</v>
      </c>
      <c r="AX126" s="35" t="str">
        <f t="shared" si="57"/>
        <v/>
      </c>
      <c r="AY126" s="34">
        <f t="shared" si="58"/>
        <v>2.5047949808548093</v>
      </c>
      <c r="AZ126" s="34">
        <f t="shared" si="59"/>
        <v>7.2046793075140114E-2</v>
      </c>
      <c r="BA126" s="35" t="str">
        <f t="shared" si="60"/>
        <v>*</v>
      </c>
      <c r="BB126" s="34">
        <f t="shared" si="61"/>
        <v>0.16285060750454688</v>
      </c>
      <c r="BC126" s="34">
        <f t="shared" si="62"/>
        <v>0.9112820465910213</v>
      </c>
      <c r="BD126" s="35" t="str">
        <f t="shared" si="63"/>
        <v/>
      </c>
    </row>
    <row r="127" spans="1:56" ht="12.75" customHeight="1" x14ac:dyDescent="0.2">
      <c r="A127" s="7" t="s">
        <v>39</v>
      </c>
      <c r="B127" s="7" t="s">
        <v>50</v>
      </c>
      <c r="C127" s="8">
        <v>39957</v>
      </c>
      <c r="D127" s="9" t="s">
        <v>41</v>
      </c>
      <c r="E127" s="10" t="s">
        <v>42</v>
      </c>
      <c r="F127" s="10">
        <f t="shared" si="33"/>
        <v>0</v>
      </c>
      <c r="G127" s="10">
        <f t="shared" si="34"/>
        <v>0</v>
      </c>
      <c r="H127" s="10">
        <f t="shared" si="35"/>
        <v>1</v>
      </c>
      <c r="I127" s="10">
        <f t="shared" si="36"/>
        <v>0</v>
      </c>
      <c r="J127" s="7">
        <v>0</v>
      </c>
      <c r="K127" s="11">
        <v>22667</v>
      </c>
      <c r="L127" s="9">
        <v>19223897</v>
      </c>
      <c r="M127" s="7">
        <v>8</v>
      </c>
      <c r="N127" s="7">
        <f t="shared" si="64"/>
        <v>12</v>
      </c>
      <c r="O127" s="7">
        <v>15</v>
      </c>
      <c r="P127" s="7">
        <f t="shared" si="65"/>
        <v>5</v>
      </c>
      <c r="Q127" s="7">
        <v>3</v>
      </c>
      <c r="R127" s="7">
        <v>4</v>
      </c>
      <c r="S127" s="7">
        <v>2</v>
      </c>
      <c r="T127" s="7">
        <v>4</v>
      </c>
      <c r="U127" s="7">
        <v>1</v>
      </c>
      <c r="V127" s="7">
        <v>1</v>
      </c>
      <c r="W127" s="7">
        <v>1</v>
      </c>
      <c r="X127" s="6">
        <v>0</v>
      </c>
      <c r="Y127" s="12">
        <v>34.217463768115941</v>
      </c>
      <c r="Z127" s="7">
        <v>1</v>
      </c>
      <c r="AA127" s="7">
        <v>0</v>
      </c>
      <c r="AB127" s="7">
        <v>0</v>
      </c>
      <c r="AC127" s="10">
        <f t="shared" si="37"/>
        <v>1</v>
      </c>
      <c r="AD127" s="10">
        <f t="shared" si="38"/>
        <v>0</v>
      </c>
      <c r="AE127" s="10">
        <f t="shared" si="39"/>
        <v>0</v>
      </c>
      <c r="AF127" s="9" t="s">
        <v>34</v>
      </c>
      <c r="AG127" s="7" t="str">
        <f t="shared" si="40"/>
        <v>Padrão</v>
      </c>
      <c r="AH127" s="7" t="str">
        <f t="shared" si="41"/>
        <v>Outlier</v>
      </c>
      <c r="AI127" s="7" t="str">
        <f t="shared" si="42"/>
        <v>Padrão</v>
      </c>
      <c r="AJ127" s="7" t="str">
        <f t="shared" si="43"/>
        <v>Padrão</v>
      </c>
      <c r="AK127" s="7" t="str">
        <f t="shared" si="44"/>
        <v>Outlier</v>
      </c>
      <c r="AL127" s="7" t="str">
        <f t="shared" si="45"/>
        <v>Padrão</v>
      </c>
      <c r="AM127" s="34">
        <f t="shared" si="46"/>
        <v>8.9365576108731241E-3</v>
      </c>
      <c r="AN127" s="34">
        <f t="shared" si="47"/>
        <v>4.2013067057607953</v>
      </c>
      <c r="AO127" s="35" t="str">
        <f t="shared" si="48"/>
        <v/>
      </c>
      <c r="AP127" s="34">
        <f t="shared" si="49"/>
        <v>5.3009435410909553</v>
      </c>
      <c r="AQ127" s="34">
        <f t="shared" si="50"/>
        <v>1.2236246353248176E-2</v>
      </c>
      <c r="AR127" s="35" t="str">
        <f t="shared" si="51"/>
        <v>**</v>
      </c>
      <c r="AS127" s="34">
        <f t="shared" si="52"/>
        <v>1.1257378724916556</v>
      </c>
      <c r="AT127" s="34">
        <f t="shared" si="53"/>
        <v>0.21416108293737512</v>
      </c>
      <c r="AU127" s="35" t="str">
        <f t="shared" si="54"/>
        <v/>
      </c>
      <c r="AV127" s="34">
        <f t="shared" si="55"/>
        <v>4.5918591086084329E-2</v>
      </c>
      <c r="AW127" s="34">
        <f t="shared" si="56"/>
        <v>1.8194691376563785</v>
      </c>
      <c r="AX127" s="35" t="str">
        <f t="shared" si="57"/>
        <v/>
      </c>
      <c r="AY127" s="34">
        <f t="shared" si="58"/>
        <v>3.5020418706753569</v>
      </c>
      <c r="AZ127" s="34">
        <f t="shared" si="59"/>
        <v>3.7007578479268124E-2</v>
      </c>
      <c r="BA127" s="35" t="str">
        <f t="shared" si="60"/>
        <v>**</v>
      </c>
      <c r="BB127" s="34">
        <f t="shared" si="61"/>
        <v>0.16285060750454688</v>
      </c>
      <c r="BC127" s="34">
        <f t="shared" si="62"/>
        <v>0.9112820465910213</v>
      </c>
      <c r="BD127" s="35" t="str">
        <f t="shared" si="63"/>
        <v/>
      </c>
    </row>
    <row r="128" spans="1:56" ht="12.75" customHeight="1" x14ac:dyDescent="0.2">
      <c r="A128" s="7" t="s">
        <v>55</v>
      </c>
      <c r="B128" s="7" t="s">
        <v>35</v>
      </c>
      <c r="C128" s="8">
        <v>40010</v>
      </c>
      <c r="D128" s="9" t="s">
        <v>41</v>
      </c>
      <c r="E128" s="10" t="s">
        <v>42</v>
      </c>
      <c r="F128" s="10">
        <f t="shared" si="33"/>
        <v>0</v>
      </c>
      <c r="G128" s="10">
        <f t="shared" si="34"/>
        <v>0</v>
      </c>
      <c r="H128" s="10">
        <f t="shared" si="35"/>
        <v>1</v>
      </c>
      <c r="I128" s="10">
        <f t="shared" si="36"/>
        <v>0</v>
      </c>
      <c r="J128" s="7">
        <v>0</v>
      </c>
      <c r="K128" s="11">
        <v>22667</v>
      </c>
      <c r="L128" s="9">
        <v>19223897</v>
      </c>
      <c r="M128" s="7">
        <v>8</v>
      </c>
      <c r="N128" s="7">
        <f t="shared" si="64"/>
        <v>12</v>
      </c>
      <c r="O128" s="7">
        <v>12</v>
      </c>
      <c r="P128" s="7">
        <f t="shared" si="65"/>
        <v>8</v>
      </c>
      <c r="Q128" s="7">
        <v>3</v>
      </c>
      <c r="R128" s="7">
        <v>6</v>
      </c>
      <c r="S128" s="7">
        <v>4</v>
      </c>
      <c r="T128" s="7">
        <v>4</v>
      </c>
      <c r="U128" s="7">
        <v>2</v>
      </c>
      <c r="V128" s="7">
        <v>0</v>
      </c>
      <c r="W128" s="7">
        <v>0</v>
      </c>
      <c r="X128" s="6">
        <v>1</v>
      </c>
      <c r="Y128" s="12">
        <v>33.198519071893124</v>
      </c>
      <c r="Z128" s="7">
        <v>0</v>
      </c>
      <c r="AA128" s="7">
        <v>0</v>
      </c>
      <c r="AB128" s="7">
        <v>0</v>
      </c>
      <c r="AC128" s="10">
        <f t="shared" si="37"/>
        <v>0</v>
      </c>
      <c r="AD128" s="10">
        <f t="shared" si="38"/>
        <v>1</v>
      </c>
      <c r="AE128" s="10">
        <f t="shared" si="39"/>
        <v>0</v>
      </c>
      <c r="AF128" s="9" t="s">
        <v>67</v>
      </c>
      <c r="AG128" s="7" t="str">
        <f t="shared" si="40"/>
        <v>Padrão</v>
      </c>
      <c r="AH128" s="7" t="str">
        <f t="shared" si="41"/>
        <v>Outlier</v>
      </c>
      <c r="AI128" s="7" t="str">
        <f t="shared" si="42"/>
        <v>Padrão</v>
      </c>
      <c r="AJ128" s="7" t="str">
        <f t="shared" si="43"/>
        <v>Padrão</v>
      </c>
      <c r="AK128" s="7" t="str">
        <f t="shared" si="44"/>
        <v>Padrão</v>
      </c>
      <c r="AL128" s="7" t="str">
        <f t="shared" si="45"/>
        <v>Padrão</v>
      </c>
      <c r="AM128" s="34">
        <f t="shared" si="46"/>
        <v>8.9365576108731241E-3</v>
      </c>
      <c r="AN128" s="34">
        <f t="shared" si="47"/>
        <v>4.2013067057607953</v>
      </c>
      <c r="AO128" s="35" t="str">
        <f t="shared" si="48"/>
        <v/>
      </c>
      <c r="AP128" s="34">
        <f t="shared" si="49"/>
        <v>5.3009435410909553</v>
      </c>
      <c r="AQ128" s="34">
        <f t="shared" si="50"/>
        <v>1.2236246353248176E-2</v>
      </c>
      <c r="AR128" s="35" t="str">
        <f t="shared" si="51"/>
        <v>**</v>
      </c>
      <c r="AS128" s="34">
        <f t="shared" si="52"/>
        <v>7.1958632118559957E-3</v>
      </c>
      <c r="AT128" s="34">
        <f t="shared" si="53"/>
        <v>4.6860406798016934</v>
      </c>
      <c r="AU128" s="35" t="str">
        <f t="shared" si="54"/>
        <v/>
      </c>
      <c r="AV128" s="34">
        <f t="shared" si="55"/>
        <v>4.5918591086084329E-2</v>
      </c>
      <c r="AW128" s="34">
        <f t="shared" si="56"/>
        <v>1.8194691376563785</v>
      </c>
      <c r="AX128" s="35" t="str">
        <f t="shared" si="57"/>
        <v/>
      </c>
      <c r="AY128" s="34">
        <f t="shared" si="58"/>
        <v>3.0805013401007839</v>
      </c>
      <c r="AZ128" s="34">
        <f t="shared" si="59"/>
        <v>4.8716603071397246E-2</v>
      </c>
      <c r="BA128" s="35" t="str">
        <f t="shared" si="60"/>
        <v>**</v>
      </c>
      <c r="BB128" s="34">
        <f t="shared" si="61"/>
        <v>0.16285060750454688</v>
      </c>
      <c r="BC128" s="34">
        <f t="shared" si="62"/>
        <v>0.9112820465910213</v>
      </c>
      <c r="BD128" s="35" t="str">
        <f t="shared" si="63"/>
        <v/>
      </c>
    </row>
    <row r="129" spans="1:56" ht="12.75" customHeight="1" x14ac:dyDescent="0.2">
      <c r="A129" s="7" t="s">
        <v>36</v>
      </c>
      <c r="B129" s="7" t="s">
        <v>55</v>
      </c>
      <c r="C129" s="8">
        <v>40051</v>
      </c>
      <c r="D129" s="9" t="s">
        <v>59</v>
      </c>
      <c r="E129" s="10" t="s">
        <v>42</v>
      </c>
      <c r="F129" s="10">
        <f t="shared" si="33"/>
        <v>0</v>
      </c>
      <c r="G129" s="10">
        <f t="shared" si="34"/>
        <v>0</v>
      </c>
      <c r="H129" s="10">
        <f t="shared" si="35"/>
        <v>1</v>
      </c>
      <c r="I129" s="10">
        <f t="shared" si="36"/>
        <v>0</v>
      </c>
      <c r="J129" s="7">
        <v>0</v>
      </c>
      <c r="K129" s="11">
        <v>100806</v>
      </c>
      <c r="L129" s="9">
        <v>270173</v>
      </c>
      <c r="M129" s="7">
        <v>8</v>
      </c>
      <c r="N129" s="7">
        <f t="shared" si="64"/>
        <v>12</v>
      </c>
      <c r="O129" s="7">
        <v>7</v>
      </c>
      <c r="P129" s="7">
        <f t="shared" si="65"/>
        <v>13</v>
      </c>
      <c r="Q129" s="7">
        <v>4</v>
      </c>
      <c r="R129" s="7">
        <v>7</v>
      </c>
      <c r="S129" s="7">
        <v>2</v>
      </c>
      <c r="T129" s="7">
        <v>7</v>
      </c>
      <c r="U129" s="7">
        <v>3</v>
      </c>
      <c r="V129" s="7">
        <v>0</v>
      </c>
      <c r="W129" s="7">
        <v>1</v>
      </c>
      <c r="X129" s="6">
        <v>1</v>
      </c>
      <c r="Y129" s="12">
        <v>22.892912571132953</v>
      </c>
      <c r="Z129" s="7">
        <v>0</v>
      </c>
      <c r="AA129" s="7">
        <v>1</v>
      </c>
      <c r="AB129" s="7">
        <v>0</v>
      </c>
      <c r="AC129" s="10">
        <f t="shared" si="37"/>
        <v>0</v>
      </c>
      <c r="AD129" s="10">
        <f t="shared" si="38"/>
        <v>1</v>
      </c>
      <c r="AE129" s="10">
        <f t="shared" si="39"/>
        <v>0</v>
      </c>
      <c r="AF129" s="9" t="s">
        <v>67</v>
      </c>
      <c r="AG129" s="7" t="str">
        <f t="shared" si="40"/>
        <v>Outlier</v>
      </c>
      <c r="AH129" s="7" t="str">
        <f t="shared" si="41"/>
        <v>Padrão</v>
      </c>
      <c r="AI129" s="7" t="str">
        <f t="shared" si="42"/>
        <v>Padrão</v>
      </c>
      <c r="AJ129" s="7" t="str">
        <f t="shared" si="43"/>
        <v>Padrão</v>
      </c>
      <c r="AK129" s="7" t="str">
        <f t="shared" si="44"/>
        <v>Padrão</v>
      </c>
      <c r="AL129" s="7" t="str">
        <f t="shared" si="45"/>
        <v>Padrão</v>
      </c>
      <c r="AM129" s="34">
        <f t="shared" si="46"/>
        <v>16.573983232139259</v>
      </c>
      <c r="AN129" s="34">
        <f t="shared" si="47"/>
        <v>2.4671859763374411E-5</v>
      </c>
      <c r="AO129" s="35" t="str">
        <f t="shared" si="48"/>
        <v>***</v>
      </c>
      <c r="AP129" s="34">
        <f t="shared" si="49"/>
        <v>0.51733075253573368</v>
      </c>
      <c r="AQ129" s="34">
        <f t="shared" si="50"/>
        <v>0.42824171776479131</v>
      </c>
      <c r="AR129" s="35" t="str">
        <f t="shared" si="51"/>
        <v/>
      </c>
      <c r="AS129" s="34">
        <f t="shared" si="52"/>
        <v>1.1257378724916556</v>
      </c>
      <c r="AT129" s="34">
        <f t="shared" si="53"/>
        <v>0.21416108293737512</v>
      </c>
      <c r="AU129" s="35" t="str">
        <f t="shared" si="54"/>
        <v/>
      </c>
      <c r="AV129" s="34">
        <f t="shared" si="55"/>
        <v>1.4601616782221036</v>
      </c>
      <c r="AW129" s="34">
        <f t="shared" si="56"/>
        <v>0.159088765911922</v>
      </c>
      <c r="AX129" s="35" t="str">
        <f t="shared" si="57"/>
        <v/>
      </c>
      <c r="AY129" s="34">
        <f t="shared" si="58"/>
        <v>0.33581827255088398</v>
      </c>
      <c r="AZ129" s="34">
        <f t="shared" si="59"/>
        <v>0.58201729857122375</v>
      </c>
      <c r="BA129" s="35" t="str">
        <f t="shared" si="60"/>
        <v/>
      </c>
      <c r="BB129" s="34">
        <f t="shared" si="61"/>
        <v>0.16285060750454688</v>
      </c>
      <c r="BC129" s="34">
        <f t="shared" si="62"/>
        <v>0.9112820465910213</v>
      </c>
      <c r="BD129" s="35" t="str">
        <f t="shared" si="63"/>
        <v/>
      </c>
    </row>
    <row r="130" spans="1:56" ht="12.75" customHeight="1" x14ac:dyDescent="0.2">
      <c r="A130" s="7" t="s">
        <v>36</v>
      </c>
      <c r="B130" s="7" t="s">
        <v>40</v>
      </c>
      <c r="C130" s="8">
        <v>40005</v>
      </c>
      <c r="D130" s="9" t="s">
        <v>59</v>
      </c>
      <c r="E130" s="10" t="s">
        <v>42</v>
      </c>
      <c r="F130" s="10">
        <f t="shared" ref="F130:F193" si="66">IF(E130="Sul",1,0)</f>
        <v>0</v>
      </c>
      <c r="G130" s="10">
        <f t="shared" ref="G130:G193" si="67">IF(E130="Nordeste",1,0)</f>
        <v>0</v>
      </c>
      <c r="H130" s="10">
        <f t="shared" ref="H130:H193" si="68">IF(E130="Sudeste",1,0)</f>
        <v>1</v>
      </c>
      <c r="I130" s="10">
        <f t="shared" ref="I130:I193" si="69">IF(E130="Centro-Oeste",1,0)</f>
        <v>0</v>
      </c>
      <c r="J130" s="7">
        <v>0</v>
      </c>
      <c r="K130" s="11">
        <v>100806</v>
      </c>
      <c r="L130" s="9">
        <v>270173</v>
      </c>
      <c r="M130" s="7">
        <v>8</v>
      </c>
      <c r="N130" s="7">
        <f t="shared" si="64"/>
        <v>12</v>
      </c>
      <c r="O130" s="7">
        <v>12</v>
      </c>
      <c r="P130" s="7">
        <f t="shared" si="65"/>
        <v>8</v>
      </c>
      <c r="Q130" s="7">
        <v>7</v>
      </c>
      <c r="R130" s="7">
        <v>6</v>
      </c>
      <c r="S130" s="7">
        <v>9</v>
      </c>
      <c r="T130" s="7">
        <v>3</v>
      </c>
      <c r="U130" s="7">
        <v>2</v>
      </c>
      <c r="V130" s="7">
        <v>0</v>
      </c>
      <c r="W130" s="7">
        <v>0</v>
      </c>
      <c r="X130" s="6">
        <v>0</v>
      </c>
      <c r="Y130" s="12">
        <v>9.7037701974865342</v>
      </c>
      <c r="Z130" s="7">
        <v>1</v>
      </c>
      <c r="AA130" s="7">
        <v>0</v>
      </c>
      <c r="AB130" s="7">
        <v>30</v>
      </c>
      <c r="AC130" s="10">
        <f t="shared" ref="AC130:AC193" si="70">IF(AF130="Outono",1,0)</f>
        <v>0</v>
      </c>
      <c r="AD130" s="10">
        <f t="shared" ref="AD130:AD193" si="71">IF(AF130="Inverno",1,0)</f>
        <v>1</v>
      </c>
      <c r="AE130" s="10">
        <f t="shared" ref="AE130:AE193" si="72">IF(AF130="Primavera",1,0)</f>
        <v>0</v>
      </c>
      <c r="AF130" s="9" t="s">
        <v>67</v>
      </c>
      <c r="AG130" s="7" t="str">
        <f t="shared" ref="AG130:AG193" si="73">IF(OR(K130&gt;((_xlfn.QUARTILE.INC(K$2:K$375,3))+1.5*(_xlfn.QUARTILE.INC(K$2:K$375,3)-_xlfn.QUARTILE.INC(K$2:K$375,1))),K130&lt;((_xlfn.QUARTILE.INC(K$2:K$375,3))-1.5*(_xlfn.QUARTILE.INC(K$2:K$375,3)-_xlfn.QUARTILE.INC(K$2:K$375,1)))),"Outlier","Padrão")</f>
        <v>Outlier</v>
      </c>
      <c r="AH130" s="7" t="str">
        <f t="shared" ref="AH130:AH193" si="74">IF(OR(L130&gt;((_xlfn.QUARTILE.INC(L$2:L$375,3))+1.5*(_xlfn.QUARTILE.INC(L$2:L$375,3)-_xlfn.QUARTILE.INC(L$2:L$375,1))),L130&lt;((_xlfn.QUARTILE.INC(L$2:L$375,3))-1.5*(_xlfn.QUARTILE.INC(L$2:L$375,3)-_xlfn.QUARTILE.INC(L$2:L$375,1)))),"Outlier","Padrão")</f>
        <v>Padrão</v>
      </c>
      <c r="AI130" s="7" t="str">
        <f t="shared" ref="AI130:AI193" si="75">IF(OR(S130&gt;((_xlfn.QUARTILE.INC(S$2:S$375,3))+1.5*(_xlfn.QUARTILE.INC(S$2:S$375,3)-_xlfn.QUARTILE.INC(S$2:S$375,1))),S130&lt;((_xlfn.QUARTILE.INC(S$2:S$375,3))-1.5*(_xlfn.QUARTILE.INC(S$2:S$375,3)-_xlfn.QUARTILE.INC(S$2:S$375,1)))),"Outlier","Padrão")</f>
        <v>Padrão</v>
      </c>
      <c r="AJ130" s="7" t="str">
        <f t="shared" ref="AJ130:AJ193" si="76">IF(OR(T130&gt;((_xlfn.QUARTILE.INC(T$2:T$375,3))+1.5*(_xlfn.QUARTILE.INC(T$2:T$375,3)-_xlfn.QUARTILE.INC(T$2:T$375,1))),T130&lt;((_xlfn.QUARTILE.INC(T$2:T$375,3))-1.5*(_xlfn.QUARTILE.INC(T$2:T$375,3)-_xlfn.QUARTILE.INC(T$2:T$375,1)))),"Outlier","Padrão")</f>
        <v>Padrão</v>
      </c>
      <c r="AK130" s="7" t="str">
        <f t="shared" ref="AK130:AK193" si="77">IF(OR(Y130&gt;((_xlfn.QUARTILE.INC(Y$2:Y$375,3))+1.5*(_xlfn.QUARTILE.INC(Y$2:Y$375,3)-_xlfn.QUARTILE.INC(Y$2:Y$375,1))),Y130&lt;((_xlfn.QUARTILE.INC(Y$2:Y$375,3))-1.5*(_xlfn.QUARTILE.INC(Y$2:Y$375,3)-_xlfn.QUARTILE.INC(Y$2:Y$375,1)))),"Outlier","Padrão")</f>
        <v>Padrão</v>
      </c>
      <c r="AL130" s="7" t="str">
        <f t="shared" ref="AL130:AL193" si="78">IF(OR(AB130&gt;((_xlfn.QUARTILE.INC(AB$2:AB$375,3))+1.5*(_xlfn.QUARTILE.INC(AB$2:AB$375,3)-_xlfn.QUARTILE.INC(AB$2:AB$375,1))),AB130&lt;((_xlfn.QUARTILE.INC(AB$2:AB$375,3))-1.5*(_xlfn.QUARTILE.INC(AB$2:AB$375,3)-_xlfn.QUARTILE.INC(AB$2:AB$375,1)))),"Outlier","Padrão")</f>
        <v>Outlier</v>
      </c>
      <c r="AM130" s="34">
        <f t="shared" ref="AM130:AM193" si="79">((K130-AVERAGE($K$2:$K$375))/_xlfn.STDEV.S($K$2:$K$375))^2</f>
        <v>16.573983232139259</v>
      </c>
      <c r="AN130" s="34">
        <f t="shared" ref="AN130:AN193" si="80">_xlfn.CHISQ.DIST(AM130,1,0)</f>
        <v>2.4671859763374411E-5</v>
      </c>
      <c r="AO130" s="35" t="str">
        <f t="shared" ref="AO130:AO193" si="81">IF(AN130&lt;1%,"***",IF(AND(AN130&gt;=1%,AN130&lt;5%),"**",IF(AND(AN130&gt;=5%,AN130&lt;10%),"*",IF(AN130&gt;=10%,"",))))</f>
        <v>***</v>
      </c>
      <c r="AP130" s="34">
        <f t="shared" ref="AP130:AP193" si="82">((L130-AVERAGE($L$2:$L$375))/_xlfn.STDEV.S($L$2:$L$375))^2</f>
        <v>0.51733075253573368</v>
      </c>
      <c r="AQ130" s="34">
        <f t="shared" ref="AQ130:AQ193" si="83">_xlfn.CHISQ.DIST(AP130,1,0)</f>
        <v>0.42824171776479131</v>
      </c>
      <c r="AR130" s="35" t="str">
        <f t="shared" ref="AR130:AR193" si="84">IF(AQ130&lt;1%,"***",IF(AND(AQ130&gt;=1%,AQ130&lt;5%),"**",IF(AND(AQ130&gt;=5%,AQ130&lt;10%),"*",IF(AQ130&gt;=10%,"",))))</f>
        <v/>
      </c>
      <c r="AS130" s="34">
        <f t="shared" ref="AS130:AS193" si="85">((S130-AVERAGE($S$2:$S$375))/_xlfn.STDEV.S($S$2:$S$375))^2</f>
        <v>5.5489472759306802</v>
      </c>
      <c r="AT130" s="34">
        <f t="shared" ref="AT130:AT193" si="86">_xlfn.CHISQ.DIST(AS130,1,0)</f>
        <v>1.0564919092134044E-2</v>
      </c>
      <c r="AU130" s="35" t="str">
        <f t="shared" ref="AU130:AU193" si="87">IF(AT130&lt;1%,"***",IF(AND(AT130&gt;=1%,AT130&lt;5%),"**",IF(AND(AT130&gt;=5%,AT130&lt;10%),"*",IF(AT130&gt;=10%,"",))))</f>
        <v>**</v>
      </c>
      <c r="AV130" s="34">
        <f t="shared" ref="AV130:AV193" si="88">((T130-AVERAGE($T$2:$T$375))/_xlfn.STDEV.S($T$2:$T$375))^2</f>
        <v>0.47403979773610405</v>
      </c>
      <c r="AW130" s="34">
        <f t="shared" ref="AW130:AW193" si="89">_xlfn.CHISQ.DIST(AV130,1,0)</f>
        <v>0.45715790052108374</v>
      </c>
      <c r="AX130" s="35" t="str">
        <f t="shared" ref="AX130:AX193" si="90">IF(AW130&lt;1%,"***",IF(AND(AW130&gt;=1%,AW130&lt;5%),"**",IF(AND(AW130&gt;=5%,AW130&lt;10%),"*",IF(AW130&gt;=10%,"",))))</f>
        <v/>
      </c>
      <c r="AY130" s="34">
        <f t="shared" ref="AY130:AY193" si="91">((Y130-AVERAGE($Y$2:$Y$375))/_xlfn.STDEV.S($Y$2:$Y$375))^2</f>
        <v>0.85578330050035223</v>
      </c>
      <c r="AZ130" s="34">
        <f t="shared" ref="AZ130:AZ193" si="92">_xlfn.CHISQ.DIST(AY130,1,0)</f>
        <v>0.28112351833541888</v>
      </c>
      <c r="BA130" s="35" t="str">
        <f t="shared" ref="BA130:BA193" si="93">IF(AZ130&lt;1%,"***",IF(AND(AZ130&gt;=1%,AZ130&lt;5%),"**",IF(AND(AZ130&gt;=5%,AZ130&lt;10%),"*",IF(AZ130&gt;=10%,"",))))</f>
        <v/>
      </c>
      <c r="BB130" s="34">
        <f t="shared" ref="BB130:BB193" si="94">((AB130-AVERAGE($AB$2:$AB$375))/_xlfn.STDEV.S($AB$2:$AB$375))^2</f>
        <v>5.5331600290712704</v>
      </c>
      <c r="BC130" s="34">
        <f t="shared" ref="BC130:BC193" si="95">_xlfn.CHISQ.DIST(BB130,1,0)</f>
        <v>1.0663825168215324E-2</v>
      </c>
      <c r="BD130" s="35" t="str">
        <f t="shared" ref="BD130:BD193" si="96">IF(BC130&lt;1%,"***",IF(AND(BC130&gt;=1%,BC130&lt;5%),"**",IF(AND(BC130&gt;=5%,BC130&lt;10%),"*",IF(BC130&gt;=10%,"",))))</f>
        <v>**</v>
      </c>
    </row>
    <row r="131" spans="1:56" ht="12.75" customHeight="1" x14ac:dyDescent="0.2">
      <c r="A131" s="7" t="s">
        <v>30</v>
      </c>
      <c r="B131" s="7" t="s">
        <v>58</v>
      </c>
      <c r="C131" s="8">
        <v>40048</v>
      </c>
      <c r="D131" s="9" t="s">
        <v>32</v>
      </c>
      <c r="E131" s="10" t="s">
        <v>33</v>
      </c>
      <c r="F131" s="10">
        <f t="shared" si="66"/>
        <v>1</v>
      </c>
      <c r="G131" s="10">
        <f t="shared" si="67"/>
        <v>0</v>
      </c>
      <c r="H131" s="10">
        <f t="shared" si="68"/>
        <v>0</v>
      </c>
      <c r="I131" s="10">
        <f t="shared" si="69"/>
        <v>0</v>
      </c>
      <c r="J131" s="7">
        <v>0</v>
      </c>
      <c r="K131" s="11">
        <v>17907</v>
      </c>
      <c r="L131" s="9">
        <v>408161</v>
      </c>
      <c r="M131" s="7">
        <v>8</v>
      </c>
      <c r="N131" s="7">
        <f t="shared" ref="N131:N194" si="97">20-M131</f>
        <v>12</v>
      </c>
      <c r="O131" s="7">
        <v>12</v>
      </c>
      <c r="P131" s="7">
        <f t="shared" ref="P131:P194" si="98">20-O131</f>
        <v>8</v>
      </c>
      <c r="Q131" s="7">
        <v>5</v>
      </c>
      <c r="R131" s="7">
        <v>3</v>
      </c>
      <c r="S131" s="7">
        <v>6</v>
      </c>
      <c r="T131" s="7">
        <v>3</v>
      </c>
      <c r="U131" s="7">
        <v>3</v>
      </c>
      <c r="V131" s="7">
        <v>0</v>
      </c>
      <c r="W131" s="7">
        <v>1</v>
      </c>
      <c r="X131" s="6">
        <v>1</v>
      </c>
      <c r="Y131" s="12">
        <v>10.777221357515057</v>
      </c>
      <c r="Z131" s="7">
        <v>1</v>
      </c>
      <c r="AA131" s="7">
        <v>0</v>
      </c>
      <c r="AB131" s="7">
        <v>0</v>
      </c>
      <c r="AC131" s="10">
        <f t="shared" si="70"/>
        <v>0</v>
      </c>
      <c r="AD131" s="10">
        <f t="shared" si="71"/>
        <v>1</v>
      </c>
      <c r="AE131" s="10">
        <f t="shared" si="72"/>
        <v>0</v>
      </c>
      <c r="AF131" s="9" t="s">
        <v>67</v>
      </c>
      <c r="AG131" s="7" t="str">
        <f t="shared" si="73"/>
        <v>Padrão</v>
      </c>
      <c r="AH131" s="7" t="str">
        <f t="shared" si="74"/>
        <v>Padrão</v>
      </c>
      <c r="AI131" s="7" t="str">
        <f t="shared" si="75"/>
        <v>Padrão</v>
      </c>
      <c r="AJ131" s="7" t="str">
        <f t="shared" si="76"/>
        <v>Padrão</v>
      </c>
      <c r="AK131" s="7" t="str">
        <f t="shared" si="77"/>
        <v>Padrão</v>
      </c>
      <c r="AL131" s="7" t="str">
        <f t="shared" si="78"/>
        <v>Padrão</v>
      </c>
      <c r="AM131" s="34">
        <f t="shared" si="79"/>
        <v>0.12130770865976713</v>
      </c>
      <c r="AN131" s="34">
        <f t="shared" si="80"/>
        <v>1.0780135799962731</v>
      </c>
      <c r="AO131" s="35" t="str">
        <f t="shared" si="81"/>
        <v/>
      </c>
      <c r="AP131" s="34">
        <f t="shared" si="82"/>
        <v>0.48616983743415837</v>
      </c>
      <c r="AQ131" s="34">
        <f t="shared" si="83"/>
        <v>0.44868920542736179</v>
      </c>
      <c r="AR131" s="35" t="str">
        <f t="shared" si="84"/>
        <v/>
      </c>
      <c r="AS131" s="34">
        <f t="shared" si="85"/>
        <v>0.79450675357053047</v>
      </c>
      <c r="AT131" s="34">
        <f t="shared" si="86"/>
        <v>0.30084051243716065</v>
      </c>
      <c r="AU131" s="35" t="str">
        <f t="shared" si="87"/>
        <v/>
      </c>
      <c r="AV131" s="34">
        <f t="shared" si="88"/>
        <v>0.47403979773610405</v>
      </c>
      <c r="AW131" s="34">
        <f t="shared" si="89"/>
        <v>0.45715790052108374</v>
      </c>
      <c r="AX131" s="35" t="str">
        <f t="shared" si="90"/>
        <v/>
      </c>
      <c r="AY131" s="34">
        <f t="shared" si="91"/>
        <v>0.64421328342733153</v>
      </c>
      <c r="AZ131" s="34">
        <f t="shared" si="92"/>
        <v>0.36016880171062304</v>
      </c>
      <c r="BA131" s="35" t="str">
        <f t="shared" si="93"/>
        <v/>
      </c>
      <c r="BB131" s="34">
        <f t="shared" si="94"/>
        <v>0.16285060750454688</v>
      </c>
      <c r="BC131" s="34">
        <f t="shared" si="95"/>
        <v>0.9112820465910213</v>
      </c>
      <c r="BD131" s="35" t="str">
        <f t="shared" si="96"/>
        <v/>
      </c>
    </row>
    <row r="132" spans="1:56" ht="12.75" customHeight="1" x14ac:dyDescent="0.2">
      <c r="A132" s="7" t="s">
        <v>63</v>
      </c>
      <c r="B132" s="7" t="s">
        <v>31</v>
      </c>
      <c r="C132" s="8">
        <v>40118</v>
      </c>
      <c r="D132" s="9" t="s">
        <v>65</v>
      </c>
      <c r="E132" s="10" t="s">
        <v>66</v>
      </c>
      <c r="F132" s="10">
        <f t="shared" si="66"/>
        <v>0</v>
      </c>
      <c r="G132" s="10">
        <f t="shared" si="67"/>
        <v>0</v>
      </c>
      <c r="H132" s="10">
        <f t="shared" si="68"/>
        <v>0</v>
      </c>
      <c r="I132" s="10">
        <f t="shared" si="69"/>
        <v>1</v>
      </c>
      <c r="J132" s="7">
        <v>0</v>
      </c>
      <c r="K132" s="11">
        <v>14355</v>
      </c>
      <c r="L132" s="9">
        <v>1281975</v>
      </c>
      <c r="M132" s="7">
        <v>8</v>
      </c>
      <c r="N132" s="7">
        <f t="shared" si="97"/>
        <v>12</v>
      </c>
      <c r="O132" s="7">
        <v>3</v>
      </c>
      <c r="P132" s="7">
        <f t="shared" si="98"/>
        <v>17</v>
      </c>
      <c r="Q132" s="7">
        <v>1</v>
      </c>
      <c r="R132" s="7">
        <v>6</v>
      </c>
      <c r="S132" s="7">
        <v>3</v>
      </c>
      <c r="T132" s="7">
        <v>3</v>
      </c>
      <c r="U132" s="7">
        <v>4</v>
      </c>
      <c r="V132" s="7">
        <v>0</v>
      </c>
      <c r="W132" s="7">
        <v>0</v>
      </c>
      <c r="X132" s="6">
        <v>1</v>
      </c>
      <c r="Y132" s="12">
        <v>8.8854595336076816</v>
      </c>
      <c r="Z132" s="7">
        <v>1</v>
      </c>
      <c r="AA132" s="7">
        <v>0</v>
      </c>
      <c r="AB132" s="7">
        <v>4.5</v>
      </c>
      <c r="AC132" s="10">
        <f t="shared" si="70"/>
        <v>0</v>
      </c>
      <c r="AD132" s="10">
        <f t="shared" si="71"/>
        <v>0</v>
      </c>
      <c r="AE132" s="10">
        <f t="shared" si="72"/>
        <v>1</v>
      </c>
      <c r="AF132" s="9" t="s">
        <v>76</v>
      </c>
      <c r="AG132" s="7" t="str">
        <f t="shared" si="73"/>
        <v>Padrão</v>
      </c>
      <c r="AH132" s="7" t="str">
        <f t="shared" si="74"/>
        <v>Padrão</v>
      </c>
      <c r="AI132" s="7" t="str">
        <f t="shared" si="75"/>
        <v>Padrão</v>
      </c>
      <c r="AJ132" s="7" t="str">
        <f t="shared" si="76"/>
        <v>Padrão</v>
      </c>
      <c r="AK132" s="7" t="str">
        <f t="shared" si="77"/>
        <v>Padrão</v>
      </c>
      <c r="AL132" s="7" t="str">
        <f t="shared" si="78"/>
        <v>Outlier</v>
      </c>
      <c r="AM132" s="34">
        <f t="shared" si="79"/>
        <v>0.28907006442024263</v>
      </c>
      <c r="AN132" s="34">
        <f t="shared" si="80"/>
        <v>0.64215185177999479</v>
      </c>
      <c r="AO132" s="35" t="str">
        <f t="shared" si="81"/>
        <v/>
      </c>
      <c r="AP132" s="34">
        <f t="shared" si="82"/>
        <v>0.31131254304670897</v>
      </c>
      <c r="AQ132" s="34">
        <f t="shared" si="83"/>
        <v>0.611943176405504</v>
      </c>
      <c r="AR132" s="35" t="str">
        <f t="shared" si="84"/>
        <v/>
      </c>
      <c r="AS132" s="34">
        <f t="shared" si="85"/>
        <v>0.32823525539694648</v>
      </c>
      <c r="AT132" s="34">
        <f t="shared" si="86"/>
        <v>0.59093821033144889</v>
      </c>
      <c r="AU132" s="35" t="str">
        <f t="shared" si="87"/>
        <v/>
      </c>
      <c r="AV132" s="34">
        <f t="shared" si="88"/>
        <v>0.47403979773610405</v>
      </c>
      <c r="AW132" s="34">
        <f t="shared" si="89"/>
        <v>0.45715790052108374</v>
      </c>
      <c r="AX132" s="35" t="str">
        <f t="shared" si="90"/>
        <v/>
      </c>
      <c r="AY132" s="34">
        <f t="shared" si="91"/>
        <v>1.0372126309144707</v>
      </c>
      <c r="AZ132" s="34">
        <f t="shared" si="92"/>
        <v>0.23321061074611057</v>
      </c>
      <c r="BA132" s="35" t="str">
        <f t="shared" si="93"/>
        <v/>
      </c>
      <c r="BB132" s="34">
        <f t="shared" si="94"/>
        <v>9.6523761703694772E-5</v>
      </c>
      <c r="BC132" s="34">
        <f t="shared" si="95"/>
        <v>40.604296139114119</v>
      </c>
      <c r="BD132" s="35" t="str">
        <f t="shared" si="96"/>
        <v/>
      </c>
    </row>
    <row r="133" spans="1:56" ht="12.75" customHeight="1" x14ac:dyDescent="0.2">
      <c r="A133" s="7" t="s">
        <v>63</v>
      </c>
      <c r="B133" s="7" t="s">
        <v>61</v>
      </c>
      <c r="C133" s="8">
        <v>39999</v>
      </c>
      <c r="D133" s="9" t="s">
        <v>65</v>
      </c>
      <c r="E133" s="10" t="s">
        <v>66</v>
      </c>
      <c r="F133" s="10">
        <f t="shared" si="66"/>
        <v>0</v>
      </c>
      <c r="G133" s="10">
        <f t="shared" si="67"/>
        <v>0</v>
      </c>
      <c r="H133" s="10">
        <f t="shared" si="68"/>
        <v>0</v>
      </c>
      <c r="I133" s="10">
        <f t="shared" si="69"/>
        <v>1</v>
      </c>
      <c r="J133" s="7">
        <v>0</v>
      </c>
      <c r="K133" s="11">
        <v>14355</v>
      </c>
      <c r="L133" s="9">
        <v>1281975</v>
      </c>
      <c r="M133" s="7">
        <v>8</v>
      </c>
      <c r="N133" s="7">
        <f t="shared" si="97"/>
        <v>12</v>
      </c>
      <c r="O133" s="7">
        <v>9</v>
      </c>
      <c r="P133" s="7">
        <f t="shared" si="98"/>
        <v>11</v>
      </c>
      <c r="Q133" s="7">
        <v>5</v>
      </c>
      <c r="R133" s="7">
        <v>3</v>
      </c>
      <c r="S133" s="7">
        <v>6</v>
      </c>
      <c r="T133" s="7">
        <v>4</v>
      </c>
      <c r="U133" s="7">
        <v>1</v>
      </c>
      <c r="V133" s="7">
        <v>0</v>
      </c>
      <c r="W133" s="7">
        <v>0</v>
      </c>
      <c r="X133" s="6">
        <v>1</v>
      </c>
      <c r="Y133" s="12">
        <v>16.076777414357032</v>
      </c>
      <c r="Z133" s="7">
        <v>1</v>
      </c>
      <c r="AA133" s="7">
        <v>0</v>
      </c>
      <c r="AB133" s="7">
        <v>0</v>
      </c>
      <c r="AC133" s="10">
        <f t="shared" si="70"/>
        <v>0</v>
      </c>
      <c r="AD133" s="10">
        <f t="shared" si="71"/>
        <v>1</v>
      </c>
      <c r="AE133" s="10">
        <f t="shared" si="72"/>
        <v>0</v>
      </c>
      <c r="AF133" s="9" t="s">
        <v>67</v>
      </c>
      <c r="AG133" s="7" t="str">
        <f t="shared" si="73"/>
        <v>Padrão</v>
      </c>
      <c r="AH133" s="7" t="str">
        <f t="shared" si="74"/>
        <v>Padrão</v>
      </c>
      <c r="AI133" s="7" t="str">
        <f t="shared" si="75"/>
        <v>Padrão</v>
      </c>
      <c r="AJ133" s="7" t="str">
        <f t="shared" si="76"/>
        <v>Padrão</v>
      </c>
      <c r="AK133" s="7" t="str">
        <f t="shared" si="77"/>
        <v>Padrão</v>
      </c>
      <c r="AL133" s="7" t="str">
        <f t="shared" si="78"/>
        <v>Padrão</v>
      </c>
      <c r="AM133" s="34">
        <f t="shared" si="79"/>
        <v>0.28907006442024263</v>
      </c>
      <c r="AN133" s="34">
        <f t="shared" si="80"/>
        <v>0.64215185177999479</v>
      </c>
      <c r="AO133" s="35" t="str">
        <f t="shared" si="81"/>
        <v/>
      </c>
      <c r="AP133" s="34">
        <f t="shared" si="82"/>
        <v>0.31131254304670897</v>
      </c>
      <c r="AQ133" s="34">
        <f t="shared" si="83"/>
        <v>0.611943176405504</v>
      </c>
      <c r="AR133" s="35" t="str">
        <f t="shared" si="84"/>
        <v/>
      </c>
      <c r="AS133" s="34">
        <f t="shared" si="85"/>
        <v>0.79450675357053047</v>
      </c>
      <c r="AT133" s="34">
        <f t="shared" si="86"/>
        <v>0.30084051243716065</v>
      </c>
      <c r="AU133" s="35" t="str">
        <f t="shared" si="87"/>
        <v/>
      </c>
      <c r="AV133" s="34">
        <f t="shared" si="88"/>
        <v>4.5918591086084329E-2</v>
      </c>
      <c r="AW133" s="34">
        <f t="shared" si="89"/>
        <v>1.8194691376563785</v>
      </c>
      <c r="AX133" s="35" t="str">
        <f t="shared" si="90"/>
        <v/>
      </c>
      <c r="AY133" s="34">
        <f t="shared" si="91"/>
        <v>3.9231364366177926E-2</v>
      </c>
      <c r="AZ133" s="34">
        <f t="shared" si="92"/>
        <v>1.9750330946021835</v>
      </c>
      <c r="BA133" s="35" t="str">
        <f t="shared" si="93"/>
        <v/>
      </c>
      <c r="BB133" s="34">
        <f t="shared" si="94"/>
        <v>0.16285060750454688</v>
      </c>
      <c r="BC133" s="34">
        <f t="shared" si="95"/>
        <v>0.9112820465910213</v>
      </c>
      <c r="BD133" s="35" t="str">
        <f t="shared" si="96"/>
        <v/>
      </c>
    </row>
    <row r="134" spans="1:56" ht="12.75" customHeight="1" x14ac:dyDescent="0.2">
      <c r="A134" s="7" t="s">
        <v>63</v>
      </c>
      <c r="B134" s="7" t="s">
        <v>39</v>
      </c>
      <c r="C134" s="8">
        <v>40016</v>
      </c>
      <c r="D134" s="9" t="s">
        <v>65</v>
      </c>
      <c r="E134" s="10" t="s">
        <v>66</v>
      </c>
      <c r="F134" s="10">
        <f t="shared" si="66"/>
        <v>0</v>
      </c>
      <c r="G134" s="10">
        <f t="shared" si="67"/>
        <v>0</v>
      </c>
      <c r="H134" s="10">
        <f t="shared" si="68"/>
        <v>0</v>
      </c>
      <c r="I134" s="10">
        <f t="shared" si="69"/>
        <v>1</v>
      </c>
      <c r="J134" s="7">
        <v>0</v>
      </c>
      <c r="K134" s="11">
        <v>14355</v>
      </c>
      <c r="L134" s="9">
        <v>1281975</v>
      </c>
      <c r="M134" s="7">
        <v>8</v>
      </c>
      <c r="N134" s="7">
        <f t="shared" si="97"/>
        <v>12</v>
      </c>
      <c r="O134" s="7">
        <v>2</v>
      </c>
      <c r="P134" s="7">
        <f t="shared" si="98"/>
        <v>18</v>
      </c>
      <c r="Q134" s="7">
        <v>3</v>
      </c>
      <c r="R134" s="7">
        <v>9</v>
      </c>
      <c r="S134" s="7">
        <v>4</v>
      </c>
      <c r="T134" s="7">
        <v>7</v>
      </c>
      <c r="U134" s="7">
        <v>2</v>
      </c>
      <c r="V134" s="7">
        <v>0</v>
      </c>
      <c r="W134" s="7">
        <v>1</v>
      </c>
      <c r="X134" s="6">
        <v>1</v>
      </c>
      <c r="Y134" s="12">
        <v>13.405769523519561</v>
      </c>
      <c r="Z134" s="7">
        <v>0</v>
      </c>
      <c r="AA134" s="7">
        <v>1</v>
      </c>
      <c r="AB134" s="7">
        <v>0</v>
      </c>
      <c r="AC134" s="10">
        <f t="shared" si="70"/>
        <v>0</v>
      </c>
      <c r="AD134" s="10">
        <f t="shared" si="71"/>
        <v>1</v>
      </c>
      <c r="AE134" s="10">
        <f t="shared" si="72"/>
        <v>0</v>
      </c>
      <c r="AF134" s="9" t="s">
        <v>67</v>
      </c>
      <c r="AG134" s="7" t="str">
        <f t="shared" si="73"/>
        <v>Padrão</v>
      </c>
      <c r="AH134" s="7" t="str">
        <f t="shared" si="74"/>
        <v>Padrão</v>
      </c>
      <c r="AI134" s="7" t="str">
        <f t="shared" si="75"/>
        <v>Padrão</v>
      </c>
      <c r="AJ134" s="7" t="str">
        <f t="shared" si="76"/>
        <v>Padrão</v>
      </c>
      <c r="AK134" s="7" t="str">
        <f t="shared" si="77"/>
        <v>Padrão</v>
      </c>
      <c r="AL134" s="7" t="str">
        <f t="shared" si="78"/>
        <v>Padrão</v>
      </c>
      <c r="AM134" s="34">
        <f t="shared" si="79"/>
        <v>0.28907006442024263</v>
      </c>
      <c r="AN134" s="34">
        <f t="shared" si="80"/>
        <v>0.64215185177999479</v>
      </c>
      <c r="AO134" s="35" t="str">
        <f t="shared" si="81"/>
        <v/>
      </c>
      <c r="AP134" s="34">
        <f t="shared" si="82"/>
        <v>0.31131254304670897</v>
      </c>
      <c r="AQ134" s="34">
        <f t="shared" si="83"/>
        <v>0.611943176405504</v>
      </c>
      <c r="AR134" s="35" t="str">
        <f t="shared" si="84"/>
        <v/>
      </c>
      <c r="AS134" s="34">
        <f t="shared" si="85"/>
        <v>7.1958632118559957E-3</v>
      </c>
      <c r="AT134" s="34">
        <f t="shared" si="86"/>
        <v>4.6860406798016934</v>
      </c>
      <c r="AU134" s="35" t="str">
        <f t="shared" si="87"/>
        <v/>
      </c>
      <c r="AV134" s="34">
        <f t="shared" si="88"/>
        <v>1.4601616782221036</v>
      </c>
      <c r="AW134" s="34">
        <f t="shared" si="89"/>
        <v>0.159088765911922</v>
      </c>
      <c r="AX134" s="35" t="str">
        <f t="shared" si="90"/>
        <v/>
      </c>
      <c r="AY134" s="34">
        <f t="shared" si="91"/>
        <v>0.25277856273016519</v>
      </c>
      <c r="AZ134" s="34">
        <f t="shared" si="92"/>
        <v>0.69927786017580273</v>
      </c>
      <c r="BA134" s="35" t="str">
        <f t="shared" si="93"/>
        <v/>
      </c>
      <c r="BB134" s="34">
        <f t="shared" si="94"/>
        <v>0.16285060750454688</v>
      </c>
      <c r="BC134" s="34">
        <f t="shared" si="95"/>
        <v>0.9112820465910213</v>
      </c>
      <c r="BD134" s="35" t="str">
        <f t="shared" si="96"/>
        <v/>
      </c>
    </row>
    <row r="135" spans="1:56" ht="12.75" customHeight="1" x14ac:dyDescent="0.2">
      <c r="A135" s="7" t="s">
        <v>46</v>
      </c>
      <c r="B135" s="7" t="s">
        <v>30</v>
      </c>
      <c r="C135" s="8">
        <v>40114</v>
      </c>
      <c r="D135" s="9" t="s">
        <v>48</v>
      </c>
      <c r="E135" s="10" t="s">
        <v>33</v>
      </c>
      <c r="F135" s="10">
        <f t="shared" si="66"/>
        <v>1</v>
      </c>
      <c r="G135" s="10">
        <f t="shared" si="67"/>
        <v>0</v>
      </c>
      <c r="H135" s="10">
        <f t="shared" si="68"/>
        <v>0</v>
      </c>
      <c r="I135" s="10">
        <f t="shared" si="69"/>
        <v>0</v>
      </c>
      <c r="J135" s="7">
        <v>0</v>
      </c>
      <c r="K135" s="13">
        <v>23534</v>
      </c>
      <c r="L135" s="9">
        <v>1430220</v>
      </c>
      <c r="M135" s="7">
        <v>8</v>
      </c>
      <c r="N135" s="7">
        <f t="shared" si="97"/>
        <v>12</v>
      </c>
      <c r="O135" s="7">
        <v>10</v>
      </c>
      <c r="P135" s="7">
        <f t="shared" si="98"/>
        <v>10</v>
      </c>
      <c r="Q135" s="7">
        <v>3</v>
      </c>
      <c r="R135" s="7">
        <v>5</v>
      </c>
      <c r="S135" s="7">
        <v>3</v>
      </c>
      <c r="T135" s="7">
        <v>6</v>
      </c>
      <c r="U135" s="7">
        <v>4</v>
      </c>
      <c r="V135" s="7">
        <v>0</v>
      </c>
      <c r="W135" s="7">
        <v>0</v>
      </c>
      <c r="X135" s="6">
        <v>0</v>
      </c>
      <c r="Y135" s="12">
        <v>14.355337927699191</v>
      </c>
      <c r="Z135" s="7">
        <v>0</v>
      </c>
      <c r="AA135" s="7">
        <v>0</v>
      </c>
      <c r="AB135" s="7">
        <v>0</v>
      </c>
      <c r="AC135" s="10">
        <f t="shared" si="70"/>
        <v>0</v>
      </c>
      <c r="AD135" s="10">
        <f t="shared" si="71"/>
        <v>0</v>
      </c>
      <c r="AE135" s="10">
        <f t="shared" si="72"/>
        <v>1</v>
      </c>
      <c r="AF135" s="9" t="s">
        <v>76</v>
      </c>
      <c r="AG135" s="7" t="str">
        <f t="shared" si="73"/>
        <v>Padrão</v>
      </c>
      <c r="AH135" s="7" t="str">
        <f t="shared" si="74"/>
        <v>Padrão</v>
      </c>
      <c r="AI135" s="7" t="str">
        <f t="shared" si="75"/>
        <v>Padrão</v>
      </c>
      <c r="AJ135" s="7" t="str">
        <f t="shared" si="76"/>
        <v>Padrão</v>
      </c>
      <c r="AK135" s="7" t="str">
        <f t="shared" si="77"/>
        <v>Padrão</v>
      </c>
      <c r="AL135" s="7" t="str">
        <f t="shared" si="78"/>
        <v>Padrão</v>
      </c>
      <c r="AM135" s="34">
        <f t="shared" si="79"/>
        <v>2.3341404670856546E-3</v>
      </c>
      <c r="AN135" s="34">
        <f t="shared" si="80"/>
        <v>8.2478303553898993</v>
      </c>
      <c r="AO135" s="35" t="str">
        <f t="shared" si="81"/>
        <v/>
      </c>
      <c r="AP135" s="34">
        <f t="shared" si="82"/>
        <v>0.28549831114687074</v>
      </c>
      <c r="AQ135" s="34">
        <f t="shared" si="83"/>
        <v>0.64731120312234092</v>
      </c>
      <c r="AR135" s="35" t="str">
        <f t="shared" si="84"/>
        <v/>
      </c>
      <c r="AS135" s="34">
        <f t="shared" si="85"/>
        <v>0.32823525539694648</v>
      </c>
      <c r="AT135" s="34">
        <f t="shared" si="86"/>
        <v>0.59093821033144889</v>
      </c>
      <c r="AU135" s="35" t="str">
        <f t="shared" si="87"/>
        <v/>
      </c>
      <c r="AV135" s="34">
        <f t="shared" si="88"/>
        <v>0.53897953132908405</v>
      </c>
      <c r="AW135" s="34">
        <f t="shared" si="89"/>
        <v>0.41503623187612998</v>
      </c>
      <c r="AX135" s="35" t="str">
        <f t="shared" si="90"/>
        <v/>
      </c>
      <c r="AY135" s="34">
        <f t="shared" si="91"/>
        <v>0.15558806783695431</v>
      </c>
      <c r="AZ135" s="34">
        <f t="shared" si="92"/>
        <v>0.93569951071557922</v>
      </c>
      <c r="BA135" s="35" t="str">
        <f t="shared" si="93"/>
        <v/>
      </c>
      <c r="BB135" s="34">
        <f t="shared" si="94"/>
        <v>0.16285060750454688</v>
      </c>
      <c r="BC135" s="34">
        <f t="shared" si="95"/>
        <v>0.9112820465910213</v>
      </c>
      <c r="BD135" s="35" t="str">
        <f t="shared" si="96"/>
        <v/>
      </c>
    </row>
    <row r="136" spans="1:56" ht="12.75" customHeight="1" x14ac:dyDescent="0.2">
      <c r="A136" s="7" t="s">
        <v>46</v>
      </c>
      <c r="B136" s="7" t="s">
        <v>36</v>
      </c>
      <c r="C136" s="8">
        <v>40146</v>
      </c>
      <c r="D136" s="9" t="s">
        <v>48</v>
      </c>
      <c r="E136" s="10" t="s">
        <v>33</v>
      </c>
      <c r="F136" s="10">
        <f t="shared" si="66"/>
        <v>1</v>
      </c>
      <c r="G136" s="10">
        <f t="shared" si="67"/>
        <v>0</v>
      </c>
      <c r="H136" s="10">
        <f t="shared" si="68"/>
        <v>0</v>
      </c>
      <c r="I136" s="10">
        <f t="shared" si="69"/>
        <v>0</v>
      </c>
      <c r="J136" s="7">
        <v>0</v>
      </c>
      <c r="K136" s="13">
        <v>23534</v>
      </c>
      <c r="L136" s="9">
        <v>1430220</v>
      </c>
      <c r="M136" s="7">
        <v>8</v>
      </c>
      <c r="N136" s="7">
        <f t="shared" si="97"/>
        <v>12</v>
      </c>
      <c r="O136" s="7">
        <v>11</v>
      </c>
      <c r="P136" s="7">
        <f t="shared" si="98"/>
        <v>9</v>
      </c>
      <c r="Q136" s="7">
        <v>5</v>
      </c>
      <c r="R136" s="7">
        <v>4</v>
      </c>
      <c r="S136" s="7">
        <v>4</v>
      </c>
      <c r="T136" s="7">
        <v>5</v>
      </c>
      <c r="U136" s="7">
        <v>4</v>
      </c>
      <c r="V136" s="7">
        <v>0</v>
      </c>
      <c r="W136" s="7">
        <v>0</v>
      </c>
      <c r="X136" s="6">
        <v>0</v>
      </c>
      <c r="Y136" s="12">
        <v>17.694944168734491</v>
      </c>
      <c r="Z136" s="7">
        <v>1</v>
      </c>
      <c r="AA136" s="7">
        <v>0</v>
      </c>
      <c r="AB136" s="7">
        <v>0</v>
      </c>
      <c r="AC136" s="10">
        <f t="shared" si="70"/>
        <v>0</v>
      </c>
      <c r="AD136" s="10">
        <f t="shared" si="71"/>
        <v>0</v>
      </c>
      <c r="AE136" s="10">
        <f t="shared" si="72"/>
        <v>1</v>
      </c>
      <c r="AF136" s="9" t="s">
        <v>76</v>
      </c>
      <c r="AG136" s="7" t="str">
        <f t="shared" si="73"/>
        <v>Padrão</v>
      </c>
      <c r="AH136" s="7" t="str">
        <f t="shared" si="74"/>
        <v>Padrão</v>
      </c>
      <c r="AI136" s="7" t="str">
        <f t="shared" si="75"/>
        <v>Padrão</v>
      </c>
      <c r="AJ136" s="7" t="str">
        <f t="shared" si="76"/>
        <v>Padrão</v>
      </c>
      <c r="AK136" s="7" t="str">
        <f t="shared" si="77"/>
        <v>Padrão</v>
      </c>
      <c r="AL136" s="7" t="str">
        <f t="shared" si="78"/>
        <v>Padrão</v>
      </c>
      <c r="AM136" s="34">
        <f t="shared" si="79"/>
        <v>2.3341404670856546E-3</v>
      </c>
      <c r="AN136" s="34">
        <f t="shared" si="80"/>
        <v>8.2478303553898993</v>
      </c>
      <c r="AO136" s="35" t="str">
        <f t="shared" si="81"/>
        <v/>
      </c>
      <c r="AP136" s="34">
        <f t="shared" si="82"/>
        <v>0.28549831114687074</v>
      </c>
      <c r="AQ136" s="34">
        <f t="shared" si="83"/>
        <v>0.64731120312234092</v>
      </c>
      <c r="AR136" s="35" t="str">
        <f t="shared" si="84"/>
        <v/>
      </c>
      <c r="AS136" s="34">
        <f t="shared" si="85"/>
        <v>7.1958632118559957E-3</v>
      </c>
      <c r="AT136" s="34">
        <f t="shared" si="86"/>
        <v>4.6860406798016934</v>
      </c>
      <c r="AU136" s="35" t="str">
        <f t="shared" si="87"/>
        <v/>
      </c>
      <c r="AV136" s="34">
        <f t="shared" si="88"/>
        <v>6.7565168950411023E-2</v>
      </c>
      <c r="AW136" s="34">
        <f t="shared" si="89"/>
        <v>1.4838057245320497</v>
      </c>
      <c r="AX136" s="35" t="str">
        <f t="shared" si="90"/>
        <v/>
      </c>
      <c r="AY136" s="34">
        <f t="shared" si="91"/>
        <v>1.8151464652222922E-4</v>
      </c>
      <c r="AZ136" s="34">
        <f t="shared" si="92"/>
        <v>29.608391408495841</v>
      </c>
      <c r="BA136" s="35" t="str">
        <f t="shared" si="93"/>
        <v/>
      </c>
      <c r="BB136" s="34">
        <f t="shared" si="94"/>
        <v>0.16285060750454688</v>
      </c>
      <c r="BC136" s="34">
        <f t="shared" si="95"/>
        <v>0.9112820465910213</v>
      </c>
      <c r="BD136" s="35" t="str">
        <f t="shared" si="96"/>
        <v/>
      </c>
    </row>
    <row r="137" spans="1:56" ht="12.75" customHeight="1" x14ac:dyDescent="0.2">
      <c r="A137" s="7" t="s">
        <v>46</v>
      </c>
      <c r="B137" s="7" t="s">
        <v>52</v>
      </c>
      <c r="C137" s="8">
        <v>40019</v>
      </c>
      <c r="D137" s="9" t="s">
        <v>48</v>
      </c>
      <c r="E137" s="10" t="s">
        <v>33</v>
      </c>
      <c r="F137" s="10">
        <f t="shared" si="66"/>
        <v>1</v>
      </c>
      <c r="G137" s="10">
        <f t="shared" si="67"/>
        <v>0</v>
      </c>
      <c r="H137" s="10">
        <f t="shared" si="68"/>
        <v>0</v>
      </c>
      <c r="I137" s="10">
        <f t="shared" si="69"/>
        <v>0</v>
      </c>
      <c r="J137" s="7">
        <v>0</v>
      </c>
      <c r="K137" s="13">
        <v>23534</v>
      </c>
      <c r="L137" s="9">
        <v>1430220</v>
      </c>
      <c r="M137" s="7">
        <v>8</v>
      </c>
      <c r="N137" s="7">
        <f t="shared" si="97"/>
        <v>12</v>
      </c>
      <c r="O137" s="7">
        <v>10</v>
      </c>
      <c r="P137" s="7">
        <f t="shared" si="98"/>
        <v>10</v>
      </c>
      <c r="Q137" s="7">
        <v>3</v>
      </c>
      <c r="R137" s="7">
        <v>3</v>
      </c>
      <c r="S137" s="7">
        <v>3</v>
      </c>
      <c r="T137" s="7">
        <v>1</v>
      </c>
      <c r="U137" s="7">
        <v>2</v>
      </c>
      <c r="V137" s="7">
        <v>0</v>
      </c>
      <c r="W137" s="7">
        <v>0</v>
      </c>
      <c r="X137" s="6">
        <v>0</v>
      </c>
      <c r="Y137" s="12">
        <v>15.320018459645164</v>
      </c>
      <c r="Z137" s="7">
        <v>1</v>
      </c>
      <c r="AA137" s="7">
        <v>0</v>
      </c>
      <c r="AB137" s="7">
        <v>0</v>
      </c>
      <c r="AC137" s="10">
        <f t="shared" si="70"/>
        <v>0</v>
      </c>
      <c r="AD137" s="10">
        <f t="shared" si="71"/>
        <v>1</v>
      </c>
      <c r="AE137" s="10">
        <f t="shared" si="72"/>
        <v>0</v>
      </c>
      <c r="AF137" s="9" t="s">
        <v>67</v>
      </c>
      <c r="AG137" s="7" t="str">
        <f t="shared" si="73"/>
        <v>Padrão</v>
      </c>
      <c r="AH137" s="7" t="str">
        <f t="shared" si="74"/>
        <v>Padrão</v>
      </c>
      <c r="AI137" s="7" t="str">
        <f t="shared" si="75"/>
        <v>Padrão</v>
      </c>
      <c r="AJ137" s="7" t="str">
        <f t="shared" si="76"/>
        <v>Outlier</v>
      </c>
      <c r="AK137" s="7" t="str">
        <f t="shared" si="77"/>
        <v>Padrão</v>
      </c>
      <c r="AL137" s="7" t="str">
        <f t="shared" si="78"/>
        <v>Padrão</v>
      </c>
      <c r="AM137" s="34">
        <f t="shared" si="79"/>
        <v>2.3341404670856546E-3</v>
      </c>
      <c r="AN137" s="34">
        <f t="shared" si="80"/>
        <v>8.2478303553898993</v>
      </c>
      <c r="AO137" s="35" t="str">
        <f t="shared" si="81"/>
        <v/>
      </c>
      <c r="AP137" s="34">
        <f t="shared" si="82"/>
        <v>0.28549831114687074</v>
      </c>
      <c r="AQ137" s="34">
        <f t="shared" si="83"/>
        <v>0.64731120312234092</v>
      </c>
      <c r="AR137" s="35" t="str">
        <f t="shared" si="84"/>
        <v/>
      </c>
      <c r="AS137" s="34">
        <f t="shared" si="85"/>
        <v>0.32823525539694648</v>
      </c>
      <c r="AT137" s="34">
        <f t="shared" si="86"/>
        <v>0.59093821033144889</v>
      </c>
      <c r="AU137" s="35" t="str">
        <f t="shared" si="87"/>
        <v/>
      </c>
      <c r="AV137" s="34">
        <f t="shared" si="88"/>
        <v>2.6795855645791824</v>
      </c>
      <c r="AW137" s="34">
        <f t="shared" si="89"/>
        <v>6.3828059149340033E-2</v>
      </c>
      <c r="AX137" s="35" t="str">
        <f t="shared" si="90"/>
        <v>*</v>
      </c>
      <c r="AY137" s="34">
        <f t="shared" si="91"/>
        <v>8.0882352684139958E-2</v>
      </c>
      <c r="AZ137" s="34">
        <f t="shared" si="92"/>
        <v>1.3471619205898844</v>
      </c>
      <c r="BA137" s="35" t="str">
        <f t="shared" si="93"/>
        <v/>
      </c>
      <c r="BB137" s="34">
        <f t="shared" si="94"/>
        <v>0.16285060750454688</v>
      </c>
      <c r="BC137" s="34">
        <f t="shared" si="95"/>
        <v>0.9112820465910213</v>
      </c>
      <c r="BD137" s="35" t="str">
        <f t="shared" si="96"/>
        <v/>
      </c>
    </row>
    <row r="138" spans="1:56" ht="12.75" customHeight="1" x14ac:dyDescent="0.2">
      <c r="A138" s="7" t="s">
        <v>46</v>
      </c>
      <c r="B138" s="7" t="s">
        <v>56</v>
      </c>
      <c r="C138" s="8">
        <v>40013</v>
      </c>
      <c r="D138" s="9" t="s">
        <v>48</v>
      </c>
      <c r="E138" s="10" t="s">
        <v>33</v>
      </c>
      <c r="F138" s="10">
        <f t="shared" si="66"/>
        <v>1</v>
      </c>
      <c r="G138" s="10">
        <f t="shared" si="67"/>
        <v>0</v>
      </c>
      <c r="H138" s="10">
        <f t="shared" si="68"/>
        <v>0</v>
      </c>
      <c r="I138" s="10">
        <f t="shared" si="69"/>
        <v>0</v>
      </c>
      <c r="J138" s="7">
        <v>1</v>
      </c>
      <c r="K138" s="13">
        <v>23534</v>
      </c>
      <c r="L138" s="9">
        <v>1430220</v>
      </c>
      <c r="M138" s="7">
        <v>8</v>
      </c>
      <c r="N138" s="7">
        <f t="shared" si="97"/>
        <v>12</v>
      </c>
      <c r="O138" s="7">
        <v>2</v>
      </c>
      <c r="P138" s="7">
        <f t="shared" si="98"/>
        <v>18</v>
      </c>
      <c r="Q138" s="7">
        <v>6</v>
      </c>
      <c r="R138" s="7">
        <v>6</v>
      </c>
      <c r="S138" s="7">
        <v>8</v>
      </c>
      <c r="T138" s="7">
        <v>8</v>
      </c>
      <c r="U138" s="7">
        <v>2</v>
      </c>
      <c r="V138" s="7">
        <v>1</v>
      </c>
      <c r="W138" s="7">
        <v>0</v>
      </c>
      <c r="X138" s="6">
        <v>1</v>
      </c>
      <c r="Y138" s="12">
        <v>20.520448930242338</v>
      </c>
      <c r="Z138" s="7">
        <v>1</v>
      </c>
      <c r="AA138" s="7">
        <v>0</v>
      </c>
      <c r="AB138" s="7">
        <v>1.2</v>
      </c>
      <c r="AC138" s="10">
        <f t="shared" si="70"/>
        <v>0</v>
      </c>
      <c r="AD138" s="10">
        <f t="shared" si="71"/>
        <v>1</v>
      </c>
      <c r="AE138" s="10">
        <f t="shared" si="72"/>
        <v>0</v>
      </c>
      <c r="AF138" s="9" t="s">
        <v>67</v>
      </c>
      <c r="AG138" s="7" t="str">
        <f t="shared" si="73"/>
        <v>Padrão</v>
      </c>
      <c r="AH138" s="7" t="str">
        <f t="shared" si="74"/>
        <v>Padrão</v>
      </c>
      <c r="AI138" s="7" t="str">
        <f t="shared" si="75"/>
        <v>Padrão</v>
      </c>
      <c r="AJ138" s="7" t="str">
        <f t="shared" si="76"/>
        <v>Padrão</v>
      </c>
      <c r="AK138" s="7" t="str">
        <f t="shared" si="77"/>
        <v>Padrão</v>
      </c>
      <c r="AL138" s="7" t="str">
        <f t="shared" si="78"/>
        <v>Padrão</v>
      </c>
      <c r="AM138" s="34">
        <f t="shared" si="79"/>
        <v>2.3341404670856546E-3</v>
      </c>
      <c r="AN138" s="34">
        <f t="shared" si="80"/>
        <v>8.2478303553898993</v>
      </c>
      <c r="AO138" s="35" t="str">
        <f t="shared" si="81"/>
        <v/>
      </c>
      <c r="AP138" s="34">
        <f t="shared" si="82"/>
        <v>0.28549831114687074</v>
      </c>
      <c r="AQ138" s="34">
        <f t="shared" si="83"/>
        <v>0.64731120312234092</v>
      </c>
      <c r="AR138" s="35" t="str">
        <f t="shared" si="84"/>
        <v/>
      </c>
      <c r="AS138" s="34">
        <f t="shared" si="85"/>
        <v>3.4876705435676789</v>
      </c>
      <c r="AT138" s="34">
        <f t="shared" si="86"/>
        <v>3.7351177990820106E-2</v>
      </c>
      <c r="AU138" s="35" t="str">
        <f t="shared" si="87"/>
        <v>**</v>
      </c>
      <c r="AV138" s="34">
        <f t="shared" si="88"/>
        <v>2.8311116096294691</v>
      </c>
      <c r="AW138" s="34">
        <f t="shared" si="89"/>
        <v>5.7565660971477368E-2</v>
      </c>
      <c r="AX138" s="35" t="str">
        <f t="shared" si="90"/>
        <v>*</v>
      </c>
      <c r="AY138" s="34">
        <f t="shared" si="91"/>
        <v>9.5390588500985959E-2</v>
      </c>
      <c r="AZ138" s="34">
        <f t="shared" si="92"/>
        <v>1.2315257548484333</v>
      </c>
      <c r="BA138" s="35" t="str">
        <f t="shared" si="93"/>
        <v/>
      </c>
      <c r="BB138" s="34">
        <f t="shared" si="94"/>
        <v>8.603365821859224E-2</v>
      </c>
      <c r="BC138" s="34">
        <f t="shared" si="95"/>
        <v>1.302848446295926</v>
      </c>
      <c r="BD138" s="35" t="str">
        <f t="shared" si="96"/>
        <v/>
      </c>
    </row>
    <row r="139" spans="1:56" ht="12.75" customHeight="1" x14ac:dyDescent="0.2">
      <c r="A139" s="7" t="s">
        <v>58</v>
      </c>
      <c r="B139" s="7" t="s">
        <v>49</v>
      </c>
      <c r="C139" s="8">
        <v>40090</v>
      </c>
      <c r="D139" s="9" t="s">
        <v>51</v>
      </c>
      <c r="E139" s="10" t="s">
        <v>42</v>
      </c>
      <c r="F139" s="10">
        <f t="shared" si="66"/>
        <v>0</v>
      </c>
      <c r="G139" s="10">
        <f t="shared" si="67"/>
        <v>0</v>
      </c>
      <c r="H139" s="10">
        <f t="shared" si="68"/>
        <v>1</v>
      </c>
      <c r="I139" s="10">
        <f t="shared" si="69"/>
        <v>0</v>
      </c>
      <c r="J139" s="7">
        <v>1</v>
      </c>
      <c r="K139" s="13">
        <v>22903</v>
      </c>
      <c r="L139" s="9">
        <v>6186710</v>
      </c>
      <c r="M139" s="7">
        <v>8</v>
      </c>
      <c r="N139" s="7">
        <f t="shared" si="97"/>
        <v>12</v>
      </c>
      <c r="O139" s="7">
        <v>20</v>
      </c>
      <c r="P139" s="7">
        <f t="shared" si="98"/>
        <v>0</v>
      </c>
      <c r="Q139" s="7">
        <v>7</v>
      </c>
      <c r="R139" s="7">
        <v>4</v>
      </c>
      <c r="S139" s="7">
        <v>6</v>
      </c>
      <c r="T139" s="7">
        <v>4</v>
      </c>
      <c r="U139" s="7">
        <v>3</v>
      </c>
      <c r="V139" s="7">
        <v>1</v>
      </c>
      <c r="W139" s="7">
        <v>1</v>
      </c>
      <c r="X139" s="6">
        <v>0</v>
      </c>
      <c r="Y139" s="12">
        <v>12.945172110344476</v>
      </c>
      <c r="Z139" s="7">
        <v>1</v>
      </c>
      <c r="AA139" s="7">
        <v>0</v>
      </c>
      <c r="AB139" s="7">
        <v>0</v>
      </c>
      <c r="AC139" s="10">
        <f t="shared" si="70"/>
        <v>0</v>
      </c>
      <c r="AD139" s="10">
        <f t="shared" si="71"/>
        <v>0</v>
      </c>
      <c r="AE139" s="10">
        <f t="shared" si="72"/>
        <v>1</v>
      </c>
      <c r="AF139" s="9" t="s">
        <v>76</v>
      </c>
      <c r="AG139" s="7" t="str">
        <f t="shared" si="73"/>
        <v>Padrão</v>
      </c>
      <c r="AH139" s="7" t="str">
        <f t="shared" si="74"/>
        <v>Padrão</v>
      </c>
      <c r="AI139" s="7" t="str">
        <f t="shared" si="75"/>
        <v>Padrão</v>
      </c>
      <c r="AJ139" s="7" t="str">
        <f t="shared" si="76"/>
        <v>Padrão</v>
      </c>
      <c r="AK139" s="7" t="str">
        <f t="shared" si="77"/>
        <v>Padrão</v>
      </c>
      <c r="AL139" s="7" t="str">
        <f t="shared" si="78"/>
        <v>Padrão</v>
      </c>
      <c r="AM139" s="34">
        <f t="shared" si="79"/>
        <v>6.7161351413467666E-3</v>
      </c>
      <c r="AN139" s="34">
        <f t="shared" si="80"/>
        <v>4.8516779202724818</v>
      </c>
      <c r="AO139" s="35" t="str">
        <f t="shared" si="81"/>
        <v/>
      </c>
      <c r="AP139" s="34">
        <f t="shared" si="82"/>
        <v>5.0161350515127649E-2</v>
      </c>
      <c r="AQ139" s="34">
        <f t="shared" si="83"/>
        <v>1.7371329441521757</v>
      </c>
      <c r="AR139" s="35" t="str">
        <f t="shared" si="84"/>
        <v/>
      </c>
      <c r="AS139" s="34">
        <f t="shared" si="85"/>
        <v>0.79450675357053047</v>
      </c>
      <c r="AT139" s="34">
        <f t="shared" si="86"/>
        <v>0.30084051243716065</v>
      </c>
      <c r="AU139" s="35" t="str">
        <f t="shared" si="87"/>
        <v/>
      </c>
      <c r="AV139" s="34">
        <f t="shared" si="88"/>
        <v>4.5918591086084329E-2</v>
      </c>
      <c r="AW139" s="34">
        <f t="shared" si="89"/>
        <v>1.8194691376563785</v>
      </c>
      <c r="AX139" s="35" t="str">
        <f t="shared" si="90"/>
        <v/>
      </c>
      <c r="AY139" s="34">
        <f t="shared" si="91"/>
        <v>0.30837438024036545</v>
      </c>
      <c r="AZ139" s="34">
        <f t="shared" si="92"/>
        <v>0.61575546517728164</v>
      </c>
      <c r="BA139" s="35" t="str">
        <f t="shared" si="93"/>
        <v/>
      </c>
      <c r="BB139" s="34">
        <f t="shared" si="94"/>
        <v>0.16285060750454688</v>
      </c>
      <c r="BC139" s="34">
        <f t="shared" si="95"/>
        <v>0.9112820465910213</v>
      </c>
      <c r="BD139" s="35" t="str">
        <f t="shared" si="96"/>
        <v/>
      </c>
    </row>
    <row r="140" spans="1:56" ht="12.75" customHeight="1" x14ac:dyDescent="0.2">
      <c r="A140" s="7" t="s">
        <v>44</v>
      </c>
      <c r="B140" s="7" t="s">
        <v>58</v>
      </c>
      <c r="C140" s="8">
        <v>40093</v>
      </c>
      <c r="D140" s="9" t="s">
        <v>62</v>
      </c>
      <c r="E140" s="10" t="s">
        <v>38</v>
      </c>
      <c r="F140" s="10">
        <f t="shared" si="66"/>
        <v>0</v>
      </c>
      <c r="G140" s="10">
        <f t="shared" si="67"/>
        <v>1</v>
      </c>
      <c r="H140" s="10">
        <f t="shared" si="68"/>
        <v>0</v>
      </c>
      <c r="I140" s="10">
        <f t="shared" si="69"/>
        <v>0</v>
      </c>
      <c r="J140" s="7">
        <v>0</v>
      </c>
      <c r="K140" s="11">
        <v>9240</v>
      </c>
      <c r="L140" s="9">
        <v>2998096</v>
      </c>
      <c r="M140" s="7">
        <v>8</v>
      </c>
      <c r="N140" s="7">
        <f t="shared" si="97"/>
        <v>12</v>
      </c>
      <c r="O140" s="7">
        <v>6</v>
      </c>
      <c r="P140" s="7">
        <f t="shared" si="98"/>
        <v>14</v>
      </c>
      <c r="Q140" s="7">
        <v>6</v>
      </c>
      <c r="R140" s="7">
        <v>7</v>
      </c>
      <c r="S140" s="7">
        <v>5</v>
      </c>
      <c r="T140" s="7">
        <v>5</v>
      </c>
      <c r="U140" s="7">
        <v>3</v>
      </c>
      <c r="V140" s="7">
        <v>0</v>
      </c>
      <c r="W140" s="7">
        <v>1</v>
      </c>
      <c r="X140" s="6">
        <v>1</v>
      </c>
      <c r="Y140" s="12">
        <v>29.968111048583754</v>
      </c>
      <c r="Z140" s="7">
        <v>0</v>
      </c>
      <c r="AA140" s="7">
        <v>1</v>
      </c>
      <c r="AB140" s="7">
        <v>0</v>
      </c>
      <c r="AC140" s="10">
        <f t="shared" si="70"/>
        <v>0</v>
      </c>
      <c r="AD140" s="10">
        <f t="shared" si="71"/>
        <v>0</v>
      </c>
      <c r="AE140" s="10">
        <f t="shared" si="72"/>
        <v>1</v>
      </c>
      <c r="AF140" s="9" t="s">
        <v>76</v>
      </c>
      <c r="AG140" s="7" t="str">
        <f t="shared" si="73"/>
        <v>Outlier</v>
      </c>
      <c r="AH140" s="7" t="str">
        <f t="shared" si="74"/>
        <v>Padrão</v>
      </c>
      <c r="AI140" s="7" t="str">
        <f t="shared" si="75"/>
        <v>Padrão</v>
      </c>
      <c r="AJ140" s="7" t="str">
        <f t="shared" si="76"/>
        <v>Padrão</v>
      </c>
      <c r="AK140" s="7" t="str">
        <f t="shared" si="77"/>
        <v>Padrão</v>
      </c>
      <c r="AL140" s="7" t="str">
        <f t="shared" si="78"/>
        <v>Padrão</v>
      </c>
      <c r="AM140" s="34">
        <f t="shared" si="79"/>
        <v>0.65664585281820853</v>
      </c>
      <c r="AN140" s="34">
        <f t="shared" si="80"/>
        <v>0.35453215273427963</v>
      </c>
      <c r="AO140" s="35" t="str">
        <f t="shared" si="81"/>
        <v/>
      </c>
      <c r="AP140" s="34">
        <f t="shared" si="82"/>
        <v>8.0864570183671367E-2</v>
      </c>
      <c r="AQ140" s="34">
        <f t="shared" si="83"/>
        <v>1.3473220154022796</v>
      </c>
      <c r="AR140" s="35" t="str">
        <f t="shared" si="84"/>
        <v/>
      </c>
      <c r="AS140" s="34">
        <f t="shared" si="85"/>
        <v>0.16261969593638392</v>
      </c>
      <c r="AT140" s="34">
        <f t="shared" si="86"/>
        <v>0.91203409733242702</v>
      </c>
      <c r="AU140" s="35" t="str">
        <f t="shared" si="87"/>
        <v/>
      </c>
      <c r="AV140" s="34">
        <f t="shared" si="88"/>
        <v>6.7565168950411023E-2</v>
      </c>
      <c r="AW140" s="34">
        <f t="shared" si="89"/>
        <v>1.4838057245320497</v>
      </c>
      <c r="AX140" s="35" t="str">
        <f t="shared" si="90"/>
        <v/>
      </c>
      <c r="AY140" s="34">
        <f t="shared" si="91"/>
        <v>1.9227121487316052</v>
      </c>
      <c r="AZ140" s="34">
        <f t="shared" si="92"/>
        <v>0.11001231213557633</v>
      </c>
      <c r="BA140" s="35" t="str">
        <f t="shared" si="93"/>
        <v/>
      </c>
      <c r="BB140" s="34">
        <f t="shared" si="94"/>
        <v>0.16285060750454688</v>
      </c>
      <c r="BC140" s="34">
        <f t="shared" si="95"/>
        <v>0.9112820465910213</v>
      </c>
      <c r="BD140" s="35" t="str">
        <f t="shared" si="96"/>
        <v/>
      </c>
    </row>
    <row r="141" spans="1:56" ht="12.75" customHeight="1" x14ac:dyDescent="0.2">
      <c r="A141" s="7" t="s">
        <v>55</v>
      </c>
      <c r="B141" s="7" t="s">
        <v>43</v>
      </c>
      <c r="C141" s="8">
        <v>40089</v>
      </c>
      <c r="D141" s="9" t="s">
        <v>41</v>
      </c>
      <c r="E141" s="10" t="s">
        <v>42</v>
      </c>
      <c r="F141" s="10">
        <f t="shared" si="66"/>
        <v>0</v>
      </c>
      <c r="G141" s="10">
        <f t="shared" si="67"/>
        <v>0</v>
      </c>
      <c r="H141" s="10">
        <f t="shared" si="68"/>
        <v>1</v>
      </c>
      <c r="I141" s="10">
        <f t="shared" si="69"/>
        <v>0</v>
      </c>
      <c r="J141" s="7">
        <v>1</v>
      </c>
      <c r="K141" s="11">
        <v>22667</v>
      </c>
      <c r="L141" s="9">
        <v>19223897</v>
      </c>
      <c r="M141" s="7">
        <v>9</v>
      </c>
      <c r="N141" s="7">
        <f t="shared" si="97"/>
        <v>11</v>
      </c>
      <c r="O141" s="7">
        <v>14</v>
      </c>
      <c r="P141" s="7">
        <f t="shared" si="98"/>
        <v>6</v>
      </c>
      <c r="Q141" s="7">
        <v>2</v>
      </c>
      <c r="R141" s="7">
        <v>3</v>
      </c>
      <c r="S141" s="7">
        <v>3</v>
      </c>
      <c r="T141" s="7">
        <v>3</v>
      </c>
      <c r="U141" s="7">
        <v>3</v>
      </c>
      <c r="V141" s="7">
        <v>0</v>
      </c>
      <c r="W141" s="7">
        <v>0</v>
      </c>
      <c r="X141" s="6">
        <v>0</v>
      </c>
      <c r="Y141" s="12">
        <v>30.509127486774457</v>
      </c>
      <c r="Z141" s="7">
        <v>1</v>
      </c>
      <c r="AA141" s="7">
        <v>0</v>
      </c>
      <c r="AB141" s="7">
        <v>0</v>
      </c>
      <c r="AC141" s="10">
        <f t="shared" si="70"/>
        <v>0</v>
      </c>
      <c r="AD141" s="10">
        <f t="shared" si="71"/>
        <v>0</v>
      </c>
      <c r="AE141" s="10">
        <f t="shared" si="72"/>
        <v>1</v>
      </c>
      <c r="AF141" s="9" t="s">
        <v>76</v>
      </c>
      <c r="AG141" s="7" t="str">
        <f t="shared" si="73"/>
        <v>Padrão</v>
      </c>
      <c r="AH141" s="7" t="str">
        <f t="shared" si="74"/>
        <v>Outlier</v>
      </c>
      <c r="AI141" s="7" t="str">
        <f t="shared" si="75"/>
        <v>Padrão</v>
      </c>
      <c r="AJ141" s="7" t="str">
        <f t="shared" si="76"/>
        <v>Padrão</v>
      </c>
      <c r="AK141" s="7" t="str">
        <f t="shared" si="77"/>
        <v>Padrão</v>
      </c>
      <c r="AL141" s="7" t="str">
        <f t="shared" si="78"/>
        <v>Padrão</v>
      </c>
      <c r="AM141" s="34">
        <f t="shared" si="79"/>
        <v>8.9365576108731241E-3</v>
      </c>
      <c r="AN141" s="34">
        <f t="shared" si="80"/>
        <v>4.2013067057607953</v>
      </c>
      <c r="AO141" s="35" t="str">
        <f t="shared" si="81"/>
        <v/>
      </c>
      <c r="AP141" s="34">
        <f t="shared" si="82"/>
        <v>5.3009435410909553</v>
      </c>
      <c r="AQ141" s="34">
        <f t="shared" si="83"/>
        <v>1.2236246353248176E-2</v>
      </c>
      <c r="AR141" s="35" t="str">
        <f t="shared" si="84"/>
        <v>**</v>
      </c>
      <c r="AS141" s="34">
        <f t="shared" si="85"/>
        <v>0.32823525539694648</v>
      </c>
      <c r="AT141" s="34">
        <f t="shared" si="86"/>
        <v>0.59093821033144889</v>
      </c>
      <c r="AU141" s="35" t="str">
        <f t="shared" si="87"/>
        <v/>
      </c>
      <c r="AV141" s="34">
        <f t="shared" si="88"/>
        <v>0.47403979773610405</v>
      </c>
      <c r="AW141" s="34">
        <f t="shared" si="89"/>
        <v>0.45715790052108374</v>
      </c>
      <c r="AX141" s="35" t="str">
        <f t="shared" si="90"/>
        <v/>
      </c>
      <c r="AY141" s="34">
        <f t="shared" si="91"/>
        <v>2.0976793240031371</v>
      </c>
      <c r="AZ141" s="34">
        <f t="shared" si="92"/>
        <v>9.6501761189123167E-2</v>
      </c>
      <c r="BA141" s="35" t="str">
        <f t="shared" si="93"/>
        <v>*</v>
      </c>
      <c r="BB141" s="34">
        <f t="shared" si="94"/>
        <v>0.16285060750454688</v>
      </c>
      <c r="BC141" s="34">
        <f t="shared" si="95"/>
        <v>0.9112820465910213</v>
      </c>
      <c r="BD141" s="35" t="str">
        <f t="shared" si="96"/>
        <v/>
      </c>
    </row>
    <row r="142" spans="1:56" ht="12.75" customHeight="1" x14ac:dyDescent="0.2">
      <c r="A142" s="7" t="s">
        <v>36</v>
      </c>
      <c r="B142" s="7" t="s">
        <v>63</v>
      </c>
      <c r="C142" s="8">
        <v>40069</v>
      </c>
      <c r="D142" s="9" t="s">
        <v>59</v>
      </c>
      <c r="E142" s="10" t="s">
        <v>42</v>
      </c>
      <c r="F142" s="10">
        <f t="shared" si="66"/>
        <v>0</v>
      </c>
      <c r="G142" s="10">
        <f t="shared" si="67"/>
        <v>0</v>
      </c>
      <c r="H142" s="10">
        <f t="shared" si="68"/>
        <v>1</v>
      </c>
      <c r="I142" s="10">
        <f t="shared" si="69"/>
        <v>0</v>
      </c>
      <c r="J142" s="7">
        <v>0</v>
      </c>
      <c r="K142" s="11">
        <v>100806</v>
      </c>
      <c r="L142" s="9">
        <v>270173</v>
      </c>
      <c r="M142" s="7">
        <v>9</v>
      </c>
      <c r="N142" s="7">
        <f t="shared" si="97"/>
        <v>11</v>
      </c>
      <c r="O142" s="7">
        <v>4</v>
      </c>
      <c r="P142" s="7">
        <f t="shared" si="98"/>
        <v>16</v>
      </c>
      <c r="Q142" s="7">
        <v>2</v>
      </c>
      <c r="R142" s="7">
        <v>4</v>
      </c>
      <c r="S142" s="7">
        <v>3</v>
      </c>
      <c r="T142" s="7">
        <v>4</v>
      </c>
      <c r="U142" s="7">
        <v>3</v>
      </c>
      <c r="V142" s="7">
        <v>0</v>
      </c>
      <c r="W142" s="7">
        <v>0</v>
      </c>
      <c r="X142" s="6">
        <v>0</v>
      </c>
      <c r="Y142" s="12">
        <v>12.025483304042179</v>
      </c>
      <c r="Z142" s="7">
        <v>1</v>
      </c>
      <c r="AA142" s="7">
        <v>0</v>
      </c>
      <c r="AB142" s="7">
        <v>0</v>
      </c>
      <c r="AC142" s="10">
        <f t="shared" si="70"/>
        <v>0</v>
      </c>
      <c r="AD142" s="10">
        <f t="shared" si="71"/>
        <v>1</v>
      </c>
      <c r="AE142" s="10">
        <f t="shared" si="72"/>
        <v>0</v>
      </c>
      <c r="AF142" s="9" t="s">
        <v>67</v>
      </c>
      <c r="AG142" s="7" t="str">
        <f t="shared" si="73"/>
        <v>Outlier</v>
      </c>
      <c r="AH142" s="7" t="str">
        <f t="shared" si="74"/>
        <v>Padrão</v>
      </c>
      <c r="AI142" s="7" t="str">
        <f t="shared" si="75"/>
        <v>Padrão</v>
      </c>
      <c r="AJ142" s="7" t="str">
        <f t="shared" si="76"/>
        <v>Padrão</v>
      </c>
      <c r="AK142" s="7" t="str">
        <f t="shared" si="77"/>
        <v>Padrão</v>
      </c>
      <c r="AL142" s="7" t="str">
        <f t="shared" si="78"/>
        <v>Padrão</v>
      </c>
      <c r="AM142" s="34">
        <f t="shared" si="79"/>
        <v>16.573983232139259</v>
      </c>
      <c r="AN142" s="34">
        <f t="shared" si="80"/>
        <v>2.4671859763374411E-5</v>
      </c>
      <c r="AO142" s="35" t="str">
        <f t="shared" si="81"/>
        <v>***</v>
      </c>
      <c r="AP142" s="34">
        <f t="shared" si="82"/>
        <v>0.51733075253573368</v>
      </c>
      <c r="AQ142" s="34">
        <f t="shared" si="83"/>
        <v>0.42824171776479131</v>
      </c>
      <c r="AR142" s="35" t="str">
        <f t="shared" si="84"/>
        <v/>
      </c>
      <c r="AS142" s="34">
        <f t="shared" si="85"/>
        <v>0.32823525539694648</v>
      </c>
      <c r="AT142" s="34">
        <f t="shared" si="86"/>
        <v>0.59093821033144889</v>
      </c>
      <c r="AU142" s="35" t="str">
        <f t="shared" si="87"/>
        <v/>
      </c>
      <c r="AV142" s="34">
        <f t="shared" si="88"/>
        <v>4.5918591086084329E-2</v>
      </c>
      <c r="AW142" s="34">
        <f t="shared" si="89"/>
        <v>1.8194691376563785</v>
      </c>
      <c r="AX142" s="35" t="str">
        <f t="shared" si="90"/>
        <v/>
      </c>
      <c r="AY142" s="34">
        <f t="shared" si="91"/>
        <v>0.43590422137738466</v>
      </c>
      <c r="AZ142" s="34">
        <f t="shared" si="92"/>
        <v>0.48591368383130168</v>
      </c>
      <c r="BA142" s="35" t="str">
        <f t="shared" si="93"/>
        <v/>
      </c>
      <c r="BB142" s="34">
        <f t="shared" si="94"/>
        <v>0.16285060750454688</v>
      </c>
      <c r="BC142" s="34">
        <f t="shared" si="95"/>
        <v>0.9112820465910213</v>
      </c>
      <c r="BD142" s="35" t="str">
        <f t="shared" si="96"/>
        <v/>
      </c>
    </row>
    <row r="143" spans="1:56" ht="12.75" customHeight="1" x14ac:dyDescent="0.2">
      <c r="A143" s="7" t="s">
        <v>36</v>
      </c>
      <c r="B143" s="7" t="s">
        <v>46</v>
      </c>
      <c r="C143" s="8">
        <v>40034</v>
      </c>
      <c r="D143" s="9" t="s">
        <v>59</v>
      </c>
      <c r="E143" s="10" t="s">
        <v>42</v>
      </c>
      <c r="F143" s="10">
        <f t="shared" si="66"/>
        <v>0</v>
      </c>
      <c r="G143" s="10">
        <f t="shared" si="67"/>
        <v>0</v>
      </c>
      <c r="H143" s="10">
        <f t="shared" si="68"/>
        <v>1</v>
      </c>
      <c r="I143" s="10">
        <f t="shared" si="69"/>
        <v>0</v>
      </c>
      <c r="J143" s="7">
        <v>0</v>
      </c>
      <c r="K143" s="11">
        <v>100806</v>
      </c>
      <c r="L143" s="9">
        <v>270173</v>
      </c>
      <c r="M143" s="7">
        <v>9</v>
      </c>
      <c r="N143" s="7">
        <f t="shared" si="97"/>
        <v>11</v>
      </c>
      <c r="O143" s="7">
        <v>7</v>
      </c>
      <c r="P143" s="7">
        <f t="shared" si="98"/>
        <v>13</v>
      </c>
      <c r="Q143" s="7">
        <v>3</v>
      </c>
      <c r="R143" s="7">
        <v>4</v>
      </c>
      <c r="S143" s="7">
        <v>7</v>
      </c>
      <c r="T143" s="7">
        <v>6</v>
      </c>
      <c r="U143" s="7">
        <v>2</v>
      </c>
      <c r="V143" s="7">
        <v>0</v>
      </c>
      <c r="W143" s="7">
        <v>0</v>
      </c>
      <c r="X143" s="6">
        <v>1</v>
      </c>
      <c r="Y143" s="12">
        <v>10.643575174825175</v>
      </c>
      <c r="Z143" s="7">
        <v>1</v>
      </c>
      <c r="AA143" s="7">
        <v>0</v>
      </c>
      <c r="AB143" s="7">
        <v>0</v>
      </c>
      <c r="AC143" s="10">
        <f t="shared" si="70"/>
        <v>0</v>
      </c>
      <c r="AD143" s="10">
        <f t="shared" si="71"/>
        <v>1</v>
      </c>
      <c r="AE143" s="10">
        <f t="shared" si="72"/>
        <v>0</v>
      </c>
      <c r="AF143" s="9" t="s">
        <v>67</v>
      </c>
      <c r="AG143" s="7" t="str">
        <f t="shared" si="73"/>
        <v>Outlier</v>
      </c>
      <c r="AH143" s="7" t="str">
        <f t="shared" si="74"/>
        <v>Padrão</v>
      </c>
      <c r="AI143" s="7" t="str">
        <f t="shared" si="75"/>
        <v>Padrão</v>
      </c>
      <c r="AJ143" s="7" t="str">
        <f t="shared" si="76"/>
        <v>Padrão</v>
      </c>
      <c r="AK143" s="7" t="str">
        <f t="shared" si="77"/>
        <v>Padrão</v>
      </c>
      <c r="AL143" s="7" t="str">
        <f t="shared" si="78"/>
        <v>Padrão</v>
      </c>
      <c r="AM143" s="34">
        <f t="shared" si="79"/>
        <v>16.573983232139259</v>
      </c>
      <c r="AN143" s="34">
        <f t="shared" si="80"/>
        <v>2.4671859763374411E-5</v>
      </c>
      <c r="AO143" s="35" t="str">
        <f t="shared" si="81"/>
        <v>***</v>
      </c>
      <c r="AP143" s="34">
        <f t="shared" si="82"/>
        <v>0.51733075253573368</v>
      </c>
      <c r="AQ143" s="34">
        <f t="shared" si="83"/>
        <v>0.42824171776479131</v>
      </c>
      <c r="AR143" s="35" t="str">
        <f t="shared" si="84"/>
        <v/>
      </c>
      <c r="AS143" s="34">
        <f t="shared" si="85"/>
        <v>1.9028570361142954</v>
      </c>
      <c r="AT143" s="34">
        <f t="shared" si="86"/>
        <v>0.11168808131487463</v>
      </c>
      <c r="AU143" s="35" t="str">
        <f t="shared" si="87"/>
        <v/>
      </c>
      <c r="AV143" s="34">
        <f t="shared" si="88"/>
        <v>0.53897953132908405</v>
      </c>
      <c r="AW143" s="34">
        <f t="shared" si="89"/>
        <v>0.41503623187612998</v>
      </c>
      <c r="AX143" s="35" t="str">
        <f t="shared" si="90"/>
        <v/>
      </c>
      <c r="AY143" s="34">
        <f t="shared" si="91"/>
        <v>0.66891951471735267</v>
      </c>
      <c r="AZ143" s="34">
        <f t="shared" si="92"/>
        <v>0.34911547970895418</v>
      </c>
      <c r="BA143" s="35" t="str">
        <f t="shared" si="93"/>
        <v/>
      </c>
      <c r="BB143" s="34">
        <f t="shared" si="94"/>
        <v>0.16285060750454688</v>
      </c>
      <c r="BC143" s="34">
        <f t="shared" si="95"/>
        <v>0.9112820465910213</v>
      </c>
      <c r="BD143" s="35" t="str">
        <f t="shared" si="96"/>
        <v/>
      </c>
    </row>
    <row r="144" spans="1:56" ht="12.75" customHeight="1" x14ac:dyDescent="0.2">
      <c r="A144" s="7" t="s">
        <v>36</v>
      </c>
      <c r="B144" s="7" t="s">
        <v>35</v>
      </c>
      <c r="C144" s="8">
        <v>40044</v>
      </c>
      <c r="D144" s="9" t="s">
        <v>59</v>
      </c>
      <c r="E144" s="10" t="s">
        <v>42</v>
      </c>
      <c r="F144" s="10">
        <f t="shared" si="66"/>
        <v>0</v>
      </c>
      <c r="G144" s="10">
        <f t="shared" si="67"/>
        <v>0</v>
      </c>
      <c r="H144" s="10">
        <f t="shared" si="68"/>
        <v>1</v>
      </c>
      <c r="I144" s="10">
        <f t="shared" si="69"/>
        <v>0</v>
      </c>
      <c r="J144" s="7">
        <v>0</v>
      </c>
      <c r="K144" s="11">
        <v>100806</v>
      </c>
      <c r="L144" s="9">
        <v>270173</v>
      </c>
      <c r="M144" s="7">
        <v>9</v>
      </c>
      <c r="N144" s="7">
        <f t="shared" si="97"/>
        <v>11</v>
      </c>
      <c r="O144" s="7">
        <v>20</v>
      </c>
      <c r="P144" s="7">
        <f t="shared" si="98"/>
        <v>0</v>
      </c>
      <c r="Q144" s="7">
        <v>6</v>
      </c>
      <c r="R144" s="7">
        <v>0</v>
      </c>
      <c r="S144" s="7">
        <v>5</v>
      </c>
      <c r="T144" s="7">
        <v>2</v>
      </c>
      <c r="U144" s="7">
        <v>3</v>
      </c>
      <c r="V144" s="7">
        <v>0</v>
      </c>
      <c r="W144" s="7">
        <v>0</v>
      </c>
      <c r="X144" s="6">
        <v>1</v>
      </c>
      <c r="Y144" s="12">
        <v>13.814534106107891</v>
      </c>
      <c r="Z144" s="7">
        <v>0</v>
      </c>
      <c r="AA144" s="7">
        <v>0</v>
      </c>
      <c r="AB144" s="7">
        <v>38</v>
      </c>
      <c r="AC144" s="10">
        <f t="shared" si="70"/>
        <v>0</v>
      </c>
      <c r="AD144" s="10">
        <f t="shared" si="71"/>
        <v>1</v>
      </c>
      <c r="AE144" s="10">
        <f t="shared" si="72"/>
        <v>0</v>
      </c>
      <c r="AF144" s="9" t="s">
        <v>67</v>
      </c>
      <c r="AG144" s="7" t="str">
        <f t="shared" si="73"/>
        <v>Outlier</v>
      </c>
      <c r="AH144" s="7" t="str">
        <f t="shared" si="74"/>
        <v>Padrão</v>
      </c>
      <c r="AI144" s="7" t="str">
        <f t="shared" si="75"/>
        <v>Padrão</v>
      </c>
      <c r="AJ144" s="7" t="str">
        <f t="shared" si="76"/>
        <v>Padrão</v>
      </c>
      <c r="AK144" s="7" t="str">
        <f t="shared" si="77"/>
        <v>Padrão</v>
      </c>
      <c r="AL144" s="7" t="str">
        <f t="shared" si="78"/>
        <v>Outlier</v>
      </c>
      <c r="AM144" s="34">
        <f t="shared" si="79"/>
        <v>16.573983232139259</v>
      </c>
      <c r="AN144" s="34">
        <f t="shared" si="80"/>
        <v>2.4671859763374411E-5</v>
      </c>
      <c r="AO144" s="35" t="str">
        <f t="shared" si="81"/>
        <v>***</v>
      </c>
      <c r="AP144" s="34">
        <f t="shared" si="82"/>
        <v>0.51733075253573368</v>
      </c>
      <c r="AQ144" s="34">
        <f t="shared" si="83"/>
        <v>0.42824171776479131</v>
      </c>
      <c r="AR144" s="35" t="str">
        <f t="shared" si="84"/>
        <v/>
      </c>
      <c r="AS144" s="34">
        <f t="shared" si="85"/>
        <v>0.16261969593638392</v>
      </c>
      <c r="AT144" s="34">
        <f t="shared" si="86"/>
        <v>0.91203409733242702</v>
      </c>
      <c r="AU144" s="35" t="str">
        <f t="shared" si="87"/>
        <v/>
      </c>
      <c r="AV144" s="34">
        <f t="shared" si="88"/>
        <v>1.3519287889004703</v>
      </c>
      <c r="AW144" s="34">
        <f t="shared" si="89"/>
        <v>0.17452817652697644</v>
      </c>
      <c r="AX144" s="35" t="str">
        <f t="shared" si="90"/>
        <v/>
      </c>
      <c r="AY144" s="34">
        <f t="shared" si="91"/>
        <v>0.20806375408747843</v>
      </c>
      <c r="AZ144" s="34">
        <f t="shared" si="92"/>
        <v>0.78819083492481568</v>
      </c>
      <c r="BA144" s="35" t="str">
        <f t="shared" si="93"/>
        <v/>
      </c>
      <c r="BB144" s="34">
        <f t="shared" si="94"/>
        <v>9.5305005029815835</v>
      </c>
      <c r="BC144" s="34">
        <f t="shared" si="95"/>
        <v>1.101109025387875E-3</v>
      </c>
      <c r="BD144" s="35" t="str">
        <f t="shared" si="96"/>
        <v>***</v>
      </c>
    </row>
    <row r="145" spans="1:56" ht="12.75" customHeight="1" x14ac:dyDescent="0.2">
      <c r="A145" s="7" t="s">
        <v>31</v>
      </c>
      <c r="B145" s="7" t="s">
        <v>46</v>
      </c>
      <c r="C145" s="8">
        <v>39949</v>
      </c>
      <c r="D145" s="9" t="s">
        <v>57</v>
      </c>
      <c r="E145" s="10" t="s">
        <v>42</v>
      </c>
      <c r="F145" s="10">
        <f t="shared" si="66"/>
        <v>0</v>
      </c>
      <c r="G145" s="10">
        <f t="shared" si="67"/>
        <v>0</v>
      </c>
      <c r="H145" s="10">
        <f t="shared" si="68"/>
        <v>1</v>
      </c>
      <c r="I145" s="10">
        <f t="shared" si="69"/>
        <v>0</v>
      </c>
      <c r="J145" s="7">
        <v>0</v>
      </c>
      <c r="K145" s="13">
        <v>15835</v>
      </c>
      <c r="L145" s="9">
        <v>2452617</v>
      </c>
      <c r="M145" s="7">
        <v>9</v>
      </c>
      <c r="N145" s="7">
        <f t="shared" si="97"/>
        <v>11</v>
      </c>
      <c r="O145" s="7">
        <v>14</v>
      </c>
      <c r="P145" s="7">
        <f t="shared" si="98"/>
        <v>6</v>
      </c>
      <c r="Q145" s="7">
        <v>5</v>
      </c>
      <c r="R145" s="7">
        <v>5</v>
      </c>
      <c r="S145" s="7">
        <v>2</v>
      </c>
      <c r="T145" s="7">
        <v>1</v>
      </c>
      <c r="U145" s="7">
        <v>1</v>
      </c>
      <c r="V145" s="7">
        <v>0</v>
      </c>
      <c r="W145" s="7">
        <v>0</v>
      </c>
      <c r="X145" s="6">
        <v>1</v>
      </c>
      <c r="Y145" s="12">
        <v>9.3008191483181317</v>
      </c>
      <c r="Z145" s="7">
        <v>1</v>
      </c>
      <c r="AA145" s="7">
        <v>0</v>
      </c>
      <c r="AB145" s="7">
        <v>0</v>
      </c>
      <c r="AC145" s="10">
        <f t="shared" si="70"/>
        <v>1</v>
      </c>
      <c r="AD145" s="10">
        <f t="shared" si="71"/>
        <v>0</v>
      </c>
      <c r="AE145" s="10">
        <f t="shared" si="72"/>
        <v>0</v>
      </c>
      <c r="AF145" s="9" t="s">
        <v>34</v>
      </c>
      <c r="AG145" s="7" t="str">
        <f t="shared" si="73"/>
        <v>Padrão</v>
      </c>
      <c r="AH145" s="7" t="str">
        <f t="shared" si="74"/>
        <v>Padrão</v>
      </c>
      <c r="AI145" s="7" t="str">
        <f t="shared" si="75"/>
        <v>Padrão</v>
      </c>
      <c r="AJ145" s="7" t="str">
        <f t="shared" si="76"/>
        <v>Outlier</v>
      </c>
      <c r="AK145" s="7" t="str">
        <f t="shared" si="77"/>
        <v>Padrão</v>
      </c>
      <c r="AL145" s="7" t="str">
        <f t="shared" si="78"/>
        <v>Padrão</v>
      </c>
      <c r="AM145" s="34">
        <f t="shared" si="79"/>
        <v>0.21045380707616163</v>
      </c>
      <c r="AN145" s="34">
        <f t="shared" si="80"/>
        <v>0.78276646055451471</v>
      </c>
      <c r="AO145" s="35" t="str">
        <f t="shared" si="81"/>
        <v/>
      </c>
      <c r="AP145" s="34">
        <f t="shared" si="82"/>
        <v>0.13788459719305088</v>
      </c>
      <c r="AQ145" s="34">
        <f t="shared" si="83"/>
        <v>1.0027921569798219</v>
      </c>
      <c r="AR145" s="35" t="str">
        <f t="shared" si="84"/>
        <v/>
      </c>
      <c r="AS145" s="34">
        <f t="shared" si="85"/>
        <v>1.1257378724916556</v>
      </c>
      <c r="AT145" s="34">
        <f t="shared" si="86"/>
        <v>0.21416108293737512</v>
      </c>
      <c r="AU145" s="35" t="str">
        <f t="shared" si="87"/>
        <v/>
      </c>
      <c r="AV145" s="34">
        <f t="shared" si="88"/>
        <v>2.6795855645791824</v>
      </c>
      <c r="AW145" s="34">
        <f t="shared" si="89"/>
        <v>6.3828059149340033E-2</v>
      </c>
      <c r="AX145" s="35" t="str">
        <f t="shared" si="90"/>
        <v>*</v>
      </c>
      <c r="AY145" s="34">
        <f t="shared" si="91"/>
        <v>0.94294430937704055</v>
      </c>
      <c r="AZ145" s="34">
        <f t="shared" si="92"/>
        <v>0.25639484475057089</v>
      </c>
      <c r="BA145" s="35" t="str">
        <f t="shared" si="93"/>
        <v/>
      </c>
      <c r="BB145" s="34">
        <f t="shared" si="94"/>
        <v>0.16285060750454688</v>
      </c>
      <c r="BC145" s="34">
        <f t="shared" si="95"/>
        <v>0.9112820465910213</v>
      </c>
      <c r="BD145" s="35" t="str">
        <f t="shared" si="96"/>
        <v/>
      </c>
    </row>
    <row r="146" spans="1:56" ht="12.75" customHeight="1" x14ac:dyDescent="0.2">
      <c r="A146" s="7" t="s">
        <v>63</v>
      </c>
      <c r="B146" s="7" t="s">
        <v>56</v>
      </c>
      <c r="C146" s="8">
        <v>39956</v>
      </c>
      <c r="D146" s="9" t="s">
        <v>65</v>
      </c>
      <c r="E146" s="10" t="s">
        <v>66</v>
      </c>
      <c r="F146" s="10">
        <f t="shared" si="66"/>
        <v>0</v>
      </c>
      <c r="G146" s="10">
        <f t="shared" si="67"/>
        <v>0</v>
      </c>
      <c r="H146" s="10">
        <f t="shared" si="68"/>
        <v>0</v>
      </c>
      <c r="I146" s="10">
        <f t="shared" si="69"/>
        <v>1</v>
      </c>
      <c r="J146" s="7">
        <v>0</v>
      </c>
      <c r="K146" s="11">
        <v>14355</v>
      </c>
      <c r="L146" s="9">
        <v>1281975</v>
      </c>
      <c r="M146" s="7">
        <v>9</v>
      </c>
      <c r="N146" s="7">
        <f t="shared" si="97"/>
        <v>11</v>
      </c>
      <c r="O146" s="7">
        <v>2</v>
      </c>
      <c r="P146" s="7">
        <f t="shared" si="98"/>
        <v>18</v>
      </c>
      <c r="Q146" s="7">
        <v>3</v>
      </c>
      <c r="R146" s="7">
        <v>3</v>
      </c>
      <c r="S146" s="7">
        <v>6</v>
      </c>
      <c r="T146" s="7">
        <v>2</v>
      </c>
      <c r="U146" s="7">
        <v>1</v>
      </c>
      <c r="V146" s="7">
        <v>0</v>
      </c>
      <c r="W146" s="7">
        <v>0</v>
      </c>
      <c r="X146" s="6">
        <v>1</v>
      </c>
      <c r="Y146" s="12">
        <v>10.95634576467187</v>
      </c>
      <c r="Z146" s="7">
        <v>1</v>
      </c>
      <c r="AA146" s="7">
        <v>0</v>
      </c>
      <c r="AB146" s="7">
        <v>0</v>
      </c>
      <c r="AC146" s="10">
        <f t="shared" si="70"/>
        <v>1</v>
      </c>
      <c r="AD146" s="10">
        <f t="shared" si="71"/>
        <v>0</v>
      </c>
      <c r="AE146" s="10">
        <f t="shared" si="72"/>
        <v>0</v>
      </c>
      <c r="AF146" s="9" t="s">
        <v>34</v>
      </c>
      <c r="AG146" s="7" t="str">
        <f t="shared" si="73"/>
        <v>Padrão</v>
      </c>
      <c r="AH146" s="7" t="str">
        <f t="shared" si="74"/>
        <v>Padrão</v>
      </c>
      <c r="AI146" s="7" t="str">
        <f t="shared" si="75"/>
        <v>Padrão</v>
      </c>
      <c r="AJ146" s="7" t="str">
        <f t="shared" si="76"/>
        <v>Padrão</v>
      </c>
      <c r="AK146" s="7" t="str">
        <f t="shared" si="77"/>
        <v>Padrão</v>
      </c>
      <c r="AL146" s="7" t="str">
        <f t="shared" si="78"/>
        <v>Padrão</v>
      </c>
      <c r="AM146" s="34">
        <f t="shared" si="79"/>
        <v>0.28907006442024263</v>
      </c>
      <c r="AN146" s="34">
        <f t="shared" si="80"/>
        <v>0.64215185177999479</v>
      </c>
      <c r="AO146" s="35" t="str">
        <f t="shared" si="81"/>
        <v/>
      </c>
      <c r="AP146" s="34">
        <f t="shared" si="82"/>
        <v>0.31131254304670897</v>
      </c>
      <c r="AQ146" s="34">
        <f t="shared" si="83"/>
        <v>0.611943176405504</v>
      </c>
      <c r="AR146" s="35" t="str">
        <f t="shared" si="84"/>
        <v/>
      </c>
      <c r="AS146" s="34">
        <f t="shared" si="85"/>
        <v>0.79450675357053047</v>
      </c>
      <c r="AT146" s="34">
        <f t="shared" si="86"/>
        <v>0.30084051243716065</v>
      </c>
      <c r="AU146" s="35" t="str">
        <f t="shared" si="87"/>
        <v/>
      </c>
      <c r="AV146" s="34">
        <f t="shared" si="88"/>
        <v>1.3519287889004703</v>
      </c>
      <c r="AW146" s="34">
        <f t="shared" si="89"/>
        <v>0.17452817652697644</v>
      </c>
      <c r="AX146" s="35" t="str">
        <f t="shared" si="90"/>
        <v/>
      </c>
      <c r="AY146" s="34">
        <f t="shared" si="91"/>
        <v>0.61182890082732833</v>
      </c>
      <c r="AZ146" s="34">
        <f t="shared" si="92"/>
        <v>0.37561083723586863</v>
      </c>
      <c r="BA146" s="35" t="str">
        <f t="shared" si="93"/>
        <v/>
      </c>
      <c r="BB146" s="34">
        <f t="shared" si="94"/>
        <v>0.16285060750454688</v>
      </c>
      <c r="BC146" s="34">
        <f t="shared" si="95"/>
        <v>0.9112820465910213</v>
      </c>
      <c r="BD146" s="35" t="str">
        <f t="shared" si="96"/>
        <v/>
      </c>
    </row>
    <row r="147" spans="1:56" ht="12.75" customHeight="1" x14ac:dyDescent="0.2">
      <c r="A147" s="7" t="s">
        <v>63</v>
      </c>
      <c r="B147" s="7" t="s">
        <v>36</v>
      </c>
      <c r="C147" s="8">
        <v>39971</v>
      </c>
      <c r="D147" s="9" t="s">
        <v>65</v>
      </c>
      <c r="E147" s="10" t="s">
        <v>66</v>
      </c>
      <c r="F147" s="10">
        <f t="shared" si="66"/>
        <v>0</v>
      </c>
      <c r="G147" s="10">
        <f t="shared" si="67"/>
        <v>0</v>
      </c>
      <c r="H147" s="10">
        <f t="shared" si="68"/>
        <v>0</v>
      </c>
      <c r="I147" s="10">
        <f t="shared" si="69"/>
        <v>1</v>
      </c>
      <c r="J147" s="7">
        <v>0</v>
      </c>
      <c r="K147" s="11">
        <v>14355</v>
      </c>
      <c r="L147" s="9">
        <v>1281975</v>
      </c>
      <c r="M147" s="7">
        <v>9</v>
      </c>
      <c r="N147" s="7">
        <f t="shared" si="97"/>
        <v>11</v>
      </c>
      <c r="O147" s="7">
        <v>16</v>
      </c>
      <c r="P147" s="7">
        <f t="shared" si="98"/>
        <v>4</v>
      </c>
      <c r="Q147" s="7">
        <v>4</v>
      </c>
      <c r="R147" s="7">
        <v>2</v>
      </c>
      <c r="S147" s="7">
        <v>6</v>
      </c>
      <c r="T147" s="7">
        <v>6</v>
      </c>
      <c r="U147" s="7">
        <v>1</v>
      </c>
      <c r="V147" s="7">
        <v>0</v>
      </c>
      <c r="W147" s="7">
        <v>0</v>
      </c>
      <c r="X147" s="6">
        <v>0</v>
      </c>
      <c r="Y147" s="12">
        <v>31.987712323816407</v>
      </c>
      <c r="Z147" s="7">
        <v>1</v>
      </c>
      <c r="AA147" s="7">
        <v>0</v>
      </c>
      <c r="AB147" s="7">
        <v>0</v>
      </c>
      <c r="AC147" s="10">
        <f t="shared" si="70"/>
        <v>1</v>
      </c>
      <c r="AD147" s="10">
        <f t="shared" si="71"/>
        <v>0</v>
      </c>
      <c r="AE147" s="10">
        <f t="shared" si="72"/>
        <v>0</v>
      </c>
      <c r="AF147" s="9" t="s">
        <v>34</v>
      </c>
      <c r="AG147" s="7" t="str">
        <f t="shared" si="73"/>
        <v>Padrão</v>
      </c>
      <c r="AH147" s="7" t="str">
        <f t="shared" si="74"/>
        <v>Padrão</v>
      </c>
      <c r="AI147" s="7" t="str">
        <f t="shared" si="75"/>
        <v>Padrão</v>
      </c>
      <c r="AJ147" s="7" t="str">
        <f t="shared" si="76"/>
        <v>Padrão</v>
      </c>
      <c r="AK147" s="7" t="str">
        <f t="shared" si="77"/>
        <v>Padrão</v>
      </c>
      <c r="AL147" s="7" t="str">
        <f t="shared" si="78"/>
        <v>Padrão</v>
      </c>
      <c r="AM147" s="34">
        <f t="shared" si="79"/>
        <v>0.28907006442024263</v>
      </c>
      <c r="AN147" s="34">
        <f t="shared" si="80"/>
        <v>0.64215185177999479</v>
      </c>
      <c r="AO147" s="35" t="str">
        <f t="shared" si="81"/>
        <v/>
      </c>
      <c r="AP147" s="34">
        <f t="shared" si="82"/>
        <v>0.31131254304670897</v>
      </c>
      <c r="AQ147" s="34">
        <f t="shared" si="83"/>
        <v>0.611943176405504</v>
      </c>
      <c r="AR147" s="35" t="str">
        <f t="shared" si="84"/>
        <v/>
      </c>
      <c r="AS147" s="34">
        <f t="shared" si="85"/>
        <v>0.79450675357053047</v>
      </c>
      <c r="AT147" s="34">
        <f t="shared" si="86"/>
        <v>0.30084051243716065</v>
      </c>
      <c r="AU147" s="35" t="str">
        <f t="shared" si="87"/>
        <v/>
      </c>
      <c r="AV147" s="34">
        <f t="shared" si="88"/>
        <v>0.53897953132908405</v>
      </c>
      <c r="AW147" s="34">
        <f t="shared" si="89"/>
        <v>0.41503623187612998</v>
      </c>
      <c r="AX147" s="35" t="str">
        <f t="shared" si="90"/>
        <v/>
      </c>
      <c r="AY147" s="34">
        <f t="shared" si="91"/>
        <v>2.6147211660003538</v>
      </c>
      <c r="AZ147" s="34">
        <f t="shared" si="92"/>
        <v>6.6744869386439906E-2</v>
      </c>
      <c r="BA147" s="35" t="str">
        <f t="shared" si="93"/>
        <v>*</v>
      </c>
      <c r="BB147" s="34">
        <f t="shared" si="94"/>
        <v>0.16285060750454688</v>
      </c>
      <c r="BC147" s="34">
        <f t="shared" si="95"/>
        <v>0.9112820465910213</v>
      </c>
      <c r="BD147" s="35" t="str">
        <f t="shared" si="96"/>
        <v/>
      </c>
    </row>
    <row r="148" spans="1:56" ht="12.75" customHeight="1" x14ac:dyDescent="0.2">
      <c r="A148" s="7" t="s">
        <v>63</v>
      </c>
      <c r="B148" s="7" t="s">
        <v>50</v>
      </c>
      <c r="C148" s="8">
        <v>40146</v>
      </c>
      <c r="D148" s="9" t="s">
        <v>65</v>
      </c>
      <c r="E148" s="10" t="s">
        <v>66</v>
      </c>
      <c r="F148" s="10">
        <f t="shared" si="66"/>
        <v>0</v>
      </c>
      <c r="G148" s="10">
        <f t="shared" si="67"/>
        <v>0</v>
      </c>
      <c r="H148" s="10">
        <f t="shared" si="68"/>
        <v>0</v>
      </c>
      <c r="I148" s="10">
        <f t="shared" si="69"/>
        <v>1</v>
      </c>
      <c r="J148" s="7">
        <v>0</v>
      </c>
      <c r="K148" s="11">
        <v>14355</v>
      </c>
      <c r="L148" s="9">
        <v>1281975</v>
      </c>
      <c r="M148" s="7">
        <v>9</v>
      </c>
      <c r="N148" s="7">
        <f t="shared" si="97"/>
        <v>11</v>
      </c>
      <c r="O148" s="7">
        <v>1</v>
      </c>
      <c r="P148" s="7">
        <f t="shared" si="98"/>
        <v>19</v>
      </c>
      <c r="Q148" s="7">
        <v>4</v>
      </c>
      <c r="R148" s="7">
        <v>4</v>
      </c>
      <c r="S148" s="7">
        <v>3</v>
      </c>
      <c r="T148" s="7">
        <v>5</v>
      </c>
      <c r="U148" s="7">
        <v>4</v>
      </c>
      <c r="V148" s="7">
        <v>0</v>
      </c>
      <c r="W148" s="7">
        <v>1</v>
      </c>
      <c r="X148" s="6">
        <v>0</v>
      </c>
      <c r="Y148" s="12">
        <v>41.501539861412475</v>
      </c>
      <c r="Z148" s="7">
        <v>1</v>
      </c>
      <c r="AA148" s="7">
        <v>0</v>
      </c>
      <c r="AB148" s="7">
        <v>0</v>
      </c>
      <c r="AC148" s="10">
        <f t="shared" si="70"/>
        <v>0</v>
      </c>
      <c r="AD148" s="10">
        <f t="shared" si="71"/>
        <v>0</v>
      </c>
      <c r="AE148" s="10">
        <f t="shared" si="72"/>
        <v>1</v>
      </c>
      <c r="AF148" s="9" t="s">
        <v>76</v>
      </c>
      <c r="AG148" s="7" t="str">
        <f t="shared" si="73"/>
        <v>Padrão</v>
      </c>
      <c r="AH148" s="7" t="str">
        <f t="shared" si="74"/>
        <v>Padrão</v>
      </c>
      <c r="AI148" s="7" t="str">
        <f t="shared" si="75"/>
        <v>Padrão</v>
      </c>
      <c r="AJ148" s="7" t="str">
        <f t="shared" si="76"/>
        <v>Padrão</v>
      </c>
      <c r="AK148" s="7" t="str">
        <f t="shared" si="77"/>
        <v>Outlier</v>
      </c>
      <c r="AL148" s="7" t="str">
        <f t="shared" si="78"/>
        <v>Padrão</v>
      </c>
      <c r="AM148" s="34">
        <f t="shared" si="79"/>
        <v>0.28907006442024263</v>
      </c>
      <c r="AN148" s="34">
        <f t="shared" si="80"/>
        <v>0.64215185177999479</v>
      </c>
      <c r="AO148" s="35" t="str">
        <f t="shared" si="81"/>
        <v/>
      </c>
      <c r="AP148" s="34">
        <f t="shared" si="82"/>
        <v>0.31131254304670897</v>
      </c>
      <c r="AQ148" s="34">
        <f t="shared" si="83"/>
        <v>0.611943176405504</v>
      </c>
      <c r="AR148" s="35" t="str">
        <f t="shared" si="84"/>
        <v/>
      </c>
      <c r="AS148" s="34">
        <f t="shared" si="85"/>
        <v>0.32823525539694648</v>
      </c>
      <c r="AT148" s="34">
        <f t="shared" si="86"/>
        <v>0.59093821033144889</v>
      </c>
      <c r="AU148" s="35" t="str">
        <f t="shared" si="87"/>
        <v/>
      </c>
      <c r="AV148" s="34">
        <f t="shared" si="88"/>
        <v>6.7565168950411023E-2</v>
      </c>
      <c r="AW148" s="34">
        <f t="shared" si="89"/>
        <v>1.4838057245320497</v>
      </c>
      <c r="AX148" s="35" t="str">
        <f t="shared" si="90"/>
        <v/>
      </c>
      <c r="AY148" s="34">
        <f t="shared" si="91"/>
        <v>7.3025508056349624</v>
      </c>
      <c r="AZ148" s="34">
        <f t="shared" si="92"/>
        <v>3.8321633485241375E-3</v>
      </c>
      <c r="BA148" s="35" t="str">
        <f t="shared" si="93"/>
        <v>***</v>
      </c>
      <c r="BB148" s="34">
        <f t="shared" si="94"/>
        <v>0.16285060750454688</v>
      </c>
      <c r="BC148" s="34">
        <f t="shared" si="95"/>
        <v>0.9112820465910213</v>
      </c>
      <c r="BD148" s="35" t="str">
        <f t="shared" si="96"/>
        <v/>
      </c>
    </row>
    <row r="149" spans="1:56" ht="12.75" customHeight="1" x14ac:dyDescent="0.2">
      <c r="A149" s="7" t="s">
        <v>63</v>
      </c>
      <c r="B149" s="7" t="s">
        <v>30</v>
      </c>
      <c r="C149" s="8">
        <v>40009</v>
      </c>
      <c r="D149" s="9" t="s">
        <v>65</v>
      </c>
      <c r="E149" s="10" t="s">
        <v>66</v>
      </c>
      <c r="F149" s="10">
        <f t="shared" si="66"/>
        <v>0</v>
      </c>
      <c r="G149" s="10">
        <f t="shared" si="67"/>
        <v>0</v>
      </c>
      <c r="H149" s="10">
        <f t="shared" si="68"/>
        <v>0</v>
      </c>
      <c r="I149" s="10">
        <f t="shared" si="69"/>
        <v>1</v>
      </c>
      <c r="J149" s="7">
        <v>0</v>
      </c>
      <c r="K149" s="11">
        <v>14355</v>
      </c>
      <c r="L149" s="9">
        <v>1281975</v>
      </c>
      <c r="M149" s="7">
        <v>9</v>
      </c>
      <c r="N149" s="7">
        <f t="shared" si="97"/>
        <v>11</v>
      </c>
      <c r="O149" s="7">
        <v>20</v>
      </c>
      <c r="P149" s="7">
        <f t="shared" si="98"/>
        <v>0</v>
      </c>
      <c r="Q149" s="7">
        <v>6</v>
      </c>
      <c r="R149" s="7">
        <v>0</v>
      </c>
      <c r="S149" s="7">
        <v>5</v>
      </c>
      <c r="T149" s="7">
        <v>1</v>
      </c>
      <c r="U149" s="7">
        <v>2</v>
      </c>
      <c r="V149" s="7">
        <v>0</v>
      </c>
      <c r="W149" s="7">
        <v>0</v>
      </c>
      <c r="X149" s="6">
        <v>0</v>
      </c>
      <c r="Y149" s="12">
        <v>7.2621306587150993</v>
      </c>
      <c r="Z149" s="7">
        <v>0</v>
      </c>
      <c r="AA149" s="7">
        <v>0</v>
      </c>
      <c r="AB149" s="7">
        <v>0</v>
      </c>
      <c r="AC149" s="10">
        <f t="shared" si="70"/>
        <v>0</v>
      </c>
      <c r="AD149" s="10">
        <f t="shared" si="71"/>
        <v>1</v>
      </c>
      <c r="AE149" s="10">
        <f t="shared" si="72"/>
        <v>0</v>
      </c>
      <c r="AF149" s="9" t="s">
        <v>67</v>
      </c>
      <c r="AG149" s="7" t="str">
        <f t="shared" si="73"/>
        <v>Padrão</v>
      </c>
      <c r="AH149" s="7" t="str">
        <f t="shared" si="74"/>
        <v>Padrão</v>
      </c>
      <c r="AI149" s="7" t="str">
        <f t="shared" si="75"/>
        <v>Padrão</v>
      </c>
      <c r="AJ149" s="7" t="str">
        <f t="shared" si="76"/>
        <v>Outlier</v>
      </c>
      <c r="AK149" s="7" t="str">
        <f t="shared" si="77"/>
        <v>Outlier</v>
      </c>
      <c r="AL149" s="7" t="str">
        <f t="shared" si="78"/>
        <v>Padrão</v>
      </c>
      <c r="AM149" s="34">
        <f t="shared" si="79"/>
        <v>0.28907006442024263</v>
      </c>
      <c r="AN149" s="34">
        <f t="shared" si="80"/>
        <v>0.64215185177999479</v>
      </c>
      <c r="AO149" s="35" t="str">
        <f t="shared" si="81"/>
        <v/>
      </c>
      <c r="AP149" s="34">
        <f t="shared" si="82"/>
        <v>0.31131254304670897</v>
      </c>
      <c r="AQ149" s="34">
        <f t="shared" si="83"/>
        <v>0.611943176405504</v>
      </c>
      <c r="AR149" s="35" t="str">
        <f t="shared" si="84"/>
        <v/>
      </c>
      <c r="AS149" s="34">
        <f t="shared" si="85"/>
        <v>0.16261969593638392</v>
      </c>
      <c r="AT149" s="34">
        <f t="shared" si="86"/>
        <v>0.91203409733242702</v>
      </c>
      <c r="AU149" s="35" t="str">
        <f t="shared" si="87"/>
        <v/>
      </c>
      <c r="AV149" s="34">
        <f t="shared" si="88"/>
        <v>2.6795855645791824</v>
      </c>
      <c r="AW149" s="34">
        <f t="shared" si="89"/>
        <v>6.3828059149340033E-2</v>
      </c>
      <c r="AX149" s="35" t="str">
        <f t="shared" si="90"/>
        <v>*</v>
      </c>
      <c r="AY149" s="34">
        <f t="shared" si="91"/>
        <v>1.4487049559522494</v>
      </c>
      <c r="AZ149" s="34">
        <f t="shared" si="92"/>
        <v>0.16063412382167272</v>
      </c>
      <c r="BA149" s="35" t="str">
        <f t="shared" si="93"/>
        <v/>
      </c>
      <c r="BB149" s="34">
        <f t="shared" si="94"/>
        <v>0.16285060750454688</v>
      </c>
      <c r="BC149" s="34">
        <f t="shared" si="95"/>
        <v>0.9112820465910213</v>
      </c>
      <c r="BD149" s="35" t="str">
        <f t="shared" si="96"/>
        <v/>
      </c>
    </row>
    <row r="150" spans="1:56" ht="12.75" customHeight="1" x14ac:dyDescent="0.2">
      <c r="A150" s="7" t="s">
        <v>46</v>
      </c>
      <c r="B150" s="7" t="s">
        <v>40</v>
      </c>
      <c r="C150" s="8">
        <v>40104</v>
      </c>
      <c r="D150" s="9" t="s">
        <v>48</v>
      </c>
      <c r="E150" s="10" t="s">
        <v>33</v>
      </c>
      <c r="F150" s="10">
        <f t="shared" si="66"/>
        <v>1</v>
      </c>
      <c r="G150" s="10">
        <f t="shared" si="67"/>
        <v>0</v>
      </c>
      <c r="H150" s="10">
        <f t="shared" si="68"/>
        <v>0</v>
      </c>
      <c r="I150" s="10">
        <f t="shared" si="69"/>
        <v>0</v>
      </c>
      <c r="J150" s="7">
        <v>0</v>
      </c>
      <c r="K150" s="13">
        <v>23534</v>
      </c>
      <c r="L150" s="9">
        <v>1430220</v>
      </c>
      <c r="M150" s="7">
        <v>9</v>
      </c>
      <c r="N150" s="7">
        <f t="shared" si="97"/>
        <v>11</v>
      </c>
      <c r="O150" s="7">
        <v>15</v>
      </c>
      <c r="P150" s="7">
        <f t="shared" si="98"/>
        <v>5</v>
      </c>
      <c r="Q150" s="7">
        <v>2</v>
      </c>
      <c r="R150" s="7">
        <v>4</v>
      </c>
      <c r="S150" s="7">
        <v>4</v>
      </c>
      <c r="T150" s="7">
        <v>5</v>
      </c>
      <c r="U150" s="7">
        <v>4</v>
      </c>
      <c r="V150" s="7">
        <v>0</v>
      </c>
      <c r="W150" s="7">
        <v>0</v>
      </c>
      <c r="X150" s="6">
        <v>0</v>
      </c>
      <c r="Y150" s="12">
        <v>16.195851227615265</v>
      </c>
      <c r="Z150" s="7">
        <v>1</v>
      </c>
      <c r="AA150" s="7">
        <v>0</v>
      </c>
      <c r="AB150" s="7">
        <v>0</v>
      </c>
      <c r="AC150" s="10">
        <f t="shared" si="70"/>
        <v>0</v>
      </c>
      <c r="AD150" s="10">
        <f t="shared" si="71"/>
        <v>0</v>
      </c>
      <c r="AE150" s="10">
        <f t="shared" si="72"/>
        <v>1</v>
      </c>
      <c r="AF150" s="9" t="s">
        <v>76</v>
      </c>
      <c r="AG150" s="7" t="str">
        <f t="shared" si="73"/>
        <v>Padrão</v>
      </c>
      <c r="AH150" s="7" t="str">
        <f t="shared" si="74"/>
        <v>Padrão</v>
      </c>
      <c r="AI150" s="7" t="str">
        <f t="shared" si="75"/>
        <v>Padrão</v>
      </c>
      <c r="AJ150" s="7" t="str">
        <f t="shared" si="76"/>
        <v>Padrão</v>
      </c>
      <c r="AK150" s="7" t="str">
        <f t="shared" si="77"/>
        <v>Padrão</v>
      </c>
      <c r="AL150" s="7" t="str">
        <f t="shared" si="78"/>
        <v>Padrão</v>
      </c>
      <c r="AM150" s="34">
        <f t="shared" si="79"/>
        <v>2.3341404670856546E-3</v>
      </c>
      <c r="AN150" s="34">
        <f t="shared" si="80"/>
        <v>8.2478303553898993</v>
      </c>
      <c r="AO150" s="35" t="str">
        <f t="shared" si="81"/>
        <v/>
      </c>
      <c r="AP150" s="34">
        <f t="shared" si="82"/>
        <v>0.28549831114687074</v>
      </c>
      <c r="AQ150" s="34">
        <f t="shared" si="83"/>
        <v>0.64731120312234092</v>
      </c>
      <c r="AR150" s="35" t="str">
        <f t="shared" si="84"/>
        <v/>
      </c>
      <c r="AS150" s="34">
        <f t="shared" si="85"/>
        <v>7.1958632118559957E-3</v>
      </c>
      <c r="AT150" s="34">
        <f t="shared" si="86"/>
        <v>4.6860406798016934</v>
      </c>
      <c r="AU150" s="35" t="str">
        <f t="shared" si="87"/>
        <v/>
      </c>
      <c r="AV150" s="34">
        <f t="shared" si="88"/>
        <v>6.7565168950411023E-2</v>
      </c>
      <c r="AW150" s="34">
        <f t="shared" si="89"/>
        <v>1.4838057245320497</v>
      </c>
      <c r="AX150" s="35" t="str">
        <f t="shared" si="90"/>
        <v/>
      </c>
      <c r="AY150" s="34">
        <f t="shared" si="91"/>
        <v>3.4034881906112285E-2</v>
      </c>
      <c r="AZ150" s="34">
        <f t="shared" si="92"/>
        <v>2.1259711224310034</v>
      </c>
      <c r="BA150" s="35" t="str">
        <f t="shared" si="93"/>
        <v/>
      </c>
      <c r="BB150" s="34">
        <f t="shared" si="94"/>
        <v>0.16285060750454688</v>
      </c>
      <c r="BC150" s="34">
        <f t="shared" si="95"/>
        <v>0.9112820465910213</v>
      </c>
      <c r="BD150" s="35" t="str">
        <f t="shared" si="96"/>
        <v/>
      </c>
    </row>
    <row r="151" spans="1:56" ht="12.75" customHeight="1" x14ac:dyDescent="0.2">
      <c r="A151" s="7" t="s">
        <v>46</v>
      </c>
      <c r="B151" s="7" t="s">
        <v>58</v>
      </c>
      <c r="C151" s="8">
        <v>40041</v>
      </c>
      <c r="D151" s="9" t="s">
        <v>48</v>
      </c>
      <c r="E151" s="10" t="s">
        <v>33</v>
      </c>
      <c r="F151" s="10">
        <f t="shared" si="66"/>
        <v>1</v>
      </c>
      <c r="G151" s="10">
        <f t="shared" si="67"/>
        <v>0</v>
      </c>
      <c r="H151" s="10">
        <f t="shared" si="68"/>
        <v>0</v>
      </c>
      <c r="I151" s="10">
        <f t="shared" si="69"/>
        <v>0</v>
      </c>
      <c r="J151" s="7">
        <v>0</v>
      </c>
      <c r="K151" s="13">
        <v>23534</v>
      </c>
      <c r="L151" s="9">
        <v>1430220</v>
      </c>
      <c r="M151" s="7">
        <v>9</v>
      </c>
      <c r="N151" s="7">
        <f t="shared" si="97"/>
        <v>11</v>
      </c>
      <c r="O151" s="7">
        <v>8</v>
      </c>
      <c r="P151" s="7">
        <f t="shared" si="98"/>
        <v>12</v>
      </c>
      <c r="Q151" s="7">
        <v>4</v>
      </c>
      <c r="R151" s="7">
        <v>4</v>
      </c>
      <c r="S151" s="7">
        <v>5</v>
      </c>
      <c r="T151" s="7">
        <v>4</v>
      </c>
      <c r="U151" s="7">
        <v>2</v>
      </c>
      <c r="V151" s="7">
        <v>0</v>
      </c>
      <c r="W151" s="7">
        <v>1</v>
      </c>
      <c r="X151" s="6">
        <v>1</v>
      </c>
      <c r="Y151" s="12">
        <v>29.475364916773369</v>
      </c>
      <c r="Z151" s="7">
        <v>1</v>
      </c>
      <c r="AA151" s="7">
        <v>0</v>
      </c>
      <c r="AB151" s="7">
        <v>0</v>
      </c>
      <c r="AC151" s="10">
        <f t="shared" si="70"/>
        <v>0</v>
      </c>
      <c r="AD151" s="10">
        <f t="shared" si="71"/>
        <v>1</v>
      </c>
      <c r="AE151" s="10">
        <f t="shared" si="72"/>
        <v>0</v>
      </c>
      <c r="AF151" s="9" t="s">
        <v>67</v>
      </c>
      <c r="AG151" s="7" t="str">
        <f t="shared" si="73"/>
        <v>Padrão</v>
      </c>
      <c r="AH151" s="7" t="str">
        <f t="shared" si="74"/>
        <v>Padrão</v>
      </c>
      <c r="AI151" s="7" t="str">
        <f t="shared" si="75"/>
        <v>Padrão</v>
      </c>
      <c r="AJ151" s="7" t="str">
        <f t="shared" si="76"/>
        <v>Padrão</v>
      </c>
      <c r="AK151" s="7" t="str">
        <f t="shared" si="77"/>
        <v>Padrão</v>
      </c>
      <c r="AL151" s="7" t="str">
        <f t="shared" si="78"/>
        <v>Padrão</v>
      </c>
      <c r="AM151" s="34">
        <f t="shared" si="79"/>
        <v>2.3341404670856546E-3</v>
      </c>
      <c r="AN151" s="34">
        <f t="shared" si="80"/>
        <v>8.2478303553898993</v>
      </c>
      <c r="AO151" s="35" t="str">
        <f t="shared" si="81"/>
        <v/>
      </c>
      <c r="AP151" s="34">
        <f t="shared" si="82"/>
        <v>0.28549831114687074</v>
      </c>
      <c r="AQ151" s="34">
        <f t="shared" si="83"/>
        <v>0.64731120312234092</v>
      </c>
      <c r="AR151" s="35" t="str">
        <f t="shared" si="84"/>
        <v/>
      </c>
      <c r="AS151" s="34">
        <f t="shared" si="85"/>
        <v>0.16261969593638392</v>
      </c>
      <c r="AT151" s="34">
        <f t="shared" si="86"/>
        <v>0.91203409733242702</v>
      </c>
      <c r="AU151" s="35" t="str">
        <f t="shared" si="87"/>
        <v/>
      </c>
      <c r="AV151" s="34">
        <f t="shared" si="88"/>
        <v>4.5918591086084329E-2</v>
      </c>
      <c r="AW151" s="34">
        <f t="shared" si="89"/>
        <v>1.8194691376563785</v>
      </c>
      <c r="AX151" s="35" t="str">
        <f t="shared" si="90"/>
        <v/>
      </c>
      <c r="AY151" s="34">
        <f t="shared" si="91"/>
        <v>1.7699847441876977</v>
      </c>
      <c r="AZ151" s="34">
        <f t="shared" si="92"/>
        <v>0.12375934453115349</v>
      </c>
      <c r="BA151" s="35" t="str">
        <f t="shared" si="93"/>
        <v/>
      </c>
      <c r="BB151" s="34">
        <f t="shared" si="94"/>
        <v>0.16285060750454688</v>
      </c>
      <c r="BC151" s="34">
        <f t="shared" si="95"/>
        <v>0.9112820465910213</v>
      </c>
      <c r="BD151" s="35" t="str">
        <f t="shared" si="96"/>
        <v/>
      </c>
    </row>
    <row r="152" spans="1:56" ht="12.75" customHeight="1" x14ac:dyDescent="0.2">
      <c r="A152" s="7" t="s">
        <v>46</v>
      </c>
      <c r="B152" s="7" t="s">
        <v>39</v>
      </c>
      <c r="C152" s="8">
        <v>40135</v>
      </c>
      <c r="D152" s="9" t="s">
        <v>48</v>
      </c>
      <c r="E152" s="10" t="s">
        <v>33</v>
      </c>
      <c r="F152" s="10">
        <f t="shared" si="66"/>
        <v>1</v>
      </c>
      <c r="G152" s="10">
        <f t="shared" si="67"/>
        <v>0</v>
      </c>
      <c r="H152" s="10">
        <f t="shared" si="68"/>
        <v>0</v>
      </c>
      <c r="I152" s="10">
        <f t="shared" si="69"/>
        <v>0</v>
      </c>
      <c r="J152" s="7">
        <v>0</v>
      </c>
      <c r="K152" s="13">
        <v>23534</v>
      </c>
      <c r="L152" s="9">
        <v>1430220</v>
      </c>
      <c r="M152" s="7">
        <v>9</v>
      </c>
      <c r="N152" s="7">
        <f t="shared" si="97"/>
        <v>11</v>
      </c>
      <c r="O152" s="7">
        <v>3</v>
      </c>
      <c r="P152" s="7">
        <f t="shared" si="98"/>
        <v>17</v>
      </c>
      <c r="Q152" s="7">
        <v>2</v>
      </c>
      <c r="R152" s="7">
        <v>2</v>
      </c>
      <c r="S152" s="7">
        <v>2</v>
      </c>
      <c r="T152" s="7">
        <v>4</v>
      </c>
      <c r="U152" s="7">
        <v>4</v>
      </c>
      <c r="V152" s="7">
        <v>0</v>
      </c>
      <c r="W152" s="7">
        <v>1</v>
      </c>
      <c r="X152" s="6">
        <v>1</v>
      </c>
      <c r="Y152" s="12">
        <v>15.822398290750467</v>
      </c>
      <c r="Z152" s="7">
        <v>0</v>
      </c>
      <c r="AA152" s="7">
        <v>1</v>
      </c>
      <c r="AB152" s="7">
        <v>14.6</v>
      </c>
      <c r="AC152" s="10">
        <f t="shared" si="70"/>
        <v>0</v>
      </c>
      <c r="AD152" s="10">
        <f t="shared" si="71"/>
        <v>0</v>
      </c>
      <c r="AE152" s="10">
        <f t="shared" si="72"/>
        <v>1</v>
      </c>
      <c r="AF152" s="9" t="s">
        <v>76</v>
      </c>
      <c r="AG152" s="7" t="str">
        <f t="shared" si="73"/>
        <v>Padrão</v>
      </c>
      <c r="AH152" s="7" t="str">
        <f t="shared" si="74"/>
        <v>Padrão</v>
      </c>
      <c r="AI152" s="7" t="str">
        <f t="shared" si="75"/>
        <v>Padrão</v>
      </c>
      <c r="AJ152" s="7" t="str">
        <f t="shared" si="76"/>
        <v>Padrão</v>
      </c>
      <c r="AK152" s="7" t="str">
        <f t="shared" si="77"/>
        <v>Padrão</v>
      </c>
      <c r="AL152" s="7" t="str">
        <f t="shared" si="78"/>
        <v>Outlier</v>
      </c>
      <c r="AM152" s="34">
        <f t="shared" si="79"/>
        <v>2.3341404670856546E-3</v>
      </c>
      <c r="AN152" s="34">
        <f t="shared" si="80"/>
        <v>8.2478303553898993</v>
      </c>
      <c r="AO152" s="35" t="str">
        <f t="shared" si="81"/>
        <v/>
      </c>
      <c r="AP152" s="34">
        <f t="shared" si="82"/>
        <v>0.28549831114687074</v>
      </c>
      <c r="AQ152" s="34">
        <f t="shared" si="83"/>
        <v>0.64731120312234092</v>
      </c>
      <c r="AR152" s="35" t="str">
        <f t="shared" si="84"/>
        <v/>
      </c>
      <c r="AS152" s="34">
        <f t="shared" si="85"/>
        <v>1.1257378724916556</v>
      </c>
      <c r="AT152" s="34">
        <f t="shared" si="86"/>
        <v>0.21416108293737512</v>
      </c>
      <c r="AU152" s="35" t="str">
        <f t="shared" si="87"/>
        <v/>
      </c>
      <c r="AV152" s="34">
        <f t="shared" si="88"/>
        <v>4.5918591086084329E-2</v>
      </c>
      <c r="AW152" s="34">
        <f t="shared" si="89"/>
        <v>1.8194691376563785</v>
      </c>
      <c r="AX152" s="35" t="str">
        <f t="shared" si="90"/>
        <v/>
      </c>
      <c r="AY152" s="34">
        <f t="shared" si="91"/>
        <v>5.1568966149903063E-2</v>
      </c>
      <c r="AZ152" s="34">
        <f t="shared" si="92"/>
        <v>1.7120553247149006</v>
      </c>
      <c r="BA152" s="35" t="str">
        <f t="shared" si="93"/>
        <v/>
      </c>
      <c r="BB152" s="34">
        <f t="shared" si="94"/>
        <v>0.87912290298945706</v>
      </c>
      <c r="BC152" s="34">
        <f t="shared" si="95"/>
        <v>0.2741486778545642</v>
      </c>
      <c r="BD152" s="35" t="str">
        <f t="shared" si="96"/>
        <v/>
      </c>
    </row>
    <row r="153" spans="1:56" ht="12.75" customHeight="1" x14ac:dyDescent="0.2">
      <c r="A153" s="7" t="s">
        <v>46</v>
      </c>
      <c r="B153" s="7" t="s">
        <v>44</v>
      </c>
      <c r="C153" s="8">
        <v>40061</v>
      </c>
      <c r="D153" s="9" t="s">
        <v>48</v>
      </c>
      <c r="E153" s="10" t="s">
        <v>33</v>
      </c>
      <c r="F153" s="10">
        <f t="shared" si="66"/>
        <v>1</v>
      </c>
      <c r="G153" s="10">
        <f t="shared" si="67"/>
        <v>0</v>
      </c>
      <c r="H153" s="10">
        <f t="shared" si="68"/>
        <v>0</v>
      </c>
      <c r="I153" s="10">
        <f t="shared" si="69"/>
        <v>0</v>
      </c>
      <c r="J153" s="7">
        <v>0</v>
      </c>
      <c r="K153" s="13">
        <v>23534</v>
      </c>
      <c r="L153" s="9">
        <v>1430220</v>
      </c>
      <c r="M153" s="7">
        <v>9</v>
      </c>
      <c r="N153" s="7">
        <f t="shared" si="97"/>
        <v>11</v>
      </c>
      <c r="O153" s="7">
        <v>12</v>
      </c>
      <c r="P153" s="7">
        <f t="shared" si="98"/>
        <v>8</v>
      </c>
      <c r="Q153" s="7">
        <v>4</v>
      </c>
      <c r="R153" s="7">
        <v>4</v>
      </c>
      <c r="S153" s="7">
        <v>7</v>
      </c>
      <c r="T153" s="7">
        <v>5</v>
      </c>
      <c r="U153" s="7">
        <v>3</v>
      </c>
      <c r="V153" s="7">
        <v>0</v>
      </c>
      <c r="W153" s="7">
        <v>0</v>
      </c>
      <c r="X153" s="6">
        <v>0</v>
      </c>
      <c r="Y153" s="12">
        <v>20.429445420041919</v>
      </c>
      <c r="Z153" s="7">
        <v>1</v>
      </c>
      <c r="AA153" s="7">
        <v>0</v>
      </c>
      <c r="AB153" s="7">
        <v>0</v>
      </c>
      <c r="AC153" s="10">
        <f t="shared" si="70"/>
        <v>0</v>
      </c>
      <c r="AD153" s="10">
        <f t="shared" si="71"/>
        <v>1</v>
      </c>
      <c r="AE153" s="10">
        <f t="shared" si="72"/>
        <v>0</v>
      </c>
      <c r="AF153" s="9" t="s">
        <v>67</v>
      </c>
      <c r="AG153" s="7" t="str">
        <f t="shared" si="73"/>
        <v>Padrão</v>
      </c>
      <c r="AH153" s="7" t="str">
        <f t="shared" si="74"/>
        <v>Padrão</v>
      </c>
      <c r="AI153" s="7" t="str">
        <f t="shared" si="75"/>
        <v>Padrão</v>
      </c>
      <c r="AJ153" s="7" t="str">
        <f t="shared" si="76"/>
        <v>Padrão</v>
      </c>
      <c r="AK153" s="7" t="str">
        <f t="shared" si="77"/>
        <v>Padrão</v>
      </c>
      <c r="AL153" s="7" t="str">
        <f t="shared" si="78"/>
        <v>Padrão</v>
      </c>
      <c r="AM153" s="34">
        <f t="shared" si="79"/>
        <v>2.3341404670856546E-3</v>
      </c>
      <c r="AN153" s="34">
        <f t="shared" si="80"/>
        <v>8.2478303553898993</v>
      </c>
      <c r="AO153" s="35" t="str">
        <f t="shared" si="81"/>
        <v/>
      </c>
      <c r="AP153" s="34">
        <f t="shared" si="82"/>
        <v>0.28549831114687074</v>
      </c>
      <c r="AQ153" s="34">
        <f t="shared" si="83"/>
        <v>0.64731120312234092</v>
      </c>
      <c r="AR153" s="35" t="str">
        <f t="shared" si="84"/>
        <v/>
      </c>
      <c r="AS153" s="34">
        <f t="shared" si="85"/>
        <v>1.9028570361142954</v>
      </c>
      <c r="AT153" s="34">
        <f t="shared" si="86"/>
        <v>0.11168808131487463</v>
      </c>
      <c r="AU153" s="35" t="str">
        <f t="shared" si="87"/>
        <v/>
      </c>
      <c r="AV153" s="34">
        <f t="shared" si="88"/>
        <v>6.7565168950411023E-2</v>
      </c>
      <c r="AW153" s="34">
        <f t="shared" si="89"/>
        <v>1.4838057245320497</v>
      </c>
      <c r="AX153" s="35" t="str">
        <f t="shared" si="90"/>
        <v/>
      </c>
      <c r="AY153" s="34">
        <f t="shared" si="91"/>
        <v>8.9085665609770812E-2</v>
      </c>
      <c r="AZ153" s="34">
        <f t="shared" si="92"/>
        <v>1.2783843481138288</v>
      </c>
      <c r="BA153" s="35" t="str">
        <f t="shared" si="93"/>
        <v/>
      </c>
      <c r="BB153" s="34">
        <f t="shared" si="94"/>
        <v>0.16285060750454688</v>
      </c>
      <c r="BC153" s="34">
        <f t="shared" si="95"/>
        <v>0.9112820465910213</v>
      </c>
      <c r="BD153" s="35" t="str">
        <f t="shared" si="96"/>
        <v/>
      </c>
    </row>
    <row r="154" spans="1:56" ht="12.75" customHeight="1" x14ac:dyDescent="0.2">
      <c r="A154" s="7" t="s">
        <v>60</v>
      </c>
      <c r="B154" s="7" t="s">
        <v>40</v>
      </c>
      <c r="C154" s="8">
        <v>39984</v>
      </c>
      <c r="D154" s="9" t="s">
        <v>37</v>
      </c>
      <c r="E154" s="10" t="s">
        <v>38</v>
      </c>
      <c r="F154" s="10">
        <f t="shared" si="66"/>
        <v>0</v>
      </c>
      <c r="G154" s="10">
        <f t="shared" si="67"/>
        <v>1</v>
      </c>
      <c r="H154" s="10">
        <f t="shared" si="68"/>
        <v>0</v>
      </c>
      <c r="I154" s="10">
        <f t="shared" si="69"/>
        <v>0</v>
      </c>
      <c r="J154" s="7">
        <v>0</v>
      </c>
      <c r="K154" s="13">
        <v>13510</v>
      </c>
      <c r="L154" s="9">
        <v>1561659</v>
      </c>
      <c r="M154" s="7">
        <v>9</v>
      </c>
      <c r="N154" s="7">
        <f t="shared" si="97"/>
        <v>11</v>
      </c>
      <c r="O154" s="7">
        <v>18</v>
      </c>
      <c r="P154" s="7">
        <f t="shared" si="98"/>
        <v>2</v>
      </c>
      <c r="Q154" s="7">
        <v>1</v>
      </c>
      <c r="R154" s="7">
        <v>3</v>
      </c>
      <c r="S154" s="7">
        <v>1</v>
      </c>
      <c r="T154" s="7">
        <v>6</v>
      </c>
      <c r="U154" s="7">
        <v>1</v>
      </c>
      <c r="V154" s="7">
        <v>0</v>
      </c>
      <c r="W154" s="7">
        <v>0</v>
      </c>
      <c r="X154" s="6">
        <v>0</v>
      </c>
      <c r="Y154" s="12">
        <v>9</v>
      </c>
      <c r="Z154" s="7">
        <v>1</v>
      </c>
      <c r="AA154" s="7">
        <v>0</v>
      </c>
      <c r="AB154" s="7">
        <v>50</v>
      </c>
      <c r="AC154" s="10">
        <f t="shared" si="70"/>
        <v>1</v>
      </c>
      <c r="AD154" s="10">
        <f t="shared" si="71"/>
        <v>0</v>
      </c>
      <c r="AE154" s="10">
        <f t="shared" si="72"/>
        <v>0</v>
      </c>
      <c r="AF154" s="9" t="s">
        <v>34</v>
      </c>
      <c r="AG154" s="7" t="str">
        <f t="shared" si="73"/>
        <v>Padrão</v>
      </c>
      <c r="AH154" s="7" t="str">
        <f t="shared" si="74"/>
        <v>Padrão</v>
      </c>
      <c r="AI154" s="7" t="str">
        <f t="shared" si="75"/>
        <v>Outlier</v>
      </c>
      <c r="AJ154" s="7" t="str">
        <f t="shared" si="76"/>
        <v>Padrão</v>
      </c>
      <c r="AK154" s="7" t="str">
        <f t="shared" si="77"/>
        <v>Padrão</v>
      </c>
      <c r="AL154" s="7" t="str">
        <f t="shared" si="78"/>
        <v>Outlier</v>
      </c>
      <c r="AM154" s="34">
        <f t="shared" si="79"/>
        <v>0.33953923400509478</v>
      </c>
      <c r="AN154" s="34">
        <f t="shared" si="80"/>
        <v>0.57774351011912095</v>
      </c>
      <c r="AO154" s="35" t="str">
        <f t="shared" si="81"/>
        <v/>
      </c>
      <c r="AP154" s="34">
        <f t="shared" si="82"/>
        <v>0.2635448462759295</v>
      </c>
      <c r="AQ154" s="34">
        <f t="shared" si="83"/>
        <v>0.68116882852048066</v>
      </c>
      <c r="AR154" s="35" t="str">
        <f t="shared" si="84"/>
        <v/>
      </c>
      <c r="AS154" s="34">
        <f t="shared" si="85"/>
        <v>2.399703714495983</v>
      </c>
      <c r="AT154" s="34">
        <f t="shared" si="86"/>
        <v>7.7578649173113995E-2</v>
      </c>
      <c r="AU154" s="35" t="str">
        <f t="shared" si="87"/>
        <v>*</v>
      </c>
      <c r="AV154" s="34">
        <f t="shared" si="88"/>
        <v>0.53897953132908405</v>
      </c>
      <c r="AW154" s="34">
        <f t="shared" si="89"/>
        <v>0.41503623187612998</v>
      </c>
      <c r="AX154" s="35" t="str">
        <f t="shared" si="90"/>
        <v/>
      </c>
      <c r="AY154" s="34">
        <f t="shared" si="91"/>
        <v>1.0107685960695398</v>
      </c>
      <c r="AZ154" s="34">
        <f t="shared" si="92"/>
        <v>0.23938590951983149</v>
      </c>
      <c r="BA154" s="35" t="str">
        <f t="shared" si="93"/>
        <v/>
      </c>
      <c r="BB154" s="34">
        <f t="shared" si="94"/>
        <v>17.551714867656944</v>
      </c>
      <c r="BC154" s="34">
        <f t="shared" si="95"/>
        <v>1.4704282262461649E-5</v>
      </c>
      <c r="BD154" s="35" t="str">
        <f t="shared" si="96"/>
        <v>***</v>
      </c>
    </row>
    <row r="155" spans="1:56" ht="12.75" customHeight="1" x14ac:dyDescent="0.2">
      <c r="A155" s="7" t="s">
        <v>58</v>
      </c>
      <c r="B155" s="7" t="s">
        <v>31</v>
      </c>
      <c r="C155" s="8">
        <v>40024</v>
      </c>
      <c r="D155" s="9" t="s">
        <v>51</v>
      </c>
      <c r="E155" s="10" t="s">
        <v>42</v>
      </c>
      <c r="F155" s="10">
        <f t="shared" si="66"/>
        <v>0</v>
      </c>
      <c r="G155" s="10">
        <f t="shared" si="67"/>
        <v>0</v>
      </c>
      <c r="H155" s="10">
        <f t="shared" si="68"/>
        <v>1</v>
      </c>
      <c r="I155" s="10">
        <f t="shared" si="69"/>
        <v>0</v>
      </c>
      <c r="J155" s="7">
        <v>0</v>
      </c>
      <c r="K155" s="13">
        <v>22903</v>
      </c>
      <c r="L155" s="9">
        <v>6186710</v>
      </c>
      <c r="M155" s="7">
        <v>9</v>
      </c>
      <c r="N155" s="7">
        <f t="shared" si="97"/>
        <v>11</v>
      </c>
      <c r="O155" s="7">
        <v>1</v>
      </c>
      <c r="P155" s="7">
        <f t="shared" si="98"/>
        <v>19</v>
      </c>
      <c r="Q155" s="7">
        <v>5</v>
      </c>
      <c r="R155" s="7">
        <v>4</v>
      </c>
      <c r="S155" s="7">
        <v>5</v>
      </c>
      <c r="T155" s="7">
        <v>2</v>
      </c>
      <c r="U155" s="7">
        <v>2</v>
      </c>
      <c r="V155" s="7">
        <v>0</v>
      </c>
      <c r="W155" s="7">
        <v>0</v>
      </c>
      <c r="X155" s="6">
        <v>1</v>
      </c>
      <c r="Y155" s="12">
        <v>18.536798033341015</v>
      </c>
      <c r="Z155" s="7">
        <v>0</v>
      </c>
      <c r="AA155" s="7">
        <v>0</v>
      </c>
      <c r="AB155" s="7">
        <v>0</v>
      </c>
      <c r="AC155" s="10">
        <f t="shared" si="70"/>
        <v>0</v>
      </c>
      <c r="AD155" s="10">
        <f t="shared" si="71"/>
        <v>1</v>
      </c>
      <c r="AE155" s="10">
        <f t="shared" si="72"/>
        <v>0</v>
      </c>
      <c r="AF155" s="9" t="s">
        <v>67</v>
      </c>
      <c r="AG155" s="7" t="str">
        <f t="shared" si="73"/>
        <v>Padrão</v>
      </c>
      <c r="AH155" s="7" t="str">
        <f t="shared" si="74"/>
        <v>Padrão</v>
      </c>
      <c r="AI155" s="7" t="str">
        <f t="shared" si="75"/>
        <v>Padrão</v>
      </c>
      <c r="AJ155" s="7" t="str">
        <f t="shared" si="76"/>
        <v>Padrão</v>
      </c>
      <c r="AK155" s="7" t="str">
        <f t="shared" si="77"/>
        <v>Padrão</v>
      </c>
      <c r="AL155" s="7" t="str">
        <f t="shared" si="78"/>
        <v>Padrão</v>
      </c>
      <c r="AM155" s="34">
        <f t="shared" si="79"/>
        <v>6.7161351413467666E-3</v>
      </c>
      <c r="AN155" s="34">
        <f t="shared" si="80"/>
        <v>4.8516779202724818</v>
      </c>
      <c r="AO155" s="35" t="str">
        <f t="shared" si="81"/>
        <v/>
      </c>
      <c r="AP155" s="34">
        <f t="shared" si="82"/>
        <v>5.0161350515127649E-2</v>
      </c>
      <c r="AQ155" s="34">
        <f t="shared" si="83"/>
        <v>1.7371329441521757</v>
      </c>
      <c r="AR155" s="35" t="str">
        <f t="shared" si="84"/>
        <v/>
      </c>
      <c r="AS155" s="34">
        <f t="shared" si="85"/>
        <v>0.16261969593638392</v>
      </c>
      <c r="AT155" s="34">
        <f t="shared" si="86"/>
        <v>0.91203409733242702</v>
      </c>
      <c r="AU155" s="35" t="str">
        <f t="shared" si="87"/>
        <v/>
      </c>
      <c r="AV155" s="34">
        <f t="shared" si="88"/>
        <v>1.3519287889004703</v>
      </c>
      <c r="AW155" s="34">
        <f t="shared" si="89"/>
        <v>0.17452817652697644</v>
      </c>
      <c r="AX155" s="35" t="str">
        <f t="shared" si="90"/>
        <v/>
      </c>
      <c r="AY155" s="34">
        <f t="shared" si="91"/>
        <v>6.8167832438036074E-3</v>
      </c>
      <c r="AZ155" s="34">
        <f t="shared" si="92"/>
        <v>4.8154854808956644</v>
      </c>
      <c r="BA155" s="35" t="str">
        <f t="shared" si="93"/>
        <v/>
      </c>
      <c r="BB155" s="34">
        <f t="shared" si="94"/>
        <v>0.16285060750454688</v>
      </c>
      <c r="BC155" s="34">
        <f t="shared" si="95"/>
        <v>0.9112820465910213</v>
      </c>
      <c r="BD155" s="35" t="str">
        <f t="shared" si="96"/>
        <v/>
      </c>
    </row>
    <row r="156" spans="1:56" ht="12.75" customHeight="1" x14ac:dyDescent="0.2">
      <c r="A156" s="7" t="s">
        <v>44</v>
      </c>
      <c r="B156" s="7" t="s">
        <v>55</v>
      </c>
      <c r="C156" s="8">
        <v>40114</v>
      </c>
      <c r="D156" s="9" t="s">
        <v>62</v>
      </c>
      <c r="E156" s="10" t="s">
        <v>38</v>
      </c>
      <c r="F156" s="10">
        <f t="shared" si="66"/>
        <v>0</v>
      </c>
      <c r="G156" s="10">
        <f t="shared" si="67"/>
        <v>1</v>
      </c>
      <c r="H156" s="10">
        <f t="shared" si="68"/>
        <v>0</v>
      </c>
      <c r="I156" s="10">
        <f t="shared" si="69"/>
        <v>0</v>
      </c>
      <c r="J156" s="7">
        <v>0</v>
      </c>
      <c r="K156" s="11">
        <v>9240</v>
      </c>
      <c r="L156" s="9">
        <v>2998096</v>
      </c>
      <c r="M156" s="7">
        <v>9</v>
      </c>
      <c r="N156" s="7">
        <f t="shared" si="97"/>
        <v>11</v>
      </c>
      <c r="O156" s="7">
        <v>11</v>
      </c>
      <c r="P156" s="7">
        <f t="shared" si="98"/>
        <v>9</v>
      </c>
      <c r="Q156" s="7">
        <v>4</v>
      </c>
      <c r="R156" s="7">
        <v>3</v>
      </c>
      <c r="S156" s="7">
        <v>3</v>
      </c>
      <c r="T156" s="7">
        <v>2</v>
      </c>
      <c r="U156" s="7">
        <v>4</v>
      </c>
      <c r="V156" s="7">
        <v>0</v>
      </c>
      <c r="W156" s="7">
        <v>1</v>
      </c>
      <c r="X156" s="6">
        <v>1</v>
      </c>
      <c r="Y156" s="12">
        <v>29.267100226004334</v>
      </c>
      <c r="Z156" s="7">
        <v>0</v>
      </c>
      <c r="AA156" s="7">
        <v>1</v>
      </c>
      <c r="AB156" s="7">
        <v>19.5</v>
      </c>
      <c r="AC156" s="10">
        <f t="shared" si="70"/>
        <v>0</v>
      </c>
      <c r="AD156" s="10">
        <f t="shared" si="71"/>
        <v>0</v>
      </c>
      <c r="AE156" s="10">
        <f t="shared" si="72"/>
        <v>1</v>
      </c>
      <c r="AF156" s="9" t="s">
        <v>76</v>
      </c>
      <c r="AG156" s="7" t="str">
        <f t="shared" si="73"/>
        <v>Outlier</v>
      </c>
      <c r="AH156" s="7" t="str">
        <f t="shared" si="74"/>
        <v>Padrão</v>
      </c>
      <c r="AI156" s="7" t="str">
        <f t="shared" si="75"/>
        <v>Padrão</v>
      </c>
      <c r="AJ156" s="7" t="str">
        <f t="shared" si="76"/>
        <v>Padrão</v>
      </c>
      <c r="AK156" s="7" t="str">
        <f t="shared" si="77"/>
        <v>Padrão</v>
      </c>
      <c r="AL156" s="7" t="str">
        <f t="shared" si="78"/>
        <v>Outlier</v>
      </c>
      <c r="AM156" s="34">
        <f t="shared" si="79"/>
        <v>0.65664585281820853</v>
      </c>
      <c r="AN156" s="34">
        <f t="shared" si="80"/>
        <v>0.35453215273427963</v>
      </c>
      <c r="AO156" s="35" t="str">
        <f t="shared" si="81"/>
        <v/>
      </c>
      <c r="AP156" s="34">
        <f t="shared" si="82"/>
        <v>8.0864570183671367E-2</v>
      </c>
      <c r="AQ156" s="34">
        <f t="shared" si="83"/>
        <v>1.3473220154022796</v>
      </c>
      <c r="AR156" s="35" t="str">
        <f t="shared" si="84"/>
        <v/>
      </c>
      <c r="AS156" s="34">
        <f t="shared" si="85"/>
        <v>0.32823525539694648</v>
      </c>
      <c r="AT156" s="34">
        <f t="shared" si="86"/>
        <v>0.59093821033144889</v>
      </c>
      <c r="AU156" s="35" t="str">
        <f t="shared" si="87"/>
        <v/>
      </c>
      <c r="AV156" s="34">
        <f t="shared" si="88"/>
        <v>1.3519287889004703</v>
      </c>
      <c r="AW156" s="34">
        <f t="shared" si="89"/>
        <v>0.17452817652697644</v>
      </c>
      <c r="AX156" s="35" t="str">
        <f t="shared" si="90"/>
        <v/>
      </c>
      <c r="AY156" s="34">
        <f t="shared" si="91"/>
        <v>1.7073327308222441</v>
      </c>
      <c r="AZ156" s="34">
        <f t="shared" si="92"/>
        <v>0.130019469842377</v>
      </c>
      <c r="BA156" s="35" t="str">
        <f t="shared" si="93"/>
        <v/>
      </c>
      <c r="BB156" s="34">
        <f t="shared" si="94"/>
        <v>1.9257998643663581</v>
      </c>
      <c r="BC156" s="34">
        <f t="shared" si="95"/>
        <v>0.10975450686015378</v>
      </c>
      <c r="BD156" s="35" t="str">
        <f t="shared" si="96"/>
        <v/>
      </c>
    </row>
    <row r="157" spans="1:56" ht="12.75" customHeight="1" x14ac:dyDescent="0.2">
      <c r="A157" s="7" t="s">
        <v>52</v>
      </c>
      <c r="B157" s="7" t="s">
        <v>61</v>
      </c>
      <c r="C157" s="8">
        <v>40016</v>
      </c>
      <c r="D157" s="9" t="s">
        <v>54</v>
      </c>
      <c r="E157" s="10" t="s">
        <v>42</v>
      </c>
      <c r="F157" s="10">
        <f t="shared" si="66"/>
        <v>0</v>
      </c>
      <c r="G157" s="10">
        <f t="shared" si="67"/>
        <v>0</v>
      </c>
      <c r="H157" s="10">
        <f t="shared" si="68"/>
        <v>1</v>
      </c>
      <c r="I157" s="10">
        <f t="shared" si="69"/>
        <v>0</v>
      </c>
      <c r="J157" s="7">
        <v>0</v>
      </c>
      <c r="K157" s="13">
        <v>20044</v>
      </c>
      <c r="L157" s="9">
        <v>673396</v>
      </c>
      <c r="M157" s="7">
        <v>9</v>
      </c>
      <c r="N157" s="7">
        <f t="shared" si="97"/>
        <v>11</v>
      </c>
      <c r="O157" s="7">
        <v>18</v>
      </c>
      <c r="P157" s="7">
        <f t="shared" si="98"/>
        <v>2</v>
      </c>
      <c r="Q157" s="7">
        <v>6</v>
      </c>
      <c r="R157" s="7">
        <v>0</v>
      </c>
      <c r="S157" s="7">
        <v>2</v>
      </c>
      <c r="T157" s="7">
        <v>1</v>
      </c>
      <c r="U157" s="7">
        <v>2</v>
      </c>
      <c r="V157" s="7">
        <v>0</v>
      </c>
      <c r="W157" s="7">
        <v>0</v>
      </c>
      <c r="X157" s="6">
        <v>1</v>
      </c>
      <c r="Y157" s="12">
        <v>18.015416543136674</v>
      </c>
      <c r="Z157" s="7">
        <v>0</v>
      </c>
      <c r="AA157" s="7">
        <v>0</v>
      </c>
      <c r="AB157" s="7">
        <v>0</v>
      </c>
      <c r="AC157" s="10">
        <f t="shared" si="70"/>
        <v>0</v>
      </c>
      <c r="AD157" s="10">
        <f t="shared" si="71"/>
        <v>1</v>
      </c>
      <c r="AE157" s="10">
        <f t="shared" si="72"/>
        <v>0</v>
      </c>
      <c r="AF157" s="9" t="s">
        <v>67</v>
      </c>
      <c r="AG157" s="7" t="str">
        <f t="shared" si="73"/>
        <v>Padrão</v>
      </c>
      <c r="AH157" s="7" t="str">
        <f t="shared" si="74"/>
        <v>Padrão</v>
      </c>
      <c r="AI157" s="7" t="str">
        <f t="shared" si="75"/>
        <v>Padrão</v>
      </c>
      <c r="AJ157" s="7" t="str">
        <f t="shared" si="76"/>
        <v>Outlier</v>
      </c>
      <c r="AK157" s="7" t="str">
        <f t="shared" si="77"/>
        <v>Padrão</v>
      </c>
      <c r="AL157" s="7" t="str">
        <f t="shared" si="78"/>
        <v>Padrão</v>
      </c>
      <c r="AM157" s="34">
        <f t="shared" si="79"/>
        <v>5.4928114874683402E-2</v>
      </c>
      <c r="AN157" s="34">
        <f t="shared" si="80"/>
        <v>1.656094939289025</v>
      </c>
      <c r="AO157" s="35" t="str">
        <f t="shared" si="81"/>
        <v/>
      </c>
      <c r="AP157" s="34">
        <f t="shared" si="82"/>
        <v>0.42899171087488164</v>
      </c>
      <c r="AQ157" s="34">
        <f t="shared" si="83"/>
        <v>0.49150874477609036</v>
      </c>
      <c r="AR157" s="35" t="str">
        <f t="shared" si="84"/>
        <v/>
      </c>
      <c r="AS157" s="34">
        <f t="shared" si="85"/>
        <v>1.1257378724916556</v>
      </c>
      <c r="AT157" s="34">
        <f t="shared" si="86"/>
        <v>0.21416108293737512</v>
      </c>
      <c r="AU157" s="35" t="str">
        <f t="shared" si="87"/>
        <v/>
      </c>
      <c r="AV157" s="34">
        <f t="shared" si="88"/>
        <v>2.6795855645791824</v>
      </c>
      <c r="AW157" s="34">
        <f t="shared" si="89"/>
        <v>6.3828059149340033E-2</v>
      </c>
      <c r="AX157" s="35" t="str">
        <f t="shared" si="90"/>
        <v>*</v>
      </c>
      <c r="AY157" s="34">
        <f t="shared" si="91"/>
        <v>5.3296049735141241E-4</v>
      </c>
      <c r="AZ157" s="34">
        <f t="shared" si="92"/>
        <v>17.276144369471911</v>
      </c>
      <c r="BA157" s="35" t="str">
        <f t="shared" si="93"/>
        <v/>
      </c>
      <c r="BB157" s="34">
        <f t="shared" si="94"/>
        <v>0.16285060750454688</v>
      </c>
      <c r="BC157" s="34">
        <f t="shared" si="95"/>
        <v>0.9112820465910213</v>
      </c>
      <c r="BD157" s="35" t="str">
        <f t="shared" si="96"/>
        <v/>
      </c>
    </row>
    <row r="158" spans="1:56" ht="12.75" customHeight="1" x14ac:dyDescent="0.2">
      <c r="A158" s="7" t="s">
        <v>47</v>
      </c>
      <c r="B158" s="7" t="s">
        <v>53</v>
      </c>
      <c r="C158" s="8">
        <v>40076</v>
      </c>
      <c r="D158" s="9" t="s">
        <v>64</v>
      </c>
      <c r="E158" s="10" t="s">
        <v>42</v>
      </c>
      <c r="F158" s="10">
        <f t="shared" si="66"/>
        <v>0</v>
      </c>
      <c r="G158" s="10">
        <f t="shared" si="67"/>
        <v>0</v>
      </c>
      <c r="H158" s="10">
        <f t="shared" si="68"/>
        <v>1</v>
      </c>
      <c r="I158" s="10">
        <f t="shared" si="69"/>
        <v>0</v>
      </c>
      <c r="J158" s="7">
        <v>0</v>
      </c>
      <c r="K158" s="13">
        <v>47108</v>
      </c>
      <c r="L158" s="9">
        <v>417098</v>
      </c>
      <c r="M158" s="7">
        <v>9</v>
      </c>
      <c r="N158" s="7">
        <f t="shared" si="97"/>
        <v>11</v>
      </c>
      <c r="O158" s="7">
        <v>18</v>
      </c>
      <c r="P158" s="7">
        <f t="shared" si="98"/>
        <v>2</v>
      </c>
      <c r="Q158" s="7">
        <v>6</v>
      </c>
      <c r="R158" s="7">
        <v>2</v>
      </c>
      <c r="S158" s="7">
        <v>4</v>
      </c>
      <c r="T158" s="7">
        <v>4</v>
      </c>
      <c r="U158" s="7">
        <v>3</v>
      </c>
      <c r="V158" s="7">
        <v>0</v>
      </c>
      <c r="W158" s="7">
        <v>1</v>
      </c>
      <c r="X158" s="6">
        <v>0</v>
      </c>
      <c r="Y158" s="12">
        <v>26.933458294283035</v>
      </c>
      <c r="Z158" s="7">
        <v>1</v>
      </c>
      <c r="AA158" s="7">
        <v>0</v>
      </c>
      <c r="AB158" s="7">
        <v>0</v>
      </c>
      <c r="AC158" s="10">
        <f t="shared" si="70"/>
        <v>0</v>
      </c>
      <c r="AD158" s="10">
        <f t="shared" si="71"/>
        <v>1</v>
      </c>
      <c r="AE158" s="10">
        <f t="shared" si="72"/>
        <v>0</v>
      </c>
      <c r="AF158" s="9" t="s">
        <v>67</v>
      </c>
      <c r="AG158" s="7" t="str">
        <f t="shared" si="73"/>
        <v>Outlier</v>
      </c>
      <c r="AH158" s="7" t="str">
        <f t="shared" si="74"/>
        <v>Padrão</v>
      </c>
      <c r="AI158" s="7" t="str">
        <f t="shared" si="75"/>
        <v>Padrão</v>
      </c>
      <c r="AJ158" s="7" t="str">
        <f t="shared" si="76"/>
        <v>Padrão</v>
      </c>
      <c r="AK158" s="7" t="str">
        <f t="shared" si="77"/>
        <v>Padrão</v>
      </c>
      <c r="AL158" s="7" t="str">
        <f t="shared" si="78"/>
        <v>Padrão</v>
      </c>
      <c r="AM158" s="34">
        <f t="shared" si="79"/>
        <v>1.4603146589077911</v>
      </c>
      <c r="AN158" s="34">
        <f t="shared" si="80"/>
        <v>0.1590682650749301</v>
      </c>
      <c r="AO158" s="35" t="str">
        <f t="shared" si="81"/>
        <v/>
      </c>
      <c r="AP158" s="34">
        <f t="shared" si="82"/>
        <v>0.48418502598840829</v>
      </c>
      <c r="AQ158" s="34">
        <f t="shared" si="83"/>
        <v>0.45005433183719096</v>
      </c>
      <c r="AR158" s="35" t="str">
        <f t="shared" si="84"/>
        <v/>
      </c>
      <c r="AS158" s="34">
        <f t="shared" si="85"/>
        <v>7.1958632118559957E-3</v>
      </c>
      <c r="AT158" s="34">
        <f t="shared" si="86"/>
        <v>4.6860406798016934</v>
      </c>
      <c r="AU158" s="35" t="str">
        <f t="shared" si="87"/>
        <v/>
      </c>
      <c r="AV158" s="34">
        <f t="shared" si="88"/>
        <v>4.5918591086084329E-2</v>
      </c>
      <c r="AW158" s="34">
        <f t="shared" si="89"/>
        <v>1.8194691376563785</v>
      </c>
      <c r="AX158" s="35" t="str">
        <f t="shared" si="90"/>
        <v/>
      </c>
      <c r="AY158" s="34">
        <f t="shared" si="91"/>
        <v>1.0825018382890836</v>
      </c>
      <c r="AZ158" s="34">
        <f t="shared" si="92"/>
        <v>0.22316878913213303</v>
      </c>
      <c r="BA158" s="35" t="str">
        <f t="shared" si="93"/>
        <v/>
      </c>
      <c r="BB158" s="34">
        <f t="shared" si="94"/>
        <v>0.16285060750454688</v>
      </c>
      <c r="BC158" s="34">
        <f t="shared" si="95"/>
        <v>0.9112820465910213</v>
      </c>
      <c r="BD158" s="35" t="str">
        <f t="shared" si="96"/>
        <v/>
      </c>
    </row>
    <row r="159" spans="1:56" ht="12.75" customHeight="1" x14ac:dyDescent="0.2">
      <c r="A159" s="7" t="s">
        <v>47</v>
      </c>
      <c r="B159" s="7" t="s">
        <v>58</v>
      </c>
      <c r="C159" s="8">
        <v>40020</v>
      </c>
      <c r="D159" s="9" t="s">
        <v>64</v>
      </c>
      <c r="E159" s="10" t="s">
        <v>42</v>
      </c>
      <c r="F159" s="10">
        <f t="shared" si="66"/>
        <v>0</v>
      </c>
      <c r="G159" s="10">
        <f t="shared" si="67"/>
        <v>0</v>
      </c>
      <c r="H159" s="10">
        <f t="shared" si="68"/>
        <v>1</v>
      </c>
      <c r="I159" s="10">
        <f t="shared" si="69"/>
        <v>0</v>
      </c>
      <c r="J159" s="7">
        <v>0</v>
      </c>
      <c r="K159" s="13">
        <v>47108</v>
      </c>
      <c r="L159" s="9">
        <v>417098</v>
      </c>
      <c r="M159" s="7">
        <v>9</v>
      </c>
      <c r="N159" s="7">
        <f t="shared" si="97"/>
        <v>11</v>
      </c>
      <c r="O159" s="7">
        <v>11</v>
      </c>
      <c r="P159" s="7">
        <f t="shared" si="98"/>
        <v>9</v>
      </c>
      <c r="Q159" s="7">
        <v>4</v>
      </c>
      <c r="R159" s="7">
        <v>2</v>
      </c>
      <c r="S159" s="7">
        <v>5</v>
      </c>
      <c r="T159" s="7">
        <v>4</v>
      </c>
      <c r="U159" s="7">
        <v>2</v>
      </c>
      <c r="V159" s="7">
        <v>0</v>
      </c>
      <c r="W159" s="7">
        <v>1</v>
      </c>
      <c r="X159" s="6">
        <v>1</v>
      </c>
      <c r="Y159" s="12">
        <v>33.123063925654748</v>
      </c>
      <c r="Z159" s="7">
        <v>1</v>
      </c>
      <c r="AA159" s="7">
        <v>0</v>
      </c>
      <c r="AB159" s="7">
        <v>0</v>
      </c>
      <c r="AC159" s="10">
        <f t="shared" si="70"/>
        <v>0</v>
      </c>
      <c r="AD159" s="10">
        <f t="shared" si="71"/>
        <v>1</v>
      </c>
      <c r="AE159" s="10">
        <f t="shared" si="72"/>
        <v>0</v>
      </c>
      <c r="AF159" s="9" t="s">
        <v>67</v>
      </c>
      <c r="AG159" s="7" t="str">
        <f t="shared" si="73"/>
        <v>Outlier</v>
      </c>
      <c r="AH159" s="7" t="str">
        <f t="shared" si="74"/>
        <v>Padrão</v>
      </c>
      <c r="AI159" s="7" t="str">
        <f t="shared" si="75"/>
        <v>Padrão</v>
      </c>
      <c r="AJ159" s="7" t="str">
        <f t="shared" si="76"/>
        <v>Padrão</v>
      </c>
      <c r="AK159" s="7" t="str">
        <f t="shared" si="77"/>
        <v>Padrão</v>
      </c>
      <c r="AL159" s="7" t="str">
        <f t="shared" si="78"/>
        <v>Padrão</v>
      </c>
      <c r="AM159" s="34">
        <f t="shared" si="79"/>
        <v>1.4603146589077911</v>
      </c>
      <c r="AN159" s="34">
        <f t="shared" si="80"/>
        <v>0.1590682650749301</v>
      </c>
      <c r="AO159" s="35" t="str">
        <f t="shared" si="81"/>
        <v/>
      </c>
      <c r="AP159" s="34">
        <f t="shared" si="82"/>
        <v>0.48418502598840829</v>
      </c>
      <c r="AQ159" s="34">
        <f t="shared" si="83"/>
        <v>0.45005433183719096</v>
      </c>
      <c r="AR159" s="35" t="str">
        <f t="shared" si="84"/>
        <v/>
      </c>
      <c r="AS159" s="34">
        <f t="shared" si="85"/>
        <v>0.16261969593638392</v>
      </c>
      <c r="AT159" s="34">
        <f t="shared" si="86"/>
        <v>0.91203409733242702</v>
      </c>
      <c r="AU159" s="35" t="str">
        <f t="shared" si="87"/>
        <v/>
      </c>
      <c r="AV159" s="34">
        <f t="shared" si="88"/>
        <v>4.5918591086084329E-2</v>
      </c>
      <c r="AW159" s="34">
        <f t="shared" si="89"/>
        <v>1.8194691376563785</v>
      </c>
      <c r="AX159" s="35" t="str">
        <f t="shared" si="90"/>
        <v/>
      </c>
      <c r="AY159" s="34">
        <f t="shared" si="91"/>
        <v>3.0503599596997084</v>
      </c>
      <c r="AZ159" s="34">
        <f t="shared" si="92"/>
        <v>4.9700100951259922E-2</v>
      </c>
      <c r="BA159" s="35" t="str">
        <f t="shared" si="93"/>
        <v>**</v>
      </c>
      <c r="BB159" s="34">
        <f t="shared" si="94"/>
        <v>0.16285060750454688</v>
      </c>
      <c r="BC159" s="34">
        <f t="shared" si="95"/>
        <v>0.9112820465910213</v>
      </c>
      <c r="BD159" s="35" t="str">
        <f t="shared" si="96"/>
        <v/>
      </c>
    </row>
    <row r="160" spans="1:56" ht="12.75" customHeight="1" x14ac:dyDescent="0.2">
      <c r="A160" s="7" t="s">
        <v>55</v>
      </c>
      <c r="B160" s="7" t="s">
        <v>52</v>
      </c>
      <c r="C160" s="8">
        <v>40125</v>
      </c>
      <c r="D160" s="9" t="s">
        <v>41</v>
      </c>
      <c r="E160" s="10" t="s">
        <v>42</v>
      </c>
      <c r="F160" s="10">
        <f t="shared" si="66"/>
        <v>0</v>
      </c>
      <c r="G160" s="10">
        <f t="shared" si="67"/>
        <v>0</v>
      </c>
      <c r="H160" s="10">
        <f t="shared" si="68"/>
        <v>1</v>
      </c>
      <c r="I160" s="10">
        <f t="shared" si="69"/>
        <v>0</v>
      </c>
      <c r="J160" s="7">
        <v>0</v>
      </c>
      <c r="K160" s="11">
        <v>22667</v>
      </c>
      <c r="L160" s="9">
        <v>19223897</v>
      </c>
      <c r="M160" s="7">
        <v>10</v>
      </c>
      <c r="N160" s="7">
        <f t="shared" si="97"/>
        <v>10</v>
      </c>
      <c r="O160" s="7">
        <v>17</v>
      </c>
      <c r="P160" s="7">
        <f t="shared" si="98"/>
        <v>3</v>
      </c>
      <c r="Q160" s="7">
        <v>4</v>
      </c>
      <c r="R160" s="7">
        <v>6</v>
      </c>
      <c r="S160" s="7">
        <v>3</v>
      </c>
      <c r="T160" s="7">
        <v>6</v>
      </c>
      <c r="U160" s="7">
        <v>4</v>
      </c>
      <c r="V160" s="7">
        <v>0</v>
      </c>
      <c r="W160" s="7">
        <v>0</v>
      </c>
      <c r="X160" s="6">
        <v>0</v>
      </c>
      <c r="Y160" s="12">
        <v>32.357827380952379</v>
      </c>
      <c r="Z160" s="7">
        <v>1</v>
      </c>
      <c r="AA160" s="7">
        <v>0</v>
      </c>
      <c r="AB160" s="7">
        <v>2.1</v>
      </c>
      <c r="AC160" s="10">
        <f t="shared" si="70"/>
        <v>0</v>
      </c>
      <c r="AD160" s="10">
        <f t="shared" si="71"/>
        <v>0</v>
      </c>
      <c r="AE160" s="10">
        <f t="shared" si="72"/>
        <v>1</v>
      </c>
      <c r="AF160" s="9" t="s">
        <v>76</v>
      </c>
      <c r="AG160" s="7" t="str">
        <f t="shared" si="73"/>
        <v>Padrão</v>
      </c>
      <c r="AH160" s="7" t="str">
        <f t="shared" si="74"/>
        <v>Outlier</v>
      </c>
      <c r="AI160" s="7" t="str">
        <f t="shared" si="75"/>
        <v>Padrão</v>
      </c>
      <c r="AJ160" s="7" t="str">
        <f t="shared" si="76"/>
        <v>Padrão</v>
      </c>
      <c r="AK160" s="7" t="str">
        <f t="shared" si="77"/>
        <v>Padrão</v>
      </c>
      <c r="AL160" s="7" t="str">
        <f t="shared" si="78"/>
        <v>Padrão</v>
      </c>
      <c r="AM160" s="34">
        <f t="shared" si="79"/>
        <v>8.9365576108731241E-3</v>
      </c>
      <c r="AN160" s="34">
        <f t="shared" si="80"/>
        <v>4.2013067057607953</v>
      </c>
      <c r="AO160" s="35" t="str">
        <f t="shared" si="81"/>
        <v/>
      </c>
      <c r="AP160" s="34">
        <f t="shared" si="82"/>
        <v>5.3009435410909553</v>
      </c>
      <c r="AQ160" s="34">
        <f t="shared" si="83"/>
        <v>1.2236246353248176E-2</v>
      </c>
      <c r="AR160" s="35" t="str">
        <f t="shared" si="84"/>
        <v>**</v>
      </c>
      <c r="AS160" s="34">
        <f t="shared" si="85"/>
        <v>0.32823525539694648</v>
      </c>
      <c r="AT160" s="34">
        <f t="shared" si="86"/>
        <v>0.59093821033144889</v>
      </c>
      <c r="AU160" s="35" t="str">
        <f t="shared" si="87"/>
        <v/>
      </c>
      <c r="AV160" s="34">
        <f t="shared" si="88"/>
        <v>0.53897953132908405</v>
      </c>
      <c r="AW160" s="34">
        <f t="shared" si="89"/>
        <v>0.41503623187612998</v>
      </c>
      <c r="AX160" s="35" t="str">
        <f t="shared" si="90"/>
        <v/>
      </c>
      <c r="AY160" s="34">
        <f t="shared" si="91"/>
        <v>2.7530499394265902</v>
      </c>
      <c r="AZ160" s="34">
        <f t="shared" si="92"/>
        <v>6.069959907779663E-2</v>
      </c>
      <c r="BA160" s="35" t="str">
        <f t="shared" si="93"/>
        <v>*</v>
      </c>
      <c r="BB160" s="34">
        <f t="shared" si="94"/>
        <v>4.436942502787914E-2</v>
      </c>
      <c r="BC160" s="34">
        <f t="shared" si="95"/>
        <v>1.8523944331457605</v>
      </c>
      <c r="BD160" s="35" t="str">
        <f t="shared" si="96"/>
        <v/>
      </c>
    </row>
    <row r="161" spans="1:56" ht="12.75" customHeight="1" x14ac:dyDescent="0.2">
      <c r="A161" s="7" t="s">
        <v>55</v>
      </c>
      <c r="B161" s="7" t="s">
        <v>60</v>
      </c>
      <c r="C161" s="8">
        <v>40138</v>
      </c>
      <c r="D161" s="9" t="s">
        <v>41</v>
      </c>
      <c r="E161" s="10" t="s">
        <v>42</v>
      </c>
      <c r="F161" s="10">
        <f t="shared" si="66"/>
        <v>0</v>
      </c>
      <c r="G161" s="10">
        <f t="shared" si="67"/>
        <v>0</v>
      </c>
      <c r="H161" s="10">
        <f t="shared" si="68"/>
        <v>1</v>
      </c>
      <c r="I161" s="10">
        <f t="shared" si="69"/>
        <v>0</v>
      </c>
      <c r="J161" s="7">
        <v>0</v>
      </c>
      <c r="K161" s="11">
        <v>22667</v>
      </c>
      <c r="L161" s="9">
        <v>19223897</v>
      </c>
      <c r="M161" s="7">
        <v>10</v>
      </c>
      <c r="N161" s="7">
        <f t="shared" si="97"/>
        <v>10</v>
      </c>
      <c r="O161" s="7">
        <v>19</v>
      </c>
      <c r="P161" s="7">
        <f t="shared" si="98"/>
        <v>1</v>
      </c>
      <c r="Q161" s="7">
        <v>4</v>
      </c>
      <c r="R161" s="7">
        <v>3</v>
      </c>
      <c r="S161" s="7">
        <v>5</v>
      </c>
      <c r="T161" s="7">
        <v>4</v>
      </c>
      <c r="U161" s="7">
        <v>4</v>
      </c>
      <c r="V161" s="7">
        <v>0</v>
      </c>
      <c r="W161" s="7">
        <v>0</v>
      </c>
      <c r="X161" s="6">
        <v>0</v>
      </c>
      <c r="Y161" s="12">
        <v>36.001866808899727</v>
      </c>
      <c r="Z161" s="7">
        <v>1</v>
      </c>
      <c r="AA161" s="7">
        <v>0</v>
      </c>
      <c r="AB161" s="7">
        <v>5.0999999999999996</v>
      </c>
      <c r="AC161" s="10">
        <f t="shared" si="70"/>
        <v>0</v>
      </c>
      <c r="AD161" s="10">
        <f t="shared" si="71"/>
        <v>0</v>
      </c>
      <c r="AE161" s="10">
        <f t="shared" si="72"/>
        <v>1</v>
      </c>
      <c r="AF161" s="9" t="s">
        <v>76</v>
      </c>
      <c r="AG161" s="7" t="str">
        <f t="shared" si="73"/>
        <v>Padrão</v>
      </c>
      <c r="AH161" s="7" t="str">
        <f t="shared" si="74"/>
        <v>Outlier</v>
      </c>
      <c r="AI161" s="7" t="str">
        <f t="shared" si="75"/>
        <v>Padrão</v>
      </c>
      <c r="AJ161" s="7" t="str">
        <f t="shared" si="76"/>
        <v>Padrão</v>
      </c>
      <c r="AK161" s="7" t="str">
        <f t="shared" si="77"/>
        <v>Outlier</v>
      </c>
      <c r="AL161" s="7" t="str">
        <f t="shared" si="78"/>
        <v>Outlier</v>
      </c>
      <c r="AM161" s="34">
        <f t="shared" si="79"/>
        <v>8.9365576108731241E-3</v>
      </c>
      <c r="AN161" s="34">
        <f t="shared" si="80"/>
        <v>4.2013067057607953</v>
      </c>
      <c r="AO161" s="35" t="str">
        <f t="shared" si="81"/>
        <v/>
      </c>
      <c r="AP161" s="34">
        <f t="shared" si="82"/>
        <v>5.3009435410909553</v>
      </c>
      <c r="AQ161" s="34">
        <f t="shared" si="83"/>
        <v>1.2236246353248176E-2</v>
      </c>
      <c r="AR161" s="35" t="str">
        <f t="shared" si="84"/>
        <v>**</v>
      </c>
      <c r="AS161" s="34">
        <f t="shared" si="85"/>
        <v>0.16261969593638392</v>
      </c>
      <c r="AT161" s="34">
        <f t="shared" si="86"/>
        <v>0.91203409733242702</v>
      </c>
      <c r="AU161" s="35" t="str">
        <f t="shared" si="87"/>
        <v/>
      </c>
      <c r="AV161" s="34">
        <f t="shared" si="88"/>
        <v>4.5918591086084329E-2</v>
      </c>
      <c r="AW161" s="34">
        <f t="shared" si="89"/>
        <v>1.8194691376563785</v>
      </c>
      <c r="AX161" s="35" t="str">
        <f t="shared" si="90"/>
        <v/>
      </c>
      <c r="AY161" s="34">
        <f t="shared" si="91"/>
        <v>4.3053531489923165</v>
      </c>
      <c r="AZ161" s="34">
        <f t="shared" si="92"/>
        <v>2.2336242599327736E-2</v>
      </c>
      <c r="BA161" s="35" t="str">
        <f t="shared" si="93"/>
        <v>**</v>
      </c>
      <c r="BB161" s="34">
        <f t="shared" si="94"/>
        <v>4.2173258487339712E-3</v>
      </c>
      <c r="BC161" s="34">
        <f t="shared" si="95"/>
        <v>6.1302149975126774</v>
      </c>
      <c r="BD161" s="35" t="str">
        <f t="shared" si="96"/>
        <v/>
      </c>
    </row>
    <row r="162" spans="1:56" ht="12.75" customHeight="1" x14ac:dyDescent="0.2">
      <c r="A162" s="7" t="s">
        <v>61</v>
      </c>
      <c r="B162" s="7" t="s">
        <v>36</v>
      </c>
      <c r="C162" s="8">
        <v>39985</v>
      </c>
      <c r="D162" s="9" t="s">
        <v>57</v>
      </c>
      <c r="E162" s="10" t="s">
        <v>42</v>
      </c>
      <c r="F162" s="10">
        <f t="shared" si="66"/>
        <v>0</v>
      </c>
      <c r="G162" s="10">
        <f t="shared" si="67"/>
        <v>0</v>
      </c>
      <c r="H162" s="10">
        <f t="shared" si="68"/>
        <v>1</v>
      </c>
      <c r="I162" s="10">
        <f t="shared" si="69"/>
        <v>0</v>
      </c>
      <c r="J162" s="7">
        <v>0</v>
      </c>
      <c r="K162" s="13">
        <v>15835</v>
      </c>
      <c r="L162" s="9">
        <v>2452617</v>
      </c>
      <c r="M162" s="7">
        <v>10</v>
      </c>
      <c r="N162" s="7">
        <f t="shared" si="97"/>
        <v>10</v>
      </c>
      <c r="O162" s="7">
        <v>15</v>
      </c>
      <c r="P162" s="7">
        <f t="shared" si="98"/>
        <v>5</v>
      </c>
      <c r="Q162" s="7">
        <v>1</v>
      </c>
      <c r="R162" s="7">
        <v>5</v>
      </c>
      <c r="S162" s="7">
        <v>2</v>
      </c>
      <c r="T162" s="7">
        <v>7</v>
      </c>
      <c r="U162" s="7">
        <v>1</v>
      </c>
      <c r="V162" s="7">
        <v>0</v>
      </c>
      <c r="W162" s="7">
        <v>0</v>
      </c>
      <c r="X162" s="6">
        <v>0</v>
      </c>
      <c r="Y162" s="12">
        <v>10.681058722146991</v>
      </c>
      <c r="Z162" s="7">
        <v>1</v>
      </c>
      <c r="AA162" s="7">
        <v>0</v>
      </c>
      <c r="AB162" s="7">
        <v>0</v>
      </c>
      <c r="AC162" s="10">
        <f t="shared" si="70"/>
        <v>0</v>
      </c>
      <c r="AD162" s="10">
        <f t="shared" si="71"/>
        <v>1</v>
      </c>
      <c r="AE162" s="10">
        <f t="shared" si="72"/>
        <v>0</v>
      </c>
      <c r="AF162" s="9" t="s">
        <v>67</v>
      </c>
      <c r="AG162" s="7" t="str">
        <f t="shared" si="73"/>
        <v>Padrão</v>
      </c>
      <c r="AH162" s="7" t="str">
        <f t="shared" si="74"/>
        <v>Padrão</v>
      </c>
      <c r="AI162" s="7" t="str">
        <f t="shared" si="75"/>
        <v>Padrão</v>
      </c>
      <c r="AJ162" s="7" t="str">
        <f t="shared" si="76"/>
        <v>Padrão</v>
      </c>
      <c r="AK162" s="7" t="str">
        <f t="shared" si="77"/>
        <v>Padrão</v>
      </c>
      <c r="AL162" s="7" t="str">
        <f t="shared" si="78"/>
        <v>Padrão</v>
      </c>
      <c r="AM162" s="34">
        <f t="shared" si="79"/>
        <v>0.21045380707616163</v>
      </c>
      <c r="AN162" s="34">
        <f t="shared" si="80"/>
        <v>0.78276646055451471</v>
      </c>
      <c r="AO162" s="35" t="str">
        <f t="shared" si="81"/>
        <v/>
      </c>
      <c r="AP162" s="34">
        <f t="shared" si="82"/>
        <v>0.13788459719305088</v>
      </c>
      <c r="AQ162" s="34">
        <f t="shared" si="83"/>
        <v>1.0027921569798219</v>
      </c>
      <c r="AR162" s="35" t="str">
        <f t="shared" si="84"/>
        <v/>
      </c>
      <c r="AS162" s="34">
        <f t="shared" si="85"/>
        <v>1.1257378724916556</v>
      </c>
      <c r="AT162" s="34">
        <f t="shared" si="86"/>
        <v>0.21416108293737512</v>
      </c>
      <c r="AU162" s="35" t="str">
        <f t="shared" si="87"/>
        <v/>
      </c>
      <c r="AV162" s="34">
        <f t="shared" si="88"/>
        <v>1.4601616782221036</v>
      </c>
      <c r="AW162" s="34">
        <f t="shared" si="89"/>
        <v>0.159088765911922</v>
      </c>
      <c r="AX162" s="35" t="str">
        <f t="shared" si="90"/>
        <v/>
      </c>
      <c r="AY162" s="34">
        <f t="shared" si="91"/>
        <v>0.66194328656548684</v>
      </c>
      <c r="AZ162" s="34">
        <f t="shared" si="92"/>
        <v>0.35217661635530811</v>
      </c>
      <c r="BA162" s="35" t="str">
        <f t="shared" si="93"/>
        <v/>
      </c>
      <c r="BB162" s="34">
        <f t="shared" si="94"/>
        <v>0.16285060750454688</v>
      </c>
      <c r="BC162" s="34">
        <f t="shared" si="95"/>
        <v>0.9112820465910213</v>
      </c>
      <c r="BD162" s="35" t="str">
        <f t="shared" si="96"/>
        <v/>
      </c>
    </row>
    <row r="163" spans="1:56" ht="12.75" customHeight="1" x14ac:dyDescent="0.2">
      <c r="A163" s="7" t="s">
        <v>55</v>
      </c>
      <c r="B163" s="7" t="s">
        <v>58</v>
      </c>
      <c r="C163" s="8">
        <v>40146</v>
      </c>
      <c r="D163" s="9" t="s">
        <v>77</v>
      </c>
      <c r="E163" s="10" t="s">
        <v>42</v>
      </c>
      <c r="F163" s="10">
        <f t="shared" si="66"/>
        <v>0</v>
      </c>
      <c r="G163" s="10">
        <f t="shared" si="67"/>
        <v>0</v>
      </c>
      <c r="H163" s="10">
        <f t="shared" si="68"/>
        <v>1</v>
      </c>
      <c r="I163" s="10">
        <f t="shared" si="69"/>
        <v>0</v>
      </c>
      <c r="J163" s="7">
        <v>1</v>
      </c>
      <c r="K163" s="11">
        <v>26133</v>
      </c>
      <c r="L163" s="9">
        <v>1064669</v>
      </c>
      <c r="M163" s="7">
        <v>10</v>
      </c>
      <c r="N163" s="7">
        <f t="shared" si="97"/>
        <v>10</v>
      </c>
      <c r="O163" s="7">
        <v>2</v>
      </c>
      <c r="P163" s="7">
        <f t="shared" si="98"/>
        <v>18</v>
      </c>
      <c r="Q163" s="7">
        <v>3</v>
      </c>
      <c r="R163" s="7">
        <v>7</v>
      </c>
      <c r="S163" s="7">
        <v>5</v>
      </c>
      <c r="T163" s="7">
        <v>5</v>
      </c>
      <c r="U163" s="7">
        <v>4</v>
      </c>
      <c r="V163" s="7">
        <v>0</v>
      </c>
      <c r="W163" s="7">
        <v>1</v>
      </c>
      <c r="X163" s="6">
        <v>1</v>
      </c>
      <c r="Y163" s="12">
        <v>28.173290257288546</v>
      </c>
      <c r="Z163" s="7">
        <v>1</v>
      </c>
      <c r="AA163" s="7">
        <v>0</v>
      </c>
      <c r="AB163" s="7">
        <v>14.5</v>
      </c>
      <c r="AC163" s="10">
        <f t="shared" si="70"/>
        <v>0</v>
      </c>
      <c r="AD163" s="10">
        <f t="shared" si="71"/>
        <v>0</v>
      </c>
      <c r="AE163" s="10">
        <f t="shared" si="72"/>
        <v>1</v>
      </c>
      <c r="AF163" s="9" t="s">
        <v>76</v>
      </c>
      <c r="AG163" s="7" t="str">
        <f t="shared" si="73"/>
        <v>Padrão</v>
      </c>
      <c r="AH163" s="7" t="str">
        <f t="shared" si="74"/>
        <v>Padrão</v>
      </c>
      <c r="AI163" s="7" t="str">
        <f t="shared" si="75"/>
        <v>Padrão</v>
      </c>
      <c r="AJ163" s="7" t="str">
        <f t="shared" si="76"/>
        <v>Padrão</v>
      </c>
      <c r="AK163" s="7" t="str">
        <f t="shared" si="77"/>
        <v>Padrão</v>
      </c>
      <c r="AL163" s="7" t="str">
        <f t="shared" si="78"/>
        <v>Outlier</v>
      </c>
      <c r="AM163" s="34">
        <f t="shared" si="79"/>
        <v>8.1435661128433784E-3</v>
      </c>
      <c r="AN163" s="34">
        <f t="shared" si="80"/>
        <v>4.4028551688540389</v>
      </c>
      <c r="AO163" s="35" t="str">
        <f t="shared" si="81"/>
        <v/>
      </c>
      <c r="AP163" s="34">
        <f t="shared" si="82"/>
        <v>0.35117141948545805</v>
      </c>
      <c r="AQ163" s="34">
        <f t="shared" si="83"/>
        <v>0.56479985875519956</v>
      </c>
      <c r="AR163" s="35" t="str">
        <f t="shared" si="84"/>
        <v/>
      </c>
      <c r="AS163" s="34">
        <f t="shared" si="85"/>
        <v>0.16261969593638392</v>
      </c>
      <c r="AT163" s="34">
        <f t="shared" si="86"/>
        <v>0.91203409733242702</v>
      </c>
      <c r="AU163" s="35" t="str">
        <f t="shared" si="87"/>
        <v/>
      </c>
      <c r="AV163" s="34">
        <f t="shared" si="88"/>
        <v>6.7565168950411023E-2</v>
      </c>
      <c r="AW163" s="34">
        <f t="shared" si="89"/>
        <v>1.4838057245320497</v>
      </c>
      <c r="AX163" s="35" t="str">
        <f t="shared" si="90"/>
        <v/>
      </c>
      <c r="AY163" s="34">
        <f t="shared" si="91"/>
        <v>1.3968175633606952</v>
      </c>
      <c r="AZ163" s="34">
        <f t="shared" si="92"/>
        <v>0.16789012105505172</v>
      </c>
      <c r="BA163" s="35" t="str">
        <f t="shared" si="93"/>
        <v/>
      </c>
      <c r="BB163" s="34">
        <f t="shared" si="94"/>
        <v>0.86198132295441343</v>
      </c>
      <c r="BC163" s="34">
        <f t="shared" si="95"/>
        <v>0.27924427101621729</v>
      </c>
      <c r="BD163" s="35" t="str">
        <f t="shared" si="96"/>
        <v/>
      </c>
    </row>
    <row r="164" spans="1:56" ht="12.75" customHeight="1" x14ac:dyDescent="0.2">
      <c r="A164" s="7" t="s">
        <v>30</v>
      </c>
      <c r="B164" s="7" t="s">
        <v>52</v>
      </c>
      <c r="C164" s="8">
        <v>40030</v>
      </c>
      <c r="D164" s="9" t="s">
        <v>32</v>
      </c>
      <c r="E164" s="10" t="s">
        <v>33</v>
      </c>
      <c r="F164" s="10">
        <f t="shared" si="66"/>
        <v>1</v>
      </c>
      <c r="G164" s="10">
        <f t="shared" si="67"/>
        <v>0</v>
      </c>
      <c r="H164" s="10">
        <f t="shared" si="68"/>
        <v>0</v>
      </c>
      <c r="I164" s="10">
        <f t="shared" si="69"/>
        <v>0</v>
      </c>
      <c r="J164" s="7">
        <v>0</v>
      </c>
      <c r="K164" s="11">
        <v>17907</v>
      </c>
      <c r="L164" s="9">
        <v>408161</v>
      </c>
      <c r="M164" s="7">
        <v>10</v>
      </c>
      <c r="N164" s="7">
        <f t="shared" si="97"/>
        <v>10</v>
      </c>
      <c r="O164" s="7">
        <v>15</v>
      </c>
      <c r="P164" s="7">
        <f t="shared" si="98"/>
        <v>5</v>
      </c>
      <c r="Q164" s="7">
        <v>7</v>
      </c>
      <c r="R164" s="7">
        <v>1</v>
      </c>
      <c r="S164" s="7">
        <v>7</v>
      </c>
      <c r="T164" s="7">
        <v>4</v>
      </c>
      <c r="U164" s="7">
        <v>2</v>
      </c>
      <c r="V164" s="7">
        <v>0</v>
      </c>
      <c r="W164" s="7">
        <v>0</v>
      </c>
      <c r="X164" s="6">
        <v>0</v>
      </c>
      <c r="Y164" s="12">
        <v>5.2725968436154949</v>
      </c>
      <c r="Z164" s="7">
        <v>0</v>
      </c>
      <c r="AA164" s="7">
        <v>0</v>
      </c>
      <c r="AB164" s="7">
        <v>0</v>
      </c>
      <c r="AC164" s="10">
        <f t="shared" si="70"/>
        <v>0</v>
      </c>
      <c r="AD164" s="10">
        <f t="shared" si="71"/>
        <v>1</v>
      </c>
      <c r="AE164" s="10">
        <f t="shared" si="72"/>
        <v>0</v>
      </c>
      <c r="AF164" s="9" t="s">
        <v>67</v>
      </c>
      <c r="AG164" s="7" t="str">
        <f t="shared" si="73"/>
        <v>Padrão</v>
      </c>
      <c r="AH164" s="7" t="str">
        <f t="shared" si="74"/>
        <v>Padrão</v>
      </c>
      <c r="AI164" s="7" t="str">
        <f t="shared" si="75"/>
        <v>Padrão</v>
      </c>
      <c r="AJ164" s="7" t="str">
        <f t="shared" si="76"/>
        <v>Padrão</v>
      </c>
      <c r="AK164" s="7" t="str">
        <f t="shared" si="77"/>
        <v>Outlier</v>
      </c>
      <c r="AL164" s="7" t="str">
        <f t="shared" si="78"/>
        <v>Padrão</v>
      </c>
      <c r="AM164" s="34">
        <f t="shared" si="79"/>
        <v>0.12130770865976713</v>
      </c>
      <c r="AN164" s="34">
        <f t="shared" si="80"/>
        <v>1.0780135799962731</v>
      </c>
      <c r="AO164" s="35" t="str">
        <f t="shared" si="81"/>
        <v/>
      </c>
      <c r="AP164" s="34">
        <f t="shared" si="82"/>
        <v>0.48616983743415837</v>
      </c>
      <c r="AQ164" s="34">
        <f t="shared" si="83"/>
        <v>0.44868920542736179</v>
      </c>
      <c r="AR164" s="35" t="str">
        <f t="shared" si="84"/>
        <v/>
      </c>
      <c r="AS164" s="34">
        <f t="shared" si="85"/>
        <v>1.9028570361142954</v>
      </c>
      <c r="AT164" s="34">
        <f t="shared" si="86"/>
        <v>0.11168808131487463</v>
      </c>
      <c r="AU164" s="35" t="str">
        <f t="shared" si="87"/>
        <v/>
      </c>
      <c r="AV164" s="34">
        <f t="shared" si="88"/>
        <v>4.5918591086084329E-2</v>
      </c>
      <c r="AW164" s="34">
        <f t="shared" si="89"/>
        <v>1.8194691376563785</v>
      </c>
      <c r="AX164" s="35" t="str">
        <f t="shared" si="90"/>
        <v/>
      </c>
      <c r="AY164" s="34">
        <f t="shared" si="91"/>
        <v>2.0465664713193528</v>
      </c>
      <c r="AZ164" s="34">
        <f t="shared" si="92"/>
        <v>0.10022841804485128</v>
      </c>
      <c r="BA164" s="35" t="str">
        <f t="shared" si="93"/>
        <v/>
      </c>
      <c r="BB164" s="34">
        <f t="shared" si="94"/>
        <v>0.16285060750454688</v>
      </c>
      <c r="BC164" s="34">
        <f t="shared" si="95"/>
        <v>0.9112820465910213</v>
      </c>
      <c r="BD164" s="35" t="str">
        <f t="shared" si="96"/>
        <v/>
      </c>
    </row>
    <row r="165" spans="1:56" ht="12.75" customHeight="1" x14ac:dyDescent="0.2">
      <c r="A165" s="7" t="s">
        <v>30</v>
      </c>
      <c r="B165" s="7" t="s">
        <v>61</v>
      </c>
      <c r="C165" s="8">
        <v>40090</v>
      </c>
      <c r="D165" s="9" t="s">
        <v>32</v>
      </c>
      <c r="E165" s="10" t="s">
        <v>33</v>
      </c>
      <c r="F165" s="10">
        <f t="shared" si="66"/>
        <v>1</v>
      </c>
      <c r="G165" s="10">
        <f t="shared" si="67"/>
        <v>0</v>
      </c>
      <c r="H165" s="10">
        <f t="shared" si="68"/>
        <v>0</v>
      </c>
      <c r="I165" s="10">
        <f t="shared" si="69"/>
        <v>0</v>
      </c>
      <c r="J165" s="7">
        <v>0</v>
      </c>
      <c r="K165" s="11">
        <v>17907</v>
      </c>
      <c r="L165" s="9">
        <v>408161</v>
      </c>
      <c r="M165" s="7">
        <v>10</v>
      </c>
      <c r="N165" s="7">
        <f t="shared" si="97"/>
        <v>10</v>
      </c>
      <c r="O165" s="7">
        <v>13</v>
      </c>
      <c r="P165" s="7">
        <f t="shared" si="98"/>
        <v>7</v>
      </c>
      <c r="Q165" s="7">
        <v>3</v>
      </c>
      <c r="R165" s="7">
        <v>6</v>
      </c>
      <c r="S165" s="7">
        <v>6</v>
      </c>
      <c r="T165" s="7">
        <v>5</v>
      </c>
      <c r="U165" s="7">
        <v>3</v>
      </c>
      <c r="V165" s="7">
        <v>0</v>
      </c>
      <c r="W165" s="7">
        <v>0</v>
      </c>
      <c r="X165" s="6">
        <v>1</v>
      </c>
      <c r="Y165" s="12">
        <v>6.2388948550229424</v>
      </c>
      <c r="Z165" s="7">
        <v>1</v>
      </c>
      <c r="AA165" s="7">
        <v>0</v>
      </c>
      <c r="AB165" s="7">
        <v>0</v>
      </c>
      <c r="AC165" s="10">
        <f t="shared" si="70"/>
        <v>0</v>
      </c>
      <c r="AD165" s="10">
        <f t="shared" si="71"/>
        <v>0</v>
      </c>
      <c r="AE165" s="10">
        <f t="shared" si="72"/>
        <v>1</v>
      </c>
      <c r="AF165" s="9" t="s">
        <v>76</v>
      </c>
      <c r="AG165" s="7" t="str">
        <f t="shared" si="73"/>
        <v>Padrão</v>
      </c>
      <c r="AH165" s="7" t="str">
        <f t="shared" si="74"/>
        <v>Padrão</v>
      </c>
      <c r="AI165" s="7" t="str">
        <f t="shared" si="75"/>
        <v>Padrão</v>
      </c>
      <c r="AJ165" s="7" t="str">
        <f t="shared" si="76"/>
        <v>Padrão</v>
      </c>
      <c r="AK165" s="7" t="str">
        <f t="shared" si="77"/>
        <v>Outlier</v>
      </c>
      <c r="AL165" s="7" t="str">
        <f t="shared" si="78"/>
        <v>Padrão</v>
      </c>
      <c r="AM165" s="34">
        <f t="shared" si="79"/>
        <v>0.12130770865976713</v>
      </c>
      <c r="AN165" s="34">
        <f t="shared" si="80"/>
        <v>1.0780135799962731</v>
      </c>
      <c r="AO165" s="35" t="str">
        <f t="shared" si="81"/>
        <v/>
      </c>
      <c r="AP165" s="34">
        <f t="shared" si="82"/>
        <v>0.48616983743415837</v>
      </c>
      <c r="AQ165" s="34">
        <f t="shared" si="83"/>
        <v>0.44868920542736179</v>
      </c>
      <c r="AR165" s="35" t="str">
        <f t="shared" si="84"/>
        <v/>
      </c>
      <c r="AS165" s="34">
        <f t="shared" si="85"/>
        <v>0.79450675357053047</v>
      </c>
      <c r="AT165" s="34">
        <f t="shared" si="86"/>
        <v>0.30084051243716065</v>
      </c>
      <c r="AU165" s="35" t="str">
        <f t="shared" si="87"/>
        <v/>
      </c>
      <c r="AV165" s="34">
        <f t="shared" si="88"/>
        <v>6.7565168950411023E-2</v>
      </c>
      <c r="AW165" s="34">
        <f t="shared" si="89"/>
        <v>1.4838057245320497</v>
      </c>
      <c r="AX165" s="35" t="str">
        <f t="shared" si="90"/>
        <v/>
      </c>
      <c r="AY165" s="34">
        <f t="shared" si="91"/>
        <v>1.7433234389627761</v>
      </c>
      <c r="AZ165" s="34">
        <f t="shared" si="92"/>
        <v>0.12637559295702547</v>
      </c>
      <c r="BA165" s="35" t="str">
        <f t="shared" si="93"/>
        <v/>
      </c>
      <c r="BB165" s="34">
        <f t="shared" si="94"/>
        <v>0.16285060750454688</v>
      </c>
      <c r="BC165" s="34">
        <f t="shared" si="95"/>
        <v>0.9112820465910213</v>
      </c>
      <c r="BD165" s="35" t="str">
        <f t="shared" si="96"/>
        <v/>
      </c>
    </row>
    <row r="166" spans="1:56" ht="12.75" customHeight="1" x14ac:dyDescent="0.2">
      <c r="A166" s="7" t="s">
        <v>30</v>
      </c>
      <c r="B166" s="7" t="s">
        <v>35</v>
      </c>
      <c r="C166" s="8">
        <v>40111</v>
      </c>
      <c r="D166" s="9" t="s">
        <v>32</v>
      </c>
      <c r="E166" s="10" t="s">
        <v>33</v>
      </c>
      <c r="F166" s="10">
        <f t="shared" si="66"/>
        <v>1</v>
      </c>
      <c r="G166" s="10">
        <f t="shared" si="67"/>
        <v>0</v>
      </c>
      <c r="H166" s="10">
        <f t="shared" si="68"/>
        <v>0</v>
      </c>
      <c r="I166" s="10">
        <f t="shared" si="69"/>
        <v>0</v>
      </c>
      <c r="J166" s="7">
        <v>0</v>
      </c>
      <c r="K166" s="11">
        <v>17907</v>
      </c>
      <c r="L166" s="9">
        <v>408161</v>
      </c>
      <c r="M166" s="7">
        <v>10</v>
      </c>
      <c r="N166" s="7">
        <f t="shared" si="97"/>
        <v>10</v>
      </c>
      <c r="O166" s="7">
        <v>19</v>
      </c>
      <c r="P166" s="7">
        <f t="shared" si="98"/>
        <v>1</v>
      </c>
      <c r="Q166" s="7">
        <v>5</v>
      </c>
      <c r="R166" s="7">
        <v>3</v>
      </c>
      <c r="S166" s="7">
        <v>6</v>
      </c>
      <c r="T166" s="7">
        <v>2</v>
      </c>
      <c r="U166" s="7">
        <v>4</v>
      </c>
      <c r="V166" s="7">
        <v>0</v>
      </c>
      <c r="W166" s="7">
        <v>0</v>
      </c>
      <c r="X166" s="6">
        <v>1</v>
      </c>
      <c r="Y166" s="12">
        <v>5.302133431989148</v>
      </c>
      <c r="Z166" s="7">
        <v>1</v>
      </c>
      <c r="AA166" s="7">
        <v>0</v>
      </c>
      <c r="AB166" s="7">
        <v>0</v>
      </c>
      <c r="AC166" s="10">
        <f t="shared" si="70"/>
        <v>0</v>
      </c>
      <c r="AD166" s="10">
        <f t="shared" si="71"/>
        <v>0</v>
      </c>
      <c r="AE166" s="10">
        <f t="shared" si="72"/>
        <v>1</v>
      </c>
      <c r="AF166" s="9" t="s">
        <v>76</v>
      </c>
      <c r="AG166" s="7" t="str">
        <f t="shared" si="73"/>
        <v>Padrão</v>
      </c>
      <c r="AH166" s="7" t="str">
        <f t="shared" si="74"/>
        <v>Padrão</v>
      </c>
      <c r="AI166" s="7" t="str">
        <f t="shared" si="75"/>
        <v>Padrão</v>
      </c>
      <c r="AJ166" s="7" t="str">
        <f t="shared" si="76"/>
        <v>Padrão</v>
      </c>
      <c r="AK166" s="7" t="str">
        <f t="shared" si="77"/>
        <v>Outlier</v>
      </c>
      <c r="AL166" s="7" t="str">
        <f t="shared" si="78"/>
        <v>Padrão</v>
      </c>
      <c r="AM166" s="34">
        <f t="shared" si="79"/>
        <v>0.12130770865976713</v>
      </c>
      <c r="AN166" s="34">
        <f t="shared" si="80"/>
        <v>1.0780135799962731</v>
      </c>
      <c r="AO166" s="35" t="str">
        <f t="shared" si="81"/>
        <v/>
      </c>
      <c r="AP166" s="34">
        <f t="shared" si="82"/>
        <v>0.48616983743415837</v>
      </c>
      <c r="AQ166" s="34">
        <f t="shared" si="83"/>
        <v>0.44868920542736179</v>
      </c>
      <c r="AR166" s="35" t="str">
        <f t="shared" si="84"/>
        <v/>
      </c>
      <c r="AS166" s="34">
        <f t="shared" si="85"/>
        <v>0.79450675357053047</v>
      </c>
      <c r="AT166" s="34">
        <f t="shared" si="86"/>
        <v>0.30084051243716065</v>
      </c>
      <c r="AU166" s="35" t="str">
        <f t="shared" si="87"/>
        <v/>
      </c>
      <c r="AV166" s="34">
        <f t="shared" si="88"/>
        <v>1.3519287889004703</v>
      </c>
      <c r="AW166" s="34">
        <f t="shared" si="89"/>
        <v>0.17452817652697644</v>
      </c>
      <c r="AX166" s="35" t="str">
        <f t="shared" si="90"/>
        <v/>
      </c>
      <c r="AY166" s="34">
        <f t="shared" si="91"/>
        <v>2.0369372460702198</v>
      </c>
      <c r="AZ166" s="34">
        <f t="shared" si="92"/>
        <v>0.10094991046908178</v>
      </c>
      <c r="BA166" s="35" t="str">
        <f t="shared" si="93"/>
        <v/>
      </c>
      <c r="BB166" s="34">
        <f t="shared" si="94"/>
        <v>0.16285060750454688</v>
      </c>
      <c r="BC166" s="34">
        <f t="shared" si="95"/>
        <v>0.9112820465910213</v>
      </c>
      <c r="BD166" s="35" t="str">
        <f t="shared" si="96"/>
        <v/>
      </c>
    </row>
    <row r="167" spans="1:56" ht="12.75" customHeight="1" x14ac:dyDescent="0.2">
      <c r="A167" s="7" t="s">
        <v>30</v>
      </c>
      <c r="B167" s="7" t="s">
        <v>44</v>
      </c>
      <c r="C167" s="8">
        <v>40024</v>
      </c>
      <c r="D167" s="9" t="s">
        <v>32</v>
      </c>
      <c r="E167" s="10" t="s">
        <v>33</v>
      </c>
      <c r="F167" s="10">
        <f t="shared" si="66"/>
        <v>1</v>
      </c>
      <c r="G167" s="10">
        <f t="shared" si="67"/>
        <v>0</v>
      </c>
      <c r="H167" s="10">
        <f t="shared" si="68"/>
        <v>0</v>
      </c>
      <c r="I167" s="10">
        <f t="shared" si="69"/>
        <v>0</v>
      </c>
      <c r="J167" s="7">
        <v>0</v>
      </c>
      <c r="K167" s="11">
        <v>17907</v>
      </c>
      <c r="L167" s="9">
        <v>408161</v>
      </c>
      <c r="M167" s="7">
        <v>10</v>
      </c>
      <c r="N167" s="7">
        <f t="shared" si="97"/>
        <v>10</v>
      </c>
      <c r="O167" s="7">
        <v>3</v>
      </c>
      <c r="P167" s="7">
        <f t="shared" si="98"/>
        <v>17</v>
      </c>
      <c r="Q167" s="7">
        <v>9</v>
      </c>
      <c r="R167" s="7">
        <v>4</v>
      </c>
      <c r="S167" s="7">
        <v>7</v>
      </c>
      <c r="T167" s="7">
        <v>2</v>
      </c>
      <c r="U167" s="7">
        <v>2</v>
      </c>
      <c r="V167" s="7">
        <v>0</v>
      </c>
      <c r="W167" s="7">
        <v>0</v>
      </c>
      <c r="X167" s="6">
        <v>0</v>
      </c>
      <c r="Y167" s="12">
        <v>5.6889495225102316</v>
      </c>
      <c r="Z167" s="7">
        <v>0</v>
      </c>
      <c r="AA167" s="7">
        <v>0</v>
      </c>
      <c r="AB167" s="7">
        <v>0</v>
      </c>
      <c r="AC167" s="10">
        <f t="shared" si="70"/>
        <v>0</v>
      </c>
      <c r="AD167" s="10">
        <f t="shared" si="71"/>
        <v>1</v>
      </c>
      <c r="AE167" s="10">
        <f t="shared" si="72"/>
        <v>0</v>
      </c>
      <c r="AF167" s="9" t="s">
        <v>67</v>
      </c>
      <c r="AG167" s="7" t="str">
        <f t="shared" si="73"/>
        <v>Padrão</v>
      </c>
      <c r="AH167" s="7" t="str">
        <f t="shared" si="74"/>
        <v>Padrão</v>
      </c>
      <c r="AI167" s="7" t="str">
        <f t="shared" si="75"/>
        <v>Padrão</v>
      </c>
      <c r="AJ167" s="7" t="str">
        <f t="shared" si="76"/>
        <v>Padrão</v>
      </c>
      <c r="AK167" s="7" t="str">
        <f t="shared" si="77"/>
        <v>Outlier</v>
      </c>
      <c r="AL167" s="7" t="str">
        <f t="shared" si="78"/>
        <v>Padrão</v>
      </c>
      <c r="AM167" s="34">
        <f t="shared" si="79"/>
        <v>0.12130770865976713</v>
      </c>
      <c r="AN167" s="34">
        <f t="shared" si="80"/>
        <v>1.0780135799962731</v>
      </c>
      <c r="AO167" s="35" t="str">
        <f t="shared" si="81"/>
        <v/>
      </c>
      <c r="AP167" s="34">
        <f t="shared" si="82"/>
        <v>0.48616983743415837</v>
      </c>
      <c r="AQ167" s="34">
        <f t="shared" si="83"/>
        <v>0.44868920542736179</v>
      </c>
      <c r="AR167" s="35" t="str">
        <f t="shared" si="84"/>
        <v/>
      </c>
      <c r="AS167" s="34">
        <f t="shared" si="85"/>
        <v>1.9028570361142954</v>
      </c>
      <c r="AT167" s="34">
        <f t="shared" si="86"/>
        <v>0.11168808131487463</v>
      </c>
      <c r="AU167" s="35" t="str">
        <f t="shared" si="87"/>
        <v/>
      </c>
      <c r="AV167" s="34">
        <f t="shared" si="88"/>
        <v>1.3519287889004703</v>
      </c>
      <c r="AW167" s="34">
        <f t="shared" si="89"/>
        <v>0.17452817652697644</v>
      </c>
      <c r="AX167" s="35" t="str">
        <f t="shared" si="90"/>
        <v/>
      </c>
      <c r="AY167" s="34">
        <f t="shared" si="91"/>
        <v>1.9129271812136832</v>
      </c>
      <c r="AZ167" s="34">
        <f t="shared" si="92"/>
        <v>0.11083425009408411</v>
      </c>
      <c r="BA167" s="35" t="str">
        <f t="shared" si="93"/>
        <v/>
      </c>
      <c r="BB167" s="34">
        <f t="shared" si="94"/>
        <v>0.16285060750454688</v>
      </c>
      <c r="BC167" s="34">
        <f t="shared" si="95"/>
        <v>0.9112820465910213</v>
      </c>
      <c r="BD167" s="35" t="str">
        <f t="shared" si="96"/>
        <v/>
      </c>
    </row>
    <row r="168" spans="1:56" ht="12.75" customHeight="1" x14ac:dyDescent="0.2">
      <c r="A168" s="7" t="s">
        <v>30</v>
      </c>
      <c r="B168" s="7" t="s">
        <v>36</v>
      </c>
      <c r="C168" s="8">
        <v>40076</v>
      </c>
      <c r="D168" s="9" t="s">
        <v>32</v>
      </c>
      <c r="E168" s="10" t="s">
        <v>33</v>
      </c>
      <c r="F168" s="10">
        <f t="shared" si="66"/>
        <v>1</v>
      </c>
      <c r="G168" s="10">
        <f t="shared" si="67"/>
        <v>0</v>
      </c>
      <c r="H168" s="10">
        <f t="shared" si="68"/>
        <v>0</v>
      </c>
      <c r="I168" s="10">
        <f t="shared" si="69"/>
        <v>0</v>
      </c>
      <c r="J168" s="7">
        <v>0</v>
      </c>
      <c r="K168" s="11">
        <v>17907</v>
      </c>
      <c r="L168" s="9">
        <v>408161</v>
      </c>
      <c r="M168" s="7">
        <v>10</v>
      </c>
      <c r="N168" s="7">
        <f t="shared" si="97"/>
        <v>10</v>
      </c>
      <c r="O168" s="7">
        <v>8</v>
      </c>
      <c r="P168" s="7">
        <f t="shared" si="98"/>
        <v>12</v>
      </c>
      <c r="Q168" s="7">
        <v>0</v>
      </c>
      <c r="R168" s="7">
        <v>4</v>
      </c>
      <c r="S168" s="7">
        <v>0</v>
      </c>
      <c r="T168" s="7">
        <v>6</v>
      </c>
      <c r="U168" s="7">
        <v>3</v>
      </c>
      <c r="V168" s="7">
        <v>0</v>
      </c>
      <c r="W168" s="7">
        <v>0</v>
      </c>
      <c r="X168" s="6">
        <v>0</v>
      </c>
      <c r="Y168" s="12">
        <v>5.4227500544781</v>
      </c>
      <c r="Z168" s="7">
        <v>1</v>
      </c>
      <c r="AA168" s="7">
        <v>0</v>
      </c>
      <c r="AB168" s="7">
        <v>0</v>
      </c>
      <c r="AC168" s="10">
        <f t="shared" si="70"/>
        <v>0</v>
      </c>
      <c r="AD168" s="10">
        <f t="shared" si="71"/>
        <v>1</v>
      </c>
      <c r="AE168" s="10">
        <f t="shared" si="72"/>
        <v>0</v>
      </c>
      <c r="AF168" s="9" t="s">
        <v>67</v>
      </c>
      <c r="AG168" s="7" t="str">
        <f t="shared" si="73"/>
        <v>Padrão</v>
      </c>
      <c r="AH168" s="7" t="str">
        <f t="shared" si="74"/>
        <v>Padrão</v>
      </c>
      <c r="AI168" s="7" t="str">
        <f t="shared" si="75"/>
        <v>Outlier</v>
      </c>
      <c r="AJ168" s="7" t="str">
        <f t="shared" si="76"/>
        <v>Padrão</v>
      </c>
      <c r="AK168" s="7" t="str">
        <f t="shared" si="77"/>
        <v>Outlier</v>
      </c>
      <c r="AL168" s="7" t="str">
        <f t="shared" si="78"/>
        <v>Padrão</v>
      </c>
      <c r="AM168" s="34">
        <f t="shared" si="79"/>
        <v>0.12130770865976713</v>
      </c>
      <c r="AN168" s="34">
        <f t="shared" si="80"/>
        <v>1.0780135799962731</v>
      </c>
      <c r="AO168" s="35" t="str">
        <f t="shared" si="81"/>
        <v/>
      </c>
      <c r="AP168" s="34">
        <f t="shared" si="82"/>
        <v>0.48616983743415837</v>
      </c>
      <c r="AQ168" s="34">
        <f t="shared" si="83"/>
        <v>0.44868920542736179</v>
      </c>
      <c r="AR168" s="35" t="str">
        <f t="shared" si="84"/>
        <v/>
      </c>
      <c r="AS168" s="34">
        <f t="shared" si="85"/>
        <v>4.1501327814099289</v>
      </c>
      <c r="AT168" s="34">
        <f t="shared" si="86"/>
        <v>2.4586074131861681E-2</v>
      </c>
      <c r="AU168" s="35" t="str">
        <f t="shared" si="87"/>
        <v>**</v>
      </c>
      <c r="AV168" s="34">
        <f t="shared" si="88"/>
        <v>0.53897953132908405</v>
      </c>
      <c r="AW168" s="34">
        <f t="shared" si="89"/>
        <v>0.41503623187612998</v>
      </c>
      <c r="AX168" s="35" t="str">
        <f t="shared" si="90"/>
        <v/>
      </c>
      <c r="AY168" s="34">
        <f t="shared" si="91"/>
        <v>1.9978507026756733</v>
      </c>
      <c r="AZ168" s="34">
        <f t="shared" si="92"/>
        <v>0.10394432480833092</v>
      </c>
      <c r="BA168" s="35" t="str">
        <f t="shared" si="93"/>
        <v/>
      </c>
      <c r="BB168" s="34">
        <f t="shared" si="94"/>
        <v>0.16285060750454688</v>
      </c>
      <c r="BC168" s="34">
        <f t="shared" si="95"/>
        <v>0.9112820465910213</v>
      </c>
      <c r="BD168" s="35" t="str">
        <f t="shared" si="96"/>
        <v/>
      </c>
    </row>
    <row r="169" spans="1:56" ht="12.75" customHeight="1" x14ac:dyDescent="0.2">
      <c r="A169" s="7" t="s">
        <v>63</v>
      </c>
      <c r="B169" s="7" t="s">
        <v>52</v>
      </c>
      <c r="C169" s="8">
        <v>40132</v>
      </c>
      <c r="D169" s="9" t="s">
        <v>65</v>
      </c>
      <c r="E169" s="10" t="s">
        <v>66</v>
      </c>
      <c r="F169" s="10">
        <f t="shared" si="66"/>
        <v>0</v>
      </c>
      <c r="G169" s="10">
        <f t="shared" si="67"/>
        <v>0</v>
      </c>
      <c r="H169" s="10">
        <f t="shared" si="68"/>
        <v>0</v>
      </c>
      <c r="I169" s="10">
        <f t="shared" si="69"/>
        <v>1</v>
      </c>
      <c r="J169" s="7">
        <v>0</v>
      </c>
      <c r="K169" s="11">
        <v>14355</v>
      </c>
      <c r="L169" s="9">
        <v>1281975</v>
      </c>
      <c r="M169" s="7">
        <v>10</v>
      </c>
      <c r="N169" s="7">
        <f t="shared" si="97"/>
        <v>10</v>
      </c>
      <c r="O169" s="7">
        <v>18</v>
      </c>
      <c r="P169" s="7">
        <f t="shared" si="98"/>
        <v>2</v>
      </c>
      <c r="Q169" s="7">
        <v>0</v>
      </c>
      <c r="R169" s="7">
        <v>3</v>
      </c>
      <c r="S169" s="7">
        <v>2</v>
      </c>
      <c r="T169" s="7">
        <v>4</v>
      </c>
      <c r="U169" s="7">
        <v>4</v>
      </c>
      <c r="V169" s="7">
        <v>0</v>
      </c>
      <c r="W169" s="7">
        <v>0</v>
      </c>
      <c r="X169" s="6">
        <v>0</v>
      </c>
      <c r="Y169" s="12">
        <v>7.6910390324354037</v>
      </c>
      <c r="Z169" s="7">
        <v>1</v>
      </c>
      <c r="AA169" s="7">
        <v>0</v>
      </c>
      <c r="AB169" s="7">
        <v>1.7</v>
      </c>
      <c r="AC169" s="10">
        <f t="shared" si="70"/>
        <v>0</v>
      </c>
      <c r="AD169" s="10">
        <f t="shared" si="71"/>
        <v>0</v>
      </c>
      <c r="AE169" s="10">
        <f t="shared" si="72"/>
        <v>1</v>
      </c>
      <c r="AF169" s="9" t="s">
        <v>76</v>
      </c>
      <c r="AG169" s="7" t="str">
        <f t="shared" si="73"/>
        <v>Padrão</v>
      </c>
      <c r="AH169" s="7" t="str">
        <f t="shared" si="74"/>
        <v>Padrão</v>
      </c>
      <c r="AI169" s="7" t="str">
        <f t="shared" si="75"/>
        <v>Padrão</v>
      </c>
      <c r="AJ169" s="7" t="str">
        <f t="shared" si="76"/>
        <v>Padrão</v>
      </c>
      <c r="AK169" s="7" t="str">
        <f t="shared" si="77"/>
        <v>Outlier</v>
      </c>
      <c r="AL169" s="7" t="str">
        <f t="shared" si="78"/>
        <v>Padrão</v>
      </c>
      <c r="AM169" s="34">
        <f t="shared" si="79"/>
        <v>0.28907006442024263</v>
      </c>
      <c r="AN169" s="34">
        <f t="shared" si="80"/>
        <v>0.64215185177999479</v>
      </c>
      <c r="AO169" s="35" t="str">
        <f t="shared" si="81"/>
        <v/>
      </c>
      <c r="AP169" s="34">
        <f t="shared" si="82"/>
        <v>0.31131254304670897</v>
      </c>
      <c r="AQ169" s="34">
        <f t="shared" si="83"/>
        <v>0.611943176405504</v>
      </c>
      <c r="AR169" s="35" t="str">
        <f t="shared" si="84"/>
        <v/>
      </c>
      <c r="AS169" s="34">
        <f t="shared" si="85"/>
        <v>1.1257378724916556</v>
      </c>
      <c r="AT169" s="34">
        <f t="shared" si="86"/>
        <v>0.21416108293737512</v>
      </c>
      <c r="AU169" s="35" t="str">
        <f t="shared" si="87"/>
        <v/>
      </c>
      <c r="AV169" s="34">
        <f t="shared" si="88"/>
        <v>4.5918591086084329E-2</v>
      </c>
      <c r="AW169" s="34">
        <f t="shared" si="89"/>
        <v>1.8194691376563785</v>
      </c>
      <c r="AX169" s="35" t="str">
        <f t="shared" si="90"/>
        <v/>
      </c>
      <c r="AY169" s="34">
        <f t="shared" si="91"/>
        <v>1.3333155137887887</v>
      </c>
      <c r="AZ169" s="34">
        <f t="shared" si="92"/>
        <v>0.17738537666134069</v>
      </c>
      <c r="BA169" s="35" t="str">
        <f t="shared" si="93"/>
        <v/>
      </c>
      <c r="BB169" s="34">
        <f t="shared" si="94"/>
        <v>6.119919229002118E-2</v>
      </c>
      <c r="BC169" s="34">
        <f t="shared" si="95"/>
        <v>1.5640404647074508</v>
      </c>
      <c r="BD169" s="35" t="str">
        <f t="shared" si="96"/>
        <v/>
      </c>
    </row>
    <row r="170" spans="1:56" ht="12.75" customHeight="1" x14ac:dyDescent="0.2">
      <c r="A170" s="7" t="s">
        <v>46</v>
      </c>
      <c r="B170" s="7" t="s">
        <v>74</v>
      </c>
      <c r="C170" s="8">
        <v>40048</v>
      </c>
      <c r="D170" s="9" t="s">
        <v>48</v>
      </c>
      <c r="E170" s="10" t="s">
        <v>33</v>
      </c>
      <c r="F170" s="10">
        <f t="shared" si="66"/>
        <v>1</v>
      </c>
      <c r="G170" s="10">
        <f t="shared" si="67"/>
        <v>0</v>
      </c>
      <c r="H170" s="10">
        <f t="shared" si="68"/>
        <v>0</v>
      </c>
      <c r="I170" s="10">
        <f t="shared" si="69"/>
        <v>0</v>
      </c>
      <c r="J170" s="7">
        <v>0</v>
      </c>
      <c r="K170" s="13">
        <v>23534</v>
      </c>
      <c r="L170" s="9">
        <v>1430220</v>
      </c>
      <c r="M170" s="7">
        <v>10</v>
      </c>
      <c r="N170" s="7">
        <f t="shared" si="97"/>
        <v>10</v>
      </c>
      <c r="O170" s="7">
        <v>5</v>
      </c>
      <c r="P170" s="7">
        <f t="shared" si="98"/>
        <v>15</v>
      </c>
      <c r="Q170" s="7">
        <v>3</v>
      </c>
      <c r="R170" s="7">
        <v>2</v>
      </c>
      <c r="S170" s="7">
        <v>4</v>
      </c>
      <c r="T170" s="7">
        <v>3</v>
      </c>
      <c r="U170" s="7">
        <v>3</v>
      </c>
      <c r="V170" s="7">
        <v>0</v>
      </c>
      <c r="W170" s="7">
        <v>0</v>
      </c>
      <c r="X170" s="6">
        <v>0</v>
      </c>
      <c r="Y170" s="12">
        <v>18.139280695362515</v>
      </c>
      <c r="Z170" s="7">
        <v>1</v>
      </c>
      <c r="AA170" s="7">
        <v>0</v>
      </c>
      <c r="AB170" s="7">
        <v>0</v>
      </c>
      <c r="AC170" s="10">
        <f t="shared" si="70"/>
        <v>0</v>
      </c>
      <c r="AD170" s="10">
        <f t="shared" si="71"/>
        <v>1</v>
      </c>
      <c r="AE170" s="10">
        <f t="shared" si="72"/>
        <v>0</v>
      </c>
      <c r="AF170" s="9" t="s">
        <v>67</v>
      </c>
      <c r="AG170" s="7" t="str">
        <f t="shared" si="73"/>
        <v>Padrão</v>
      </c>
      <c r="AH170" s="7" t="str">
        <f t="shared" si="74"/>
        <v>Padrão</v>
      </c>
      <c r="AI170" s="7" t="str">
        <f t="shared" si="75"/>
        <v>Padrão</v>
      </c>
      <c r="AJ170" s="7" t="str">
        <f t="shared" si="76"/>
        <v>Padrão</v>
      </c>
      <c r="AK170" s="7" t="str">
        <f t="shared" si="77"/>
        <v>Padrão</v>
      </c>
      <c r="AL170" s="7" t="str">
        <f t="shared" si="78"/>
        <v>Padrão</v>
      </c>
      <c r="AM170" s="34">
        <f t="shared" si="79"/>
        <v>2.3341404670856546E-3</v>
      </c>
      <c r="AN170" s="34">
        <f t="shared" si="80"/>
        <v>8.2478303553898993</v>
      </c>
      <c r="AO170" s="35" t="str">
        <f t="shared" si="81"/>
        <v/>
      </c>
      <c r="AP170" s="34">
        <f t="shared" si="82"/>
        <v>0.28549831114687074</v>
      </c>
      <c r="AQ170" s="34">
        <f t="shared" si="83"/>
        <v>0.64731120312234092</v>
      </c>
      <c r="AR170" s="35" t="str">
        <f t="shared" si="84"/>
        <v/>
      </c>
      <c r="AS170" s="34">
        <f t="shared" si="85"/>
        <v>7.1958632118559957E-3</v>
      </c>
      <c r="AT170" s="34">
        <f t="shared" si="86"/>
        <v>4.6860406798016934</v>
      </c>
      <c r="AU170" s="35" t="str">
        <f t="shared" si="87"/>
        <v/>
      </c>
      <c r="AV170" s="34">
        <f t="shared" si="88"/>
        <v>0.47403979773610405</v>
      </c>
      <c r="AW170" s="34">
        <f t="shared" si="89"/>
        <v>0.45715790052108374</v>
      </c>
      <c r="AX170" s="35" t="str">
        <f t="shared" si="90"/>
        <v/>
      </c>
      <c r="AY170" s="34">
        <f t="shared" si="91"/>
        <v>1.3850340095608344E-3</v>
      </c>
      <c r="AZ170" s="34">
        <f t="shared" si="92"/>
        <v>10.712210315088663</v>
      </c>
      <c r="BA170" s="35" t="str">
        <f t="shared" si="93"/>
        <v/>
      </c>
      <c r="BB170" s="34">
        <f t="shared" si="94"/>
        <v>0.16285060750454688</v>
      </c>
      <c r="BC170" s="34">
        <f t="shared" si="95"/>
        <v>0.9112820465910213</v>
      </c>
      <c r="BD170" s="35" t="str">
        <f t="shared" si="96"/>
        <v/>
      </c>
    </row>
    <row r="171" spans="1:56" ht="12.75" customHeight="1" x14ac:dyDescent="0.2">
      <c r="A171" s="7" t="s">
        <v>46</v>
      </c>
      <c r="B171" s="7" t="s">
        <v>55</v>
      </c>
      <c r="C171" s="8">
        <v>40006</v>
      </c>
      <c r="D171" s="9" t="s">
        <v>48</v>
      </c>
      <c r="E171" s="10" t="s">
        <v>33</v>
      </c>
      <c r="F171" s="10">
        <f t="shared" si="66"/>
        <v>1</v>
      </c>
      <c r="G171" s="10">
        <f t="shared" si="67"/>
        <v>0</v>
      </c>
      <c r="H171" s="10">
        <f t="shared" si="68"/>
        <v>0</v>
      </c>
      <c r="I171" s="10">
        <f t="shared" si="69"/>
        <v>0</v>
      </c>
      <c r="J171" s="7">
        <v>0</v>
      </c>
      <c r="K171" s="13">
        <v>23534</v>
      </c>
      <c r="L171" s="9">
        <v>1430220</v>
      </c>
      <c r="M171" s="7">
        <v>10</v>
      </c>
      <c r="N171" s="7">
        <f t="shared" si="97"/>
        <v>10</v>
      </c>
      <c r="O171" s="7">
        <v>5</v>
      </c>
      <c r="P171" s="7">
        <f t="shared" si="98"/>
        <v>15</v>
      </c>
      <c r="Q171" s="7">
        <v>4</v>
      </c>
      <c r="R171" s="7">
        <v>6</v>
      </c>
      <c r="S171" s="7">
        <v>7</v>
      </c>
      <c r="T171" s="7">
        <v>7</v>
      </c>
      <c r="U171" s="7">
        <v>2</v>
      </c>
      <c r="V171" s="7">
        <v>0</v>
      </c>
      <c r="W171" s="7">
        <v>1</v>
      </c>
      <c r="X171" s="6">
        <v>1</v>
      </c>
      <c r="Y171" s="12">
        <v>18.452843365480547</v>
      </c>
      <c r="Z171" s="7">
        <v>1</v>
      </c>
      <c r="AA171" s="7">
        <v>0</v>
      </c>
      <c r="AB171" s="7">
        <v>0</v>
      </c>
      <c r="AC171" s="10">
        <f t="shared" si="70"/>
        <v>0</v>
      </c>
      <c r="AD171" s="10">
        <f t="shared" si="71"/>
        <v>1</v>
      </c>
      <c r="AE171" s="10">
        <f t="shared" si="72"/>
        <v>0</v>
      </c>
      <c r="AF171" s="9" t="s">
        <v>67</v>
      </c>
      <c r="AG171" s="7" t="str">
        <f t="shared" si="73"/>
        <v>Padrão</v>
      </c>
      <c r="AH171" s="7" t="str">
        <f t="shared" si="74"/>
        <v>Padrão</v>
      </c>
      <c r="AI171" s="7" t="str">
        <f t="shared" si="75"/>
        <v>Padrão</v>
      </c>
      <c r="AJ171" s="7" t="str">
        <f t="shared" si="76"/>
        <v>Padrão</v>
      </c>
      <c r="AK171" s="7" t="str">
        <f t="shared" si="77"/>
        <v>Padrão</v>
      </c>
      <c r="AL171" s="7" t="str">
        <f t="shared" si="78"/>
        <v>Padrão</v>
      </c>
      <c r="AM171" s="34">
        <f t="shared" si="79"/>
        <v>2.3341404670856546E-3</v>
      </c>
      <c r="AN171" s="34">
        <f t="shared" si="80"/>
        <v>8.2478303553898993</v>
      </c>
      <c r="AO171" s="35" t="str">
        <f t="shared" si="81"/>
        <v/>
      </c>
      <c r="AP171" s="34">
        <f t="shared" si="82"/>
        <v>0.28549831114687074</v>
      </c>
      <c r="AQ171" s="34">
        <f t="shared" si="83"/>
        <v>0.64731120312234092</v>
      </c>
      <c r="AR171" s="35" t="str">
        <f t="shared" si="84"/>
        <v/>
      </c>
      <c r="AS171" s="34">
        <f t="shared" si="85"/>
        <v>1.9028570361142954</v>
      </c>
      <c r="AT171" s="34">
        <f t="shared" si="86"/>
        <v>0.11168808131487463</v>
      </c>
      <c r="AU171" s="35" t="str">
        <f t="shared" si="87"/>
        <v/>
      </c>
      <c r="AV171" s="34">
        <f t="shared" si="88"/>
        <v>1.4601616782221036</v>
      </c>
      <c r="AW171" s="34">
        <f t="shared" si="89"/>
        <v>0.159088765911922</v>
      </c>
      <c r="AX171" s="35" t="str">
        <f t="shared" si="90"/>
        <v/>
      </c>
      <c r="AY171" s="34">
        <f t="shared" si="91"/>
        <v>5.3270259593985935E-3</v>
      </c>
      <c r="AZ171" s="34">
        <f t="shared" si="92"/>
        <v>5.4514359048771031</v>
      </c>
      <c r="BA171" s="35" t="str">
        <f t="shared" si="93"/>
        <v/>
      </c>
      <c r="BB171" s="34">
        <f t="shared" si="94"/>
        <v>0.16285060750454688</v>
      </c>
      <c r="BC171" s="34">
        <f t="shared" si="95"/>
        <v>0.9112820465910213</v>
      </c>
      <c r="BD171" s="35" t="str">
        <f t="shared" si="96"/>
        <v/>
      </c>
    </row>
    <row r="172" spans="1:56" ht="12.75" customHeight="1" x14ac:dyDescent="0.2">
      <c r="A172" s="7" t="s">
        <v>46</v>
      </c>
      <c r="B172" s="7" t="s">
        <v>61</v>
      </c>
      <c r="C172" s="8">
        <v>40027</v>
      </c>
      <c r="D172" s="9" t="s">
        <v>48</v>
      </c>
      <c r="E172" s="10" t="s">
        <v>33</v>
      </c>
      <c r="F172" s="10">
        <f t="shared" si="66"/>
        <v>1</v>
      </c>
      <c r="G172" s="10">
        <f t="shared" si="67"/>
        <v>0</v>
      </c>
      <c r="H172" s="10">
        <f t="shared" si="68"/>
        <v>0</v>
      </c>
      <c r="I172" s="10">
        <f t="shared" si="69"/>
        <v>0</v>
      </c>
      <c r="J172" s="7">
        <v>0</v>
      </c>
      <c r="K172" s="13">
        <v>23534</v>
      </c>
      <c r="L172" s="9">
        <v>1430220</v>
      </c>
      <c r="M172" s="7">
        <v>10</v>
      </c>
      <c r="N172" s="7">
        <f t="shared" si="97"/>
        <v>10</v>
      </c>
      <c r="O172" s="7">
        <v>13</v>
      </c>
      <c r="P172" s="7">
        <f t="shared" si="98"/>
        <v>7</v>
      </c>
      <c r="Q172" s="7">
        <v>3</v>
      </c>
      <c r="R172" s="7">
        <v>7</v>
      </c>
      <c r="S172" s="7">
        <v>4</v>
      </c>
      <c r="T172" s="7">
        <v>4</v>
      </c>
      <c r="U172" s="7">
        <v>2</v>
      </c>
      <c r="V172" s="7">
        <v>0</v>
      </c>
      <c r="W172" s="7">
        <v>0</v>
      </c>
      <c r="X172" s="6">
        <v>1</v>
      </c>
      <c r="Y172" s="12">
        <v>15.43555538854652</v>
      </c>
      <c r="Z172" s="7">
        <v>1</v>
      </c>
      <c r="AA172" s="7">
        <v>0</v>
      </c>
      <c r="AB172" s="7">
        <v>15</v>
      </c>
      <c r="AC172" s="10">
        <f t="shared" si="70"/>
        <v>0</v>
      </c>
      <c r="AD172" s="10">
        <f t="shared" si="71"/>
        <v>1</v>
      </c>
      <c r="AE172" s="10">
        <f t="shared" si="72"/>
        <v>0</v>
      </c>
      <c r="AF172" s="9" t="s">
        <v>67</v>
      </c>
      <c r="AG172" s="7" t="str">
        <f t="shared" si="73"/>
        <v>Padrão</v>
      </c>
      <c r="AH172" s="7" t="str">
        <f t="shared" si="74"/>
        <v>Padrão</v>
      </c>
      <c r="AI172" s="7" t="str">
        <f t="shared" si="75"/>
        <v>Padrão</v>
      </c>
      <c r="AJ172" s="7" t="str">
        <f t="shared" si="76"/>
        <v>Padrão</v>
      </c>
      <c r="AK172" s="7" t="str">
        <f t="shared" si="77"/>
        <v>Padrão</v>
      </c>
      <c r="AL172" s="7" t="str">
        <f t="shared" si="78"/>
        <v>Outlier</v>
      </c>
      <c r="AM172" s="34">
        <f t="shared" si="79"/>
        <v>2.3341404670856546E-3</v>
      </c>
      <c r="AN172" s="34">
        <f t="shared" si="80"/>
        <v>8.2478303553898993</v>
      </c>
      <c r="AO172" s="35" t="str">
        <f t="shared" si="81"/>
        <v/>
      </c>
      <c r="AP172" s="34">
        <f t="shared" si="82"/>
        <v>0.28549831114687074</v>
      </c>
      <c r="AQ172" s="34">
        <f t="shared" si="83"/>
        <v>0.64731120312234092</v>
      </c>
      <c r="AR172" s="35" t="str">
        <f t="shared" si="84"/>
        <v/>
      </c>
      <c r="AS172" s="34">
        <f t="shared" si="85"/>
        <v>7.1958632118559957E-3</v>
      </c>
      <c r="AT172" s="34">
        <f t="shared" si="86"/>
        <v>4.6860406798016934</v>
      </c>
      <c r="AU172" s="35" t="str">
        <f t="shared" si="87"/>
        <v/>
      </c>
      <c r="AV172" s="34">
        <f t="shared" si="88"/>
        <v>4.5918591086084329E-2</v>
      </c>
      <c r="AW172" s="34">
        <f t="shared" si="89"/>
        <v>1.8194691376563785</v>
      </c>
      <c r="AX172" s="35" t="str">
        <f t="shared" si="90"/>
        <v/>
      </c>
      <c r="AY172" s="34">
        <f t="shared" si="91"/>
        <v>7.3559241328463698E-2</v>
      </c>
      <c r="AZ172" s="34">
        <f t="shared" si="92"/>
        <v>1.4178107301822838</v>
      </c>
      <c r="BA172" s="35" t="str">
        <f t="shared" si="93"/>
        <v/>
      </c>
      <c r="BB172" s="34">
        <f t="shared" si="94"/>
        <v>0.94937689284114024</v>
      </c>
      <c r="BC172" s="34">
        <f t="shared" si="95"/>
        <v>0.25470423398982872</v>
      </c>
      <c r="BD172" s="35" t="str">
        <f t="shared" si="96"/>
        <v/>
      </c>
    </row>
    <row r="173" spans="1:56" ht="12.75" customHeight="1" x14ac:dyDescent="0.2">
      <c r="A173" s="7" t="s">
        <v>58</v>
      </c>
      <c r="B173" s="7" t="s">
        <v>61</v>
      </c>
      <c r="C173" s="8">
        <v>40045</v>
      </c>
      <c r="D173" s="9" t="s">
        <v>51</v>
      </c>
      <c r="E173" s="10" t="s">
        <v>42</v>
      </c>
      <c r="F173" s="10">
        <f t="shared" si="66"/>
        <v>0</v>
      </c>
      <c r="G173" s="10">
        <f t="shared" si="67"/>
        <v>0</v>
      </c>
      <c r="H173" s="10">
        <f t="shared" si="68"/>
        <v>1</v>
      </c>
      <c r="I173" s="10">
        <f t="shared" si="69"/>
        <v>0</v>
      </c>
      <c r="J173" s="7">
        <v>0</v>
      </c>
      <c r="K173" s="13">
        <v>22903</v>
      </c>
      <c r="L173" s="9">
        <v>6186710</v>
      </c>
      <c r="M173" s="7">
        <v>10</v>
      </c>
      <c r="N173" s="7">
        <f t="shared" si="97"/>
        <v>10</v>
      </c>
      <c r="O173" s="7">
        <v>14</v>
      </c>
      <c r="P173" s="7">
        <f t="shared" si="98"/>
        <v>6</v>
      </c>
      <c r="Q173" s="7">
        <v>3</v>
      </c>
      <c r="R173" s="7">
        <v>4</v>
      </c>
      <c r="S173" s="7">
        <v>4</v>
      </c>
      <c r="T173" s="7">
        <v>3</v>
      </c>
      <c r="U173" s="7">
        <v>3</v>
      </c>
      <c r="V173" s="7">
        <v>0</v>
      </c>
      <c r="W173" s="7">
        <v>0</v>
      </c>
      <c r="X173" s="6">
        <v>1</v>
      </c>
      <c r="Y173" s="12">
        <v>15.138515440397621</v>
      </c>
      <c r="Z173" s="7">
        <v>0</v>
      </c>
      <c r="AA173" s="7">
        <v>0</v>
      </c>
      <c r="AB173" s="7">
        <v>2.8</v>
      </c>
      <c r="AC173" s="10">
        <f t="shared" si="70"/>
        <v>0</v>
      </c>
      <c r="AD173" s="10">
        <f t="shared" si="71"/>
        <v>1</v>
      </c>
      <c r="AE173" s="10">
        <f t="shared" si="72"/>
        <v>0</v>
      </c>
      <c r="AF173" s="9" t="s">
        <v>67</v>
      </c>
      <c r="AG173" s="7" t="str">
        <f t="shared" si="73"/>
        <v>Padrão</v>
      </c>
      <c r="AH173" s="7" t="str">
        <f t="shared" si="74"/>
        <v>Padrão</v>
      </c>
      <c r="AI173" s="7" t="str">
        <f t="shared" si="75"/>
        <v>Padrão</v>
      </c>
      <c r="AJ173" s="7" t="str">
        <f t="shared" si="76"/>
        <v>Padrão</v>
      </c>
      <c r="AK173" s="7" t="str">
        <f t="shared" si="77"/>
        <v>Padrão</v>
      </c>
      <c r="AL173" s="7" t="str">
        <f t="shared" si="78"/>
        <v>Padrão</v>
      </c>
      <c r="AM173" s="34">
        <f t="shared" si="79"/>
        <v>6.7161351413467666E-3</v>
      </c>
      <c r="AN173" s="34">
        <f t="shared" si="80"/>
        <v>4.8516779202724818</v>
      </c>
      <c r="AO173" s="35" t="str">
        <f t="shared" si="81"/>
        <v/>
      </c>
      <c r="AP173" s="34">
        <f t="shared" si="82"/>
        <v>5.0161350515127649E-2</v>
      </c>
      <c r="AQ173" s="34">
        <f t="shared" si="83"/>
        <v>1.7371329441521757</v>
      </c>
      <c r="AR173" s="35" t="str">
        <f t="shared" si="84"/>
        <v/>
      </c>
      <c r="AS173" s="34">
        <f t="shared" si="85"/>
        <v>7.1958632118559957E-3</v>
      </c>
      <c r="AT173" s="34">
        <f t="shared" si="86"/>
        <v>4.6860406798016934</v>
      </c>
      <c r="AU173" s="35" t="str">
        <f t="shared" si="87"/>
        <v/>
      </c>
      <c r="AV173" s="34">
        <f t="shared" si="88"/>
        <v>0.47403979773610405</v>
      </c>
      <c r="AW173" s="34">
        <f t="shared" si="89"/>
        <v>0.45715790052108374</v>
      </c>
      <c r="AX173" s="35" t="str">
        <f t="shared" si="90"/>
        <v/>
      </c>
      <c r="AY173" s="34">
        <f t="shared" si="91"/>
        <v>9.3088226510030514E-2</v>
      </c>
      <c r="AZ173" s="34">
        <f t="shared" si="92"/>
        <v>1.2480984277563962</v>
      </c>
      <c r="BA173" s="35" t="str">
        <f t="shared" si="93"/>
        <v/>
      </c>
      <c r="BB173" s="34">
        <f t="shared" si="94"/>
        <v>2.1414860708437292E-2</v>
      </c>
      <c r="BC173" s="34">
        <f t="shared" si="95"/>
        <v>2.6971323678215731</v>
      </c>
      <c r="BD173" s="35" t="str">
        <f t="shared" si="96"/>
        <v/>
      </c>
    </row>
    <row r="174" spans="1:56" ht="12.75" customHeight="1" x14ac:dyDescent="0.2">
      <c r="A174" s="7" t="s">
        <v>58</v>
      </c>
      <c r="B174" s="7" t="s">
        <v>36</v>
      </c>
      <c r="C174" s="8">
        <v>40016</v>
      </c>
      <c r="D174" s="9" t="s">
        <v>51</v>
      </c>
      <c r="E174" s="10" t="s">
        <v>42</v>
      </c>
      <c r="F174" s="10">
        <f t="shared" si="66"/>
        <v>0</v>
      </c>
      <c r="G174" s="10">
        <f t="shared" si="67"/>
        <v>0</v>
      </c>
      <c r="H174" s="10">
        <f t="shared" si="68"/>
        <v>1</v>
      </c>
      <c r="I174" s="10">
        <f t="shared" si="69"/>
        <v>0</v>
      </c>
      <c r="J174" s="7">
        <v>0</v>
      </c>
      <c r="K174" s="13">
        <v>22903</v>
      </c>
      <c r="L174" s="9">
        <v>6186710</v>
      </c>
      <c r="M174" s="7">
        <v>10</v>
      </c>
      <c r="N174" s="7">
        <f t="shared" si="97"/>
        <v>10</v>
      </c>
      <c r="O174" s="7">
        <v>5</v>
      </c>
      <c r="P174" s="7">
        <f t="shared" si="98"/>
        <v>15</v>
      </c>
      <c r="Q174" s="7">
        <v>2</v>
      </c>
      <c r="R174" s="7">
        <v>7</v>
      </c>
      <c r="S174" s="7">
        <v>5</v>
      </c>
      <c r="T174" s="7">
        <v>10</v>
      </c>
      <c r="U174" s="7">
        <v>2</v>
      </c>
      <c r="V174" s="7">
        <v>0</v>
      </c>
      <c r="W174" s="7">
        <v>0</v>
      </c>
      <c r="X174" s="6">
        <v>0</v>
      </c>
      <c r="Y174" s="12">
        <v>21.043073840870061</v>
      </c>
      <c r="Z174" s="7">
        <v>0</v>
      </c>
      <c r="AA174" s="7">
        <v>0</v>
      </c>
      <c r="AB174" s="7">
        <v>0</v>
      </c>
      <c r="AC174" s="10">
        <f t="shared" si="70"/>
        <v>0</v>
      </c>
      <c r="AD174" s="10">
        <f t="shared" si="71"/>
        <v>1</v>
      </c>
      <c r="AE174" s="10">
        <f t="shared" si="72"/>
        <v>0</v>
      </c>
      <c r="AF174" s="9" t="s">
        <v>67</v>
      </c>
      <c r="AG174" s="7" t="str">
        <f t="shared" si="73"/>
        <v>Padrão</v>
      </c>
      <c r="AH174" s="7" t="str">
        <f t="shared" si="74"/>
        <v>Padrão</v>
      </c>
      <c r="AI174" s="7" t="str">
        <f t="shared" si="75"/>
        <v>Padrão</v>
      </c>
      <c r="AJ174" s="7" t="str">
        <f t="shared" si="76"/>
        <v>Padrão</v>
      </c>
      <c r="AK174" s="7" t="str">
        <f t="shared" si="77"/>
        <v>Padrão</v>
      </c>
      <c r="AL174" s="7" t="str">
        <f t="shared" si="78"/>
        <v>Padrão</v>
      </c>
      <c r="AM174" s="34">
        <f t="shared" si="79"/>
        <v>6.7161351413467666E-3</v>
      </c>
      <c r="AN174" s="34">
        <f t="shared" si="80"/>
        <v>4.8516779202724818</v>
      </c>
      <c r="AO174" s="35" t="str">
        <f t="shared" si="81"/>
        <v/>
      </c>
      <c r="AP174" s="34">
        <f t="shared" si="82"/>
        <v>5.0161350515127649E-2</v>
      </c>
      <c r="AQ174" s="34">
        <f t="shared" si="83"/>
        <v>1.7371329441521757</v>
      </c>
      <c r="AR174" s="35" t="str">
        <f t="shared" si="84"/>
        <v/>
      </c>
      <c r="AS174" s="34">
        <f t="shared" si="85"/>
        <v>0.16261969593638392</v>
      </c>
      <c r="AT174" s="34">
        <f t="shared" si="86"/>
        <v>0.91203409733242702</v>
      </c>
      <c r="AU174" s="35" t="str">
        <f t="shared" si="87"/>
        <v/>
      </c>
      <c r="AV174" s="34">
        <f t="shared" si="88"/>
        <v>6.9223148259872405</v>
      </c>
      <c r="AW174" s="34">
        <f t="shared" si="89"/>
        <v>4.7601739882301569E-3</v>
      </c>
      <c r="AX174" s="35" t="str">
        <f t="shared" si="90"/>
        <v>***</v>
      </c>
      <c r="AY174" s="34">
        <f t="shared" si="91"/>
        <v>0.1357726395888755</v>
      </c>
      <c r="AZ174" s="34">
        <f t="shared" si="92"/>
        <v>1.011629024389993</v>
      </c>
      <c r="BA174" s="35" t="str">
        <f t="shared" si="93"/>
        <v/>
      </c>
      <c r="BB174" s="34">
        <f t="shared" si="94"/>
        <v>0.16285060750454688</v>
      </c>
      <c r="BC174" s="34">
        <f t="shared" si="95"/>
        <v>0.9112820465910213</v>
      </c>
      <c r="BD174" s="35" t="str">
        <f t="shared" si="96"/>
        <v/>
      </c>
    </row>
    <row r="175" spans="1:56" ht="12.75" customHeight="1" x14ac:dyDescent="0.2">
      <c r="A175" s="7" t="s">
        <v>44</v>
      </c>
      <c r="B175" s="7" t="s">
        <v>60</v>
      </c>
      <c r="C175" s="8">
        <v>40104</v>
      </c>
      <c r="D175" s="9" t="s">
        <v>62</v>
      </c>
      <c r="E175" s="10" t="s">
        <v>38</v>
      </c>
      <c r="F175" s="10">
        <f t="shared" si="66"/>
        <v>0</v>
      </c>
      <c r="G175" s="10">
        <f t="shared" si="67"/>
        <v>1</v>
      </c>
      <c r="H175" s="10">
        <f t="shared" si="68"/>
        <v>0</v>
      </c>
      <c r="I175" s="10">
        <f t="shared" si="69"/>
        <v>0</v>
      </c>
      <c r="J175" s="7">
        <v>0</v>
      </c>
      <c r="K175" s="11">
        <v>9240</v>
      </c>
      <c r="L175" s="9">
        <v>2998096</v>
      </c>
      <c r="M175" s="7">
        <v>10</v>
      </c>
      <c r="N175" s="7">
        <f t="shared" si="97"/>
        <v>10</v>
      </c>
      <c r="O175" s="7">
        <v>18</v>
      </c>
      <c r="P175" s="7">
        <f t="shared" si="98"/>
        <v>2</v>
      </c>
      <c r="Q175" s="7">
        <v>2</v>
      </c>
      <c r="R175" s="7">
        <v>1</v>
      </c>
      <c r="S175" s="7">
        <v>3</v>
      </c>
      <c r="T175" s="7">
        <v>3</v>
      </c>
      <c r="U175" s="7">
        <v>4</v>
      </c>
      <c r="V175" s="7">
        <v>0</v>
      </c>
      <c r="W175" s="7">
        <v>0</v>
      </c>
      <c r="X175" s="6">
        <v>0</v>
      </c>
      <c r="Y175" s="12">
        <v>19.988226389706501</v>
      </c>
      <c r="Z175" s="7">
        <v>1</v>
      </c>
      <c r="AA175" s="7">
        <v>0</v>
      </c>
      <c r="AB175" s="7">
        <v>0</v>
      </c>
      <c r="AC175" s="10">
        <f t="shared" si="70"/>
        <v>0</v>
      </c>
      <c r="AD175" s="10">
        <f t="shared" si="71"/>
        <v>0</v>
      </c>
      <c r="AE175" s="10">
        <f t="shared" si="72"/>
        <v>1</v>
      </c>
      <c r="AF175" s="9" t="s">
        <v>76</v>
      </c>
      <c r="AG175" s="7" t="str">
        <f t="shared" si="73"/>
        <v>Outlier</v>
      </c>
      <c r="AH175" s="7" t="str">
        <f t="shared" si="74"/>
        <v>Padrão</v>
      </c>
      <c r="AI175" s="7" t="str">
        <f t="shared" si="75"/>
        <v>Padrão</v>
      </c>
      <c r="AJ175" s="7" t="str">
        <f t="shared" si="76"/>
        <v>Padrão</v>
      </c>
      <c r="AK175" s="7" t="str">
        <f t="shared" si="77"/>
        <v>Padrão</v>
      </c>
      <c r="AL175" s="7" t="str">
        <f t="shared" si="78"/>
        <v>Padrão</v>
      </c>
      <c r="AM175" s="34">
        <f t="shared" si="79"/>
        <v>0.65664585281820853</v>
      </c>
      <c r="AN175" s="34">
        <f t="shared" si="80"/>
        <v>0.35453215273427963</v>
      </c>
      <c r="AO175" s="35" t="str">
        <f t="shared" si="81"/>
        <v/>
      </c>
      <c r="AP175" s="34">
        <f t="shared" si="82"/>
        <v>8.0864570183671367E-2</v>
      </c>
      <c r="AQ175" s="34">
        <f t="shared" si="83"/>
        <v>1.3473220154022796</v>
      </c>
      <c r="AR175" s="35" t="str">
        <f t="shared" si="84"/>
        <v/>
      </c>
      <c r="AS175" s="34">
        <f t="shared" si="85"/>
        <v>0.32823525539694648</v>
      </c>
      <c r="AT175" s="34">
        <f t="shared" si="86"/>
        <v>0.59093821033144889</v>
      </c>
      <c r="AU175" s="35" t="str">
        <f t="shared" si="87"/>
        <v/>
      </c>
      <c r="AV175" s="34">
        <f t="shared" si="88"/>
        <v>0.47403979773610405</v>
      </c>
      <c r="AW175" s="34">
        <f t="shared" si="89"/>
        <v>0.45715790052108374</v>
      </c>
      <c r="AX175" s="35" t="str">
        <f t="shared" si="90"/>
        <v/>
      </c>
      <c r="AY175" s="34">
        <f t="shared" si="91"/>
        <v>6.1572999551149941E-2</v>
      </c>
      <c r="AZ175" s="34">
        <f t="shared" si="92"/>
        <v>1.5589942140905821</v>
      </c>
      <c r="BA175" s="35" t="str">
        <f t="shared" si="93"/>
        <v/>
      </c>
      <c r="BB175" s="34">
        <f t="shared" si="94"/>
        <v>0.16285060750454688</v>
      </c>
      <c r="BC175" s="34">
        <f t="shared" si="95"/>
        <v>0.9112820465910213</v>
      </c>
      <c r="BD175" s="35" t="str">
        <f t="shared" si="96"/>
        <v/>
      </c>
    </row>
    <row r="176" spans="1:56" ht="12.75" customHeight="1" x14ac:dyDescent="0.2">
      <c r="A176" s="7" t="s">
        <v>44</v>
      </c>
      <c r="B176" s="7" t="s">
        <v>49</v>
      </c>
      <c r="C176" s="8">
        <v>40034</v>
      </c>
      <c r="D176" s="9" t="s">
        <v>62</v>
      </c>
      <c r="E176" s="10" t="s">
        <v>38</v>
      </c>
      <c r="F176" s="10">
        <f t="shared" si="66"/>
        <v>0</v>
      </c>
      <c r="G176" s="10">
        <f t="shared" si="67"/>
        <v>1</v>
      </c>
      <c r="H176" s="10">
        <f t="shared" si="68"/>
        <v>0</v>
      </c>
      <c r="I176" s="10">
        <f t="shared" si="69"/>
        <v>0</v>
      </c>
      <c r="J176" s="7">
        <v>0</v>
      </c>
      <c r="K176" s="11">
        <v>9240</v>
      </c>
      <c r="L176" s="9">
        <v>2998096</v>
      </c>
      <c r="M176" s="7">
        <v>10</v>
      </c>
      <c r="N176" s="7">
        <f t="shared" si="97"/>
        <v>10</v>
      </c>
      <c r="O176" s="7">
        <v>19</v>
      </c>
      <c r="P176" s="7">
        <f t="shared" si="98"/>
        <v>1</v>
      </c>
      <c r="Q176" s="7">
        <v>0</v>
      </c>
      <c r="R176" s="7">
        <v>3</v>
      </c>
      <c r="S176" s="7">
        <v>0</v>
      </c>
      <c r="T176" s="7">
        <v>5</v>
      </c>
      <c r="U176" s="7">
        <v>2</v>
      </c>
      <c r="V176" s="7">
        <v>0</v>
      </c>
      <c r="W176" s="7">
        <v>1</v>
      </c>
      <c r="X176" s="6">
        <v>0</v>
      </c>
      <c r="Y176" s="12">
        <v>20.247039348019864</v>
      </c>
      <c r="Z176" s="7">
        <v>1</v>
      </c>
      <c r="AA176" s="7">
        <v>0</v>
      </c>
      <c r="AB176" s="7">
        <v>5.2</v>
      </c>
      <c r="AC176" s="10">
        <f t="shared" si="70"/>
        <v>0</v>
      </c>
      <c r="AD176" s="10">
        <f t="shared" si="71"/>
        <v>1</v>
      </c>
      <c r="AE176" s="10">
        <f t="shared" si="72"/>
        <v>0</v>
      </c>
      <c r="AF176" s="9" t="s">
        <v>67</v>
      </c>
      <c r="AG176" s="7" t="str">
        <f t="shared" si="73"/>
        <v>Outlier</v>
      </c>
      <c r="AH176" s="7" t="str">
        <f t="shared" si="74"/>
        <v>Padrão</v>
      </c>
      <c r="AI176" s="7" t="str">
        <f t="shared" si="75"/>
        <v>Outlier</v>
      </c>
      <c r="AJ176" s="7" t="str">
        <f t="shared" si="76"/>
        <v>Padrão</v>
      </c>
      <c r="AK176" s="7" t="str">
        <f t="shared" si="77"/>
        <v>Padrão</v>
      </c>
      <c r="AL176" s="7" t="str">
        <f t="shared" si="78"/>
        <v>Outlier</v>
      </c>
      <c r="AM176" s="34">
        <f t="shared" si="79"/>
        <v>0.65664585281820853</v>
      </c>
      <c r="AN176" s="34">
        <f t="shared" si="80"/>
        <v>0.35453215273427963</v>
      </c>
      <c r="AO176" s="35" t="str">
        <f t="shared" si="81"/>
        <v/>
      </c>
      <c r="AP176" s="34">
        <f t="shared" si="82"/>
        <v>8.0864570183671367E-2</v>
      </c>
      <c r="AQ176" s="34">
        <f t="shared" si="83"/>
        <v>1.3473220154022796</v>
      </c>
      <c r="AR176" s="35" t="str">
        <f t="shared" si="84"/>
        <v/>
      </c>
      <c r="AS176" s="34">
        <f t="shared" si="85"/>
        <v>4.1501327814099289</v>
      </c>
      <c r="AT176" s="34">
        <f t="shared" si="86"/>
        <v>2.4586074131861681E-2</v>
      </c>
      <c r="AU176" s="35" t="str">
        <f t="shared" si="87"/>
        <v>**</v>
      </c>
      <c r="AV176" s="34">
        <f t="shared" si="88"/>
        <v>6.7565168950411023E-2</v>
      </c>
      <c r="AW176" s="34">
        <f t="shared" si="89"/>
        <v>1.4838057245320497</v>
      </c>
      <c r="AX176" s="35" t="str">
        <f t="shared" si="90"/>
        <v/>
      </c>
      <c r="AY176" s="34">
        <f t="shared" si="91"/>
        <v>7.709718462403084E-2</v>
      </c>
      <c r="AZ176" s="34">
        <f t="shared" si="92"/>
        <v>1.3824497851376454</v>
      </c>
      <c r="BA176" s="35" t="str">
        <f t="shared" si="93"/>
        <v/>
      </c>
      <c r="BB176" s="34">
        <f t="shared" si="94"/>
        <v>5.4948105956002411E-3</v>
      </c>
      <c r="BC176" s="34">
        <f t="shared" si="95"/>
        <v>5.3671102844626102</v>
      </c>
      <c r="BD176" s="35" t="str">
        <f t="shared" si="96"/>
        <v/>
      </c>
    </row>
    <row r="177" spans="1:56" ht="12.75" customHeight="1" x14ac:dyDescent="0.2">
      <c r="A177" s="7" t="s">
        <v>52</v>
      </c>
      <c r="B177" s="7" t="s">
        <v>43</v>
      </c>
      <c r="C177" s="8">
        <v>40009</v>
      </c>
      <c r="D177" s="9" t="s">
        <v>54</v>
      </c>
      <c r="E177" s="10" t="s">
        <v>42</v>
      </c>
      <c r="F177" s="10">
        <f t="shared" si="66"/>
        <v>0</v>
      </c>
      <c r="G177" s="10">
        <f t="shared" si="67"/>
        <v>0</v>
      </c>
      <c r="H177" s="10">
        <f t="shared" si="68"/>
        <v>1</v>
      </c>
      <c r="I177" s="10">
        <f t="shared" si="69"/>
        <v>0</v>
      </c>
      <c r="J177" s="7">
        <v>0</v>
      </c>
      <c r="K177" s="13">
        <v>20044</v>
      </c>
      <c r="L177" s="9">
        <v>673396</v>
      </c>
      <c r="M177" s="7">
        <v>10</v>
      </c>
      <c r="N177" s="7">
        <f t="shared" si="97"/>
        <v>10</v>
      </c>
      <c r="O177" s="7">
        <v>10</v>
      </c>
      <c r="P177" s="7">
        <f t="shared" si="98"/>
        <v>10</v>
      </c>
      <c r="Q177" s="7">
        <v>4</v>
      </c>
      <c r="R177" s="7">
        <v>6</v>
      </c>
      <c r="S177" s="7">
        <v>3</v>
      </c>
      <c r="T177" s="7">
        <v>5</v>
      </c>
      <c r="U177" s="7">
        <v>2</v>
      </c>
      <c r="V177" s="7">
        <v>0</v>
      </c>
      <c r="W177" s="7">
        <v>0</v>
      </c>
      <c r="X177" s="6">
        <v>0</v>
      </c>
      <c r="Y177" s="12">
        <v>15.215208034433285</v>
      </c>
      <c r="Z177" s="7">
        <v>0</v>
      </c>
      <c r="AA177" s="7">
        <v>0</v>
      </c>
      <c r="AB177" s="7">
        <v>0.5</v>
      </c>
      <c r="AC177" s="10">
        <f t="shared" si="70"/>
        <v>0</v>
      </c>
      <c r="AD177" s="10">
        <f t="shared" si="71"/>
        <v>1</v>
      </c>
      <c r="AE177" s="10">
        <f t="shared" si="72"/>
        <v>0</v>
      </c>
      <c r="AF177" s="9" t="s">
        <v>67</v>
      </c>
      <c r="AG177" s="7" t="str">
        <f t="shared" si="73"/>
        <v>Padrão</v>
      </c>
      <c r="AH177" s="7" t="str">
        <f t="shared" si="74"/>
        <v>Padrão</v>
      </c>
      <c r="AI177" s="7" t="str">
        <f t="shared" si="75"/>
        <v>Padrão</v>
      </c>
      <c r="AJ177" s="7" t="str">
        <f t="shared" si="76"/>
        <v>Padrão</v>
      </c>
      <c r="AK177" s="7" t="str">
        <f t="shared" si="77"/>
        <v>Padrão</v>
      </c>
      <c r="AL177" s="7" t="str">
        <f t="shared" si="78"/>
        <v>Padrão</v>
      </c>
      <c r="AM177" s="34">
        <f t="shared" si="79"/>
        <v>5.4928114874683402E-2</v>
      </c>
      <c r="AN177" s="34">
        <f t="shared" si="80"/>
        <v>1.656094939289025</v>
      </c>
      <c r="AO177" s="35" t="str">
        <f t="shared" si="81"/>
        <v/>
      </c>
      <c r="AP177" s="34">
        <f t="shared" si="82"/>
        <v>0.42899171087488164</v>
      </c>
      <c r="AQ177" s="34">
        <f t="shared" si="83"/>
        <v>0.49150874477609036</v>
      </c>
      <c r="AR177" s="35" t="str">
        <f t="shared" si="84"/>
        <v/>
      </c>
      <c r="AS177" s="34">
        <f t="shared" si="85"/>
        <v>0.32823525539694648</v>
      </c>
      <c r="AT177" s="34">
        <f t="shared" si="86"/>
        <v>0.59093821033144889</v>
      </c>
      <c r="AU177" s="35" t="str">
        <f t="shared" si="87"/>
        <v/>
      </c>
      <c r="AV177" s="34">
        <f t="shared" si="88"/>
        <v>6.7565168950411023E-2</v>
      </c>
      <c r="AW177" s="34">
        <f t="shared" si="89"/>
        <v>1.4838057245320497</v>
      </c>
      <c r="AX177" s="35" t="str">
        <f t="shared" si="90"/>
        <v/>
      </c>
      <c r="AY177" s="34">
        <f t="shared" si="91"/>
        <v>8.7826129611525208E-2</v>
      </c>
      <c r="AZ177" s="34">
        <f t="shared" si="92"/>
        <v>1.2883296204115855</v>
      </c>
      <c r="BA177" s="35" t="str">
        <f t="shared" si="93"/>
        <v/>
      </c>
      <c r="BB177" s="34">
        <f t="shared" si="94"/>
        <v>0.1278901233069264</v>
      </c>
      <c r="BC177" s="34">
        <f t="shared" si="95"/>
        <v>1.0464550432468394</v>
      </c>
      <c r="BD177" s="35" t="str">
        <f t="shared" si="96"/>
        <v/>
      </c>
    </row>
    <row r="178" spans="1:56" ht="12.75" customHeight="1" x14ac:dyDescent="0.2">
      <c r="A178" s="7" t="s">
        <v>52</v>
      </c>
      <c r="B178" s="7" t="s">
        <v>47</v>
      </c>
      <c r="C178" s="8">
        <v>39968</v>
      </c>
      <c r="D178" s="9" t="s">
        <v>54</v>
      </c>
      <c r="E178" s="10" t="s">
        <v>42</v>
      </c>
      <c r="F178" s="10">
        <f t="shared" si="66"/>
        <v>0</v>
      </c>
      <c r="G178" s="10">
        <f t="shared" si="67"/>
        <v>0</v>
      </c>
      <c r="H178" s="10">
        <f t="shared" si="68"/>
        <v>1</v>
      </c>
      <c r="I178" s="10">
        <f t="shared" si="69"/>
        <v>0</v>
      </c>
      <c r="J178" s="7">
        <v>0</v>
      </c>
      <c r="K178" s="13">
        <v>20044</v>
      </c>
      <c r="L178" s="9">
        <v>673396</v>
      </c>
      <c r="M178" s="7">
        <v>10</v>
      </c>
      <c r="N178" s="7">
        <f t="shared" si="97"/>
        <v>10</v>
      </c>
      <c r="O178" s="7">
        <v>3</v>
      </c>
      <c r="P178" s="7">
        <f t="shared" si="98"/>
        <v>17</v>
      </c>
      <c r="Q178" s="7">
        <v>4</v>
      </c>
      <c r="R178" s="7">
        <v>7</v>
      </c>
      <c r="S178" s="7">
        <v>5</v>
      </c>
      <c r="T178" s="7">
        <v>10</v>
      </c>
      <c r="U178" s="7">
        <v>1</v>
      </c>
      <c r="V178" s="7">
        <v>0</v>
      </c>
      <c r="W178" s="7">
        <v>1</v>
      </c>
      <c r="X178" s="6">
        <v>1</v>
      </c>
      <c r="Y178" s="12">
        <v>21.026861089792785</v>
      </c>
      <c r="Z178" s="7">
        <v>0</v>
      </c>
      <c r="AA178" s="7">
        <v>0</v>
      </c>
      <c r="AB178" s="7">
        <v>0</v>
      </c>
      <c r="AC178" s="10">
        <f t="shared" si="70"/>
        <v>1</v>
      </c>
      <c r="AD178" s="10">
        <f t="shared" si="71"/>
        <v>0</v>
      </c>
      <c r="AE178" s="10">
        <f t="shared" si="72"/>
        <v>0</v>
      </c>
      <c r="AF178" s="9" t="s">
        <v>34</v>
      </c>
      <c r="AG178" s="7" t="str">
        <f t="shared" si="73"/>
        <v>Padrão</v>
      </c>
      <c r="AH178" s="7" t="str">
        <f t="shared" si="74"/>
        <v>Padrão</v>
      </c>
      <c r="AI178" s="7" t="str">
        <f t="shared" si="75"/>
        <v>Padrão</v>
      </c>
      <c r="AJ178" s="7" t="str">
        <f t="shared" si="76"/>
        <v>Padrão</v>
      </c>
      <c r="AK178" s="7" t="str">
        <f t="shared" si="77"/>
        <v>Padrão</v>
      </c>
      <c r="AL178" s="7" t="str">
        <f t="shared" si="78"/>
        <v>Padrão</v>
      </c>
      <c r="AM178" s="34">
        <f t="shared" si="79"/>
        <v>5.4928114874683402E-2</v>
      </c>
      <c r="AN178" s="34">
        <f t="shared" si="80"/>
        <v>1.656094939289025</v>
      </c>
      <c r="AO178" s="35" t="str">
        <f t="shared" si="81"/>
        <v/>
      </c>
      <c r="AP178" s="34">
        <f t="shared" si="82"/>
        <v>0.42899171087488164</v>
      </c>
      <c r="AQ178" s="34">
        <f t="shared" si="83"/>
        <v>0.49150874477609036</v>
      </c>
      <c r="AR178" s="35" t="str">
        <f t="shared" si="84"/>
        <v/>
      </c>
      <c r="AS178" s="34">
        <f t="shared" si="85"/>
        <v>0.16261969593638392</v>
      </c>
      <c r="AT178" s="34">
        <f t="shared" si="86"/>
        <v>0.91203409733242702</v>
      </c>
      <c r="AU178" s="35" t="str">
        <f t="shared" si="87"/>
        <v/>
      </c>
      <c r="AV178" s="34">
        <f t="shared" si="88"/>
        <v>6.9223148259872405</v>
      </c>
      <c r="AW178" s="34">
        <f t="shared" si="89"/>
        <v>4.7601739882301569E-3</v>
      </c>
      <c r="AX178" s="35" t="str">
        <f t="shared" si="90"/>
        <v>***</v>
      </c>
      <c r="AY178" s="34">
        <f t="shared" si="91"/>
        <v>0.13441307023236396</v>
      </c>
      <c r="AZ178" s="34">
        <f t="shared" si="92"/>
        <v>1.0174237888267965</v>
      </c>
      <c r="BA178" s="35" t="str">
        <f t="shared" si="93"/>
        <v/>
      </c>
      <c r="BB178" s="34">
        <f t="shared" si="94"/>
        <v>0.16285060750454688</v>
      </c>
      <c r="BC178" s="34">
        <f t="shared" si="95"/>
        <v>0.9112820465910213</v>
      </c>
      <c r="BD178" s="35" t="str">
        <f t="shared" si="96"/>
        <v/>
      </c>
    </row>
    <row r="179" spans="1:56" ht="12.75" customHeight="1" x14ac:dyDescent="0.2">
      <c r="A179" s="7" t="s">
        <v>47</v>
      </c>
      <c r="B179" s="7" t="s">
        <v>52</v>
      </c>
      <c r="C179" s="8">
        <v>40069</v>
      </c>
      <c r="D179" s="9" t="s">
        <v>64</v>
      </c>
      <c r="E179" s="10" t="s">
        <v>42</v>
      </c>
      <c r="F179" s="10">
        <f t="shared" si="66"/>
        <v>0</v>
      </c>
      <c r="G179" s="10">
        <f t="shared" si="67"/>
        <v>0</v>
      </c>
      <c r="H179" s="10">
        <f t="shared" si="68"/>
        <v>1</v>
      </c>
      <c r="I179" s="10">
        <f t="shared" si="69"/>
        <v>0</v>
      </c>
      <c r="J179" s="7">
        <v>0</v>
      </c>
      <c r="K179" s="13">
        <v>47108</v>
      </c>
      <c r="L179" s="9">
        <v>417098</v>
      </c>
      <c r="M179" s="7">
        <v>10</v>
      </c>
      <c r="N179" s="7">
        <f t="shared" si="97"/>
        <v>10</v>
      </c>
      <c r="O179" s="7">
        <v>17</v>
      </c>
      <c r="P179" s="7">
        <f t="shared" si="98"/>
        <v>3</v>
      </c>
      <c r="Q179" s="7">
        <v>4</v>
      </c>
      <c r="R179" s="7">
        <v>3</v>
      </c>
      <c r="S179" s="7">
        <v>6</v>
      </c>
      <c r="T179" s="7">
        <v>2</v>
      </c>
      <c r="U179" s="7">
        <v>3</v>
      </c>
      <c r="V179" s="7">
        <v>0</v>
      </c>
      <c r="W179" s="7">
        <v>0</v>
      </c>
      <c r="X179" s="6">
        <v>0</v>
      </c>
      <c r="Y179" s="12">
        <v>15.17201540436457</v>
      </c>
      <c r="Z179" s="7">
        <v>1</v>
      </c>
      <c r="AA179" s="7">
        <v>0</v>
      </c>
      <c r="AB179" s="7">
        <v>0</v>
      </c>
      <c r="AC179" s="10">
        <f t="shared" si="70"/>
        <v>0</v>
      </c>
      <c r="AD179" s="10">
        <f t="shared" si="71"/>
        <v>1</v>
      </c>
      <c r="AE179" s="10">
        <f t="shared" si="72"/>
        <v>0</v>
      </c>
      <c r="AF179" s="9" t="s">
        <v>67</v>
      </c>
      <c r="AG179" s="7" t="str">
        <f t="shared" si="73"/>
        <v>Outlier</v>
      </c>
      <c r="AH179" s="7" t="str">
        <f t="shared" si="74"/>
        <v>Padrão</v>
      </c>
      <c r="AI179" s="7" t="str">
        <f t="shared" si="75"/>
        <v>Padrão</v>
      </c>
      <c r="AJ179" s="7" t="str">
        <f t="shared" si="76"/>
        <v>Padrão</v>
      </c>
      <c r="AK179" s="7" t="str">
        <f t="shared" si="77"/>
        <v>Padrão</v>
      </c>
      <c r="AL179" s="7" t="str">
        <f t="shared" si="78"/>
        <v>Padrão</v>
      </c>
      <c r="AM179" s="34">
        <f t="shared" si="79"/>
        <v>1.4603146589077911</v>
      </c>
      <c r="AN179" s="34">
        <f t="shared" si="80"/>
        <v>0.1590682650749301</v>
      </c>
      <c r="AO179" s="35" t="str">
        <f t="shared" si="81"/>
        <v/>
      </c>
      <c r="AP179" s="34">
        <f t="shared" si="82"/>
        <v>0.48418502598840829</v>
      </c>
      <c r="AQ179" s="34">
        <f t="shared" si="83"/>
        <v>0.45005433183719096</v>
      </c>
      <c r="AR179" s="35" t="str">
        <f t="shared" si="84"/>
        <v/>
      </c>
      <c r="AS179" s="34">
        <f t="shared" si="85"/>
        <v>0.79450675357053047</v>
      </c>
      <c r="AT179" s="34">
        <f t="shared" si="86"/>
        <v>0.30084051243716065</v>
      </c>
      <c r="AU179" s="35" t="str">
        <f t="shared" si="87"/>
        <v/>
      </c>
      <c r="AV179" s="34">
        <f t="shared" si="88"/>
        <v>1.3519287889004703</v>
      </c>
      <c r="AW179" s="34">
        <f t="shared" si="89"/>
        <v>0.17452817652697644</v>
      </c>
      <c r="AX179" s="35" t="str">
        <f t="shared" si="90"/>
        <v/>
      </c>
      <c r="AY179" s="34">
        <f t="shared" si="91"/>
        <v>9.0770868603176236E-2</v>
      </c>
      <c r="AZ179" s="34">
        <f t="shared" si="92"/>
        <v>1.2653951818339433</v>
      </c>
      <c r="BA179" s="35" t="str">
        <f t="shared" si="93"/>
        <v/>
      </c>
      <c r="BB179" s="34">
        <f t="shared" si="94"/>
        <v>0.16285060750454688</v>
      </c>
      <c r="BC179" s="34">
        <f t="shared" si="95"/>
        <v>0.9112820465910213</v>
      </c>
      <c r="BD179" s="35" t="str">
        <f t="shared" si="96"/>
        <v/>
      </c>
    </row>
    <row r="180" spans="1:56" ht="12.75" customHeight="1" x14ac:dyDescent="0.2">
      <c r="A180" s="7" t="s">
        <v>47</v>
      </c>
      <c r="B180" s="7" t="s">
        <v>56</v>
      </c>
      <c r="C180" s="8">
        <v>40051</v>
      </c>
      <c r="D180" s="9" t="s">
        <v>64</v>
      </c>
      <c r="E180" s="10" t="s">
        <v>42</v>
      </c>
      <c r="F180" s="10">
        <f t="shared" si="66"/>
        <v>0</v>
      </c>
      <c r="G180" s="10">
        <f t="shared" si="67"/>
        <v>0</v>
      </c>
      <c r="H180" s="10">
        <f t="shared" si="68"/>
        <v>1</v>
      </c>
      <c r="I180" s="10">
        <f t="shared" si="69"/>
        <v>0</v>
      </c>
      <c r="J180" s="7">
        <v>0</v>
      </c>
      <c r="K180" s="13">
        <v>47108</v>
      </c>
      <c r="L180" s="9">
        <v>417098</v>
      </c>
      <c r="M180" s="7">
        <v>10</v>
      </c>
      <c r="N180" s="7">
        <f t="shared" si="97"/>
        <v>10</v>
      </c>
      <c r="O180" s="7">
        <v>3</v>
      </c>
      <c r="P180" s="7">
        <f t="shared" si="98"/>
        <v>17</v>
      </c>
      <c r="Q180" s="7">
        <v>4</v>
      </c>
      <c r="R180" s="7">
        <v>3</v>
      </c>
      <c r="S180" s="7">
        <v>2</v>
      </c>
      <c r="T180" s="7">
        <v>4</v>
      </c>
      <c r="U180" s="7">
        <v>3</v>
      </c>
      <c r="V180" s="7">
        <v>0</v>
      </c>
      <c r="W180" s="7">
        <v>0</v>
      </c>
      <c r="X180" s="6">
        <v>1</v>
      </c>
      <c r="Y180" s="12">
        <v>15.076180802437786</v>
      </c>
      <c r="Z180" s="7">
        <v>0</v>
      </c>
      <c r="AA180" s="7">
        <v>0</v>
      </c>
      <c r="AB180" s="7">
        <v>0</v>
      </c>
      <c r="AC180" s="10">
        <f t="shared" si="70"/>
        <v>0</v>
      </c>
      <c r="AD180" s="10">
        <f t="shared" si="71"/>
        <v>1</v>
      </c>
      <c r="AE180" s="10">
        <f t="shared" si="72"/>
        <v>0</v>
      </c>
      <c r="AF180" s="9" t="s">
        <v>67</v>
      </c>
      <c r="AG180" s="7" t="str">
        <f t="shared" si="73"/>
        <v>Outlier</v>
      </c>
      <c r="AH180" s="7" t="str">
        <f t="shared" si="74"/>
        <v>Padrão</v>
      </c>
      <c r="AI180" s="7" t="str">
        <f t="shared" si="75"/>
        <v>Padrão</v>
      </c>
      <c r="AJ180" s="7" t="str">
        <f t="shared" si="76"/>
        <v>Padrão</v>
      </c>
      <c r="AK180" s="7" t="str">
        <f t="shared" si="77"/>
        <v>Padrão</v>
      </c>
      <c r="AL180" s="7" t="str">
        <f t="shared" si="78"/>
        <v>Padrão</v>
      </c>
      <c r="AM180" s="34">
        <f t="shared" si="79"/>
        <v>1.4603146589077911</v>
      </c>
      <c r="AN180" s="34">
        <f t="shared" si="80"/>
        <v>0.1590682650749301</v>
      </c>
      <c r="AO180" s="35" t="str">
        <f t="shared" si="81"/>
        <v/>
      </c>
      <c r="AP180" s="34">
        <f t="shared" si="82"/>
        <v>0.48418502598840829</v>
      </c>
      <c r="AQ180" s="34">
        <f t="shared" si="83"/>
        <v>0.45005433183719096</v>
      </c>
      <c r="AR180" s="35" t="str">
        <f t="shared" si="84"/>
        <v/>
      </c>
      <c r="AS180" s="34">
        <f t="shared" si="85"/>
        <v>1.1257378724916556</v>
      </c>
      <c r="AT180" s="34">
        <f t="shared" si="86"/>
        <v>0.21416108293737512</v>
      </c>
      <c r="AU180" s="35" t="str">
        <f t="shared" si="87"/>
        <v/>
      </c>
      <c r="AV180" s="34">
        <f t="shared" si="88"/>
        <v>4.5918591086084329E-2</v>
      </c>
      <c r="AW180" s="34">
        <f t="shared" si="89"/>
        <v>1.8194691376563785</v>
      </c>
      <c r="AX180" s="35" t="str">
        <f t="shared" si="90"/>
        <v/>
      </c>
      <c r="AY180" s="34">
        <f t="shared" si="91"/>
        <v>9.7477962423126771E-2</v>
      </c>
      <c r="AZ180" s="34">
        <f t="shared" si="92"/>
        <v>1.2169977461864672</v>
      </c>
      <c r="BA180" s="35" t="str">
        <f t="shared" si="93"/>
        <v/>
      </c>
      <c r="BB180" s="34">
        <f t="shared" si="94"/>
        <v>0.16285060750454688</v>
      </c>
      <c r="BC180" s="34">
        <f t="shared" si="95"/>
        <v>0.9112820465910213</v>
      </c>
      <c r="BD180" s="35" t="str">
        <f t="shared" si="96"/>
        <v/>
      </c>
    </row>
    <row r="181" spans="1:56" ht="12.75" customHeight="1" x14ac:dyDescent="0.2">
      <c r="A181" s="7" t="s">
        <v>47</v>
      </c>
      <c r="B181" s="7" t="s">
        <v>35</v>
      </c>
      <c r="C181" s="8">
        <v>39998</v>
      </c>
      <c r="D181" s="9" t="s">
        <v>64</v>
      </c>
      <c r="E181" s="10" t="s">
        <v>42</v>
      </c>
      <c r="F181" s="10">
        <f t="shared" si="66"/>
        <v>0</v>
      </c>
      <c r="G181" s="10">
        <f t="shared" si="67"/>
        <v>0</v>
      </c>
      <c r="H181" s="10">
        <f t="shared" si="68"/>
        <v>1</v>
      </c>
      <c r="I181" s="10">
        <f t="shared" si="69"/>
        <v>0</v>
      </c>
      <c r="J181" s="7">
        <v>0</v>
      </c>
      <c r="K181" s="13">
        <v>47108</v>
      </c>
      <c r="L181" s="9">
        <v>417098</v>
      </c>
      <c r="M181" s="7">
        <v>10</v>
      </c>
      <c r="N181" s="7">
        <f t="shared" si="97"/>
        <v>10</v>
      </c>
      <c r="O181" s="7">
        <v>15</v>
      </c>
      <c r="P181" s="7">
        <f t="shared" si="98"/>
        <v>5</v>
      </c>
      <c r="Q181" s="7">
        <v>1</v>
      </c>
      <c r="R181" s="7">
        <v>3</v>
      </c>
      <c r="S181" s="7">
        <v>3</v>
      </c>
      <c r="T181" s="7">
        <v>4</v>
      </c>
      <c r="U181" s="7">
        <v>1</v>
      </c>
      <c r="V181" s="7">
        <v>0</v>
      </c>
      <c r="W181" s="7">
        <v>0</v>
      </c>
      <c r="X181" s="6">
        <v>1</v>
      </c>
      <c r="Y181" s="12">
        <v>15.330130404941661</v>
      </c>
      <c r="Z181" s="7">
        <v>1</v>
      </c>
      <c r="AA181" s="7">
        <v>0</v>
      </c>
      <c r="AB181" s="7">
        <v>0</v>
      </c>
      <c r="AC181" s="10">
        <f t="shared" si="70"/>
        <v>0</v>
      </c>
      <c r="AD181" s="10">
        <f t="shared" si="71"/>
        <v>1</v>
      </c>
      <c r="AE181" s="10">
        <f t="shared" si="72"/>
        <v>0</v>
      </c>
      <c r="AF181" s="9" t="s">
        <v>67</v>
      </c>
      <c r="AG181" s="7" t="str">
        <f t="shared" si="73"/>
        <v>Outlier</v>
      </c>
      <c r="AH181" s="7" t="str">
        <f t="shared" si="74"/>
        <v>Padrão</v>
      </c>
      <c r="AI181" s="7" t="str">
        <f t="shared" si="75"/>
        <v>Padrão</v>
      </c>
      <c r="AJ181" s="7" t="str">
        <f t="shared" si="76"/>
        <v>Padrão</v>
      </c>
      <c r="AK181" s="7" t="str">
        <f t="shared" si="77"/>
        <v>Padrão</v>
      </c>
      <c r="AL181" s="7" t="str">
        <f t="shared" si="78"/>
        <v>Padrão</v>
      </c>
      <c r="AM181" s="34">
        <f t="shared" si="79"/>
        <v>1.4603146589077911</v>
      </c>
      <c r="AN181" s="34">
        <f t="shared" si="80"/>
        <v>0.1590682650749301</v>
      </c>
      <c r="AO181" s="35" t="str">
        <f t="shared" si="81"/>
        <v/>
      </c>
      <c r="AP181" s="34">
        <f t="shared" si="82"/>
        <v>0.48418502598840829</v>
      </c>
      <c r="AQ181" s="34">
        <f t="shared" si="83"/>
        <v>0.45005433183719096</v>
      </c>
      <c r="AR181" s="35" t="str">
        <f t="shared" si="84"/>
        <v/>
      </c>
      <c r="AS181" s="34">
        <f t="shared" si="85"/>
        <v>0.32823525539694648</v>
      </c>
      <c r="AT181" s="34">
        <f t="shared" si="86"/>
        <v>0.59093821033144889</v>
      </c>
      <c r="AU181" s="35" t="str">
        <f t="shared" si="87"/>
        <v/>
      </c>
      <c r="AV181" s="34">
        <f t="shared" si="88"/>
        <v>4.5918591086084329E-2</v>
      </c>
      <c r="AW181" s="34">
        <f t="shared" si="89"/>
        <v>1.8194691376563785</v>
      </c>
      <c r="AX181" s="35" t="str">
        <f t="shared" si="90"/>
        <v/>
      </c>
      <c r="AY181" s="34">
        <f t="shared" si="91"/>
        <v>8.0227551021758284E-2</v>
      </c>
      <c r="AZ181" s="34">
        <f t="shared" si="92"/>
        <v>1.3530913159312468</v>
      </c>
      <c r="BA181" s="35" t="str">
        <f t="shared" si="93"/>
        <v/>
      </c>
      <c r="BB181" s="34">
        <f t="shared" si="94"/>
        <v>0.16285060750454688</v>
      </c>
      <c r="BC181" s="34">
        <f t="shared" si="95"/>
        <v>0.9112820465910213</v>
      </c>
      <c r="BD181" s="35" t="str">
        <f t="shared" si="96"/>
        <v/>
      </c>
    </row>
    <row r="182" spans="1:56" ht="12.75" customHeight="1" x14ac:dyDescent="0.2">
      <c r="A182" s="7" t="s">
        <v>47</v>
      </c>
      <c r="B182" s="7" t="s">
        <v>49</v>
      </c>
      <c r="C182" s="8">
        <v>40055</v>
      </c>
      <c r="D182" s="9" t="s">
        <v>64</v>
      </c>
      <c r="E182" s="10" t="s">
        <v>42</v>
      </c>
      <c r="F182" s="10">
        <f t="shared" si="66"/>
        <v>0</v>
      </c>
      <c r="G182" s="10">
        <f t="shared" si="67"/>
        <v>0</v>
      </c>
      <c r="H182" s="10">
        <f t="shared" si="68"/>
        <v>1</v>
      </c>
      <c r="I182" s="10">
        <f t="shared" si="69"/>
        <v>0</v>
      </c>
      <c r="J182" s="7">
        <v>0</v>
      </c>
      <c r="K182" s="13">
        <v>47108</v>
      </c>
      <c r="L182" s="9">
        <v>417098</v>
      </c>
      <c r="M182" s="7">
        <v>10</v>
      </c>
      <c r="N182" s="7">
        <f t="shared" si="97"/>
        <v>10</v>
      </c>
      <c r="O182" s="7">
        <v>20</v>
      </c>
      <c r="P182" s="7">
        <f t="shared" si="98"/>
        <v>0</v>
      </c>
      <c r="Q182" s="7">
        <v>4</v>
      </c>
      <c r="R182" s="7">
        <v>1</v>
      </c>
      <c r="S182" s="7">
        <v>5</v>
      </c>
      <c r="T182" s="7">
        <v>1</v>
      </c>
      <c r="U182" s="7">
        <v>3</v>
      </c>
      <c r="V182" s="7">
        <v>0</v>
      </c>
      <c r="W182" s="7">
        <v>1</v>
      </c>
      <c r="X182" s="6">
        <v>0</v>
      </c>
      <c r="Y182" s="12">
        <v>15.546625450798558</v>
      </c>
      <c r="Z182" s="7">
        <v>1</v>
      </c>
      <c r="AA182" s="7">
        <v>0</v>
      </c>
      <c r="AB182" s="7">
        <v>0</v>
      </c>
      <c r="AC182" s="10">
        <f t="shared" si="70"/>
        <v>0</v>
      </c>
      <c r="AD182" s="10">
        <f t="shared" si="71"/>
        <v>1</v>
      </c>
      <c r="AE182" s="10">
        <f t="shared" si="72"/>
        <v>0</v>
      </c>
      <c r="AF182" s="9" t="s">
        <v>67</v>
      </c>
      <c r="AG182" s="7" t="str">
        <f t="shared" si="73"/>
        <v>Outlier</v>
      </c>
      <c r="AH182" s="7" t="str">
        <f t="shared" si="74"/>
        <v>Padrão</v>
      </c>
      <c r="AI182" s="7" t="str">
        <f t="shared" si="75"/>
        <v>Padrão</v>
      </c>
      <c r="AJ182" s="7" t="str">
        <f t="shared" si="76"/>
        <v>Outlier</v>
      </c>
      <c r="AK182" s="7" t="str">
        <f t="shared" si="77"/>
        <v>Padrão</v>
      </c>
      <c r="AL182" s="7" t="str">
        <f t="shared" si="78"/>
        <v>Padrão</v>
      </c>
      <c r="AM182" s="34">
        <f t="shared" si="79"/>
        <v>1.4603146589077911</v>
      </c>
      <c r="AN182" s="34">
        <f t="shared" si="80"/>
        <v>0.1590682650749301</v>
      </c>
      <c r="AO182" s="35" t="str">
        <f t="shared" si="81"/>
        <v/>
      </c>
      <c r="AP182" s="34">
        <f t="shared" si="82"/>
        <v>0.48418502598840829</v>
      </c>
      <c r="AQ182" s="34">
        <f t="shared" si="83"/>
        <v>0.45005433183719096</v>
      </c>
      <c r="AR182" s="35" t="str">
        <f t="shared" si="84"/>
        <v/>
      </c>
      <c r="AS182" s="34">
        <f t="shared" si="85"/>
        <v>0.16261969593638392</v>
      </c>
      <c r="AT182" s="34">
        <f t="shared" si="86"/>
        <v>0.91203409733242702</v>
      </c>
      <c r="AU182" s="35" t="str">
        <f t="shared" si="87"/>
        <v/>
      </c>
      <c r="AV182" s="34">
        <f t="shared" si="88"/>
        <v>2.6795855645791824</v>
      </c>
      <c r="AW182" s="34">
        <f t="shared" si="89"/>
        <v>6.3828059149340033E-2</v>
      </c>
      <c r="AX182" s="35" t="str">
        <f t="shared" si="90"/>
        <v>*</v>
      </c>
      <c r="AY182" s="34">
        <f t="shared" si="91"/>
        <v>6.6846798970974217E-2</v>
      </c>
      <c r="AZ182" s="34">
        <f t="shared" si="92"/>
        <v>1.4922932003839826</v>
      </c>
      <c r="BA182" s="35" t="str">
        <f t="shared" si="93"/>
        <v/>
      </c>
      <c r="BB182" s="34">
        <f t="shared" si="94"/>
        <v>0.16285060750454688</v>
      </c>
      <c r="BC182" s="34">
        <f t="shared" si="95"/>
        <v>0.9112820465910213</v>
      </c>
      <c r="BD182" s="35" t="str">
        <f t="shared" si="96"/>
        <v/>
      </c>
    </row>
    <row r="183" spans="1:56" ht="12.75" customHeight="1" x14ac:dyDescent="0.2">
      <c r="A183" s="7" t="s">
        <v>50</v>
      </c>
      <c r="B183" s="7" t="s">
        <v>46</v>
      </c>
      <c r="C183" s="8">
        <v>40024</v>
      </c>
      <c r="D183" s="9" t="s">
        <v>41</v>
      </c>
      <c r="E183" s="10" t="s">
        <v>42</v>
      </c>
      <c r="F183" s="10">
        <f t="shared" si="66"/>
        <v>0</v>
      </c>
      <c r="G183" s="10">
        <f t="shared" si="67"/>
        <v>0</v>
      </c>
      <c r="H183" s="10">
        <f t="shared" si="68"/>
        <v>1</v>
      </c>
      <c r="I183" s="10">
        <f t="shared" si="69"/>
        <v>0</v>
      </c>
      <c r="J183" s="7">
        <v>0</v>
      </c>
      <c r="K183" s="11">
        <v>22667</v>
      </c>
      <c r="L183" s="9">
        <v>19223897</v>
      </c>
      <c r="M183" s="7">
        <v>11</v>
      </c>
      <c r="N183" s="7">
        <f t="shared" si="97"/>
        <v>9</v>
      </c>
      <c r="O183" s="7">
        <v>8</v>
      </c>
      <c r="P183" s="7">
        <f t="shared" si="98"/>
        <v>12</v>
      </c>
      <c r="Q183" s="7">
        <v>7</v>
      </c>
      <c r="R183" s="7">
        <v>6</v>
      </c>
      <c r="S183" s="7">
        <v>6</v>
      </c>
      <c r="T183" s="7">
        <v>5</v>
      </c>
      <c r="U183" s="7">
        <v>2</v>
      </c>
      <c r="V183" s="7">
        <v>0</v>
      </c>
      <c r="W183" s="7">
        <v>0</v>
      </c>
      <c r="X183" s="6">
        <v>1</v>
      </c>
      <c r="Y183" s="12">
        <v>29.778578398258649</v>
      </c>
      <c r="Z183" s="7">
        <v>0</v>
      </c>
      <c r="AA183" s="7">
        <v>0</v>
      </c>
      <c r="AB183" s="7">
        <v>10.199999999999999</v>
      </c>
      <c r="AC183" s="10">
        <f t="shared" si="70"/>
        <v>0</v>
      </c>
      <c r="AD183" s="10">
        <f t="shared" si="71"/>
        <v>1</v>
      </c>
      <c r="AE183" s="10">
        <f t="shared" si="72"/>
        <v>0</v>
      </c>
      <c r="AF183" s="9" t="s">
        <v>67</v>
      </c>
      <c r="AG183" s="7" t="str">
        <f t="shared" si="73"/>
        <v>Padrão</v>
      </c>
      <c r="AH183" s="7" t="str">
        <f t="shared" si="74"/>
        <v>Outlier</v>
      </c>
      <c r="AI183" s="7" t="str">
        <f t="shared" si="75"/>
        <v>Padrão</v>
      </c>
      <c r="AJ183" s="7" t="str">
        <f t="shared" si="76"/>
        <v>Padrão</v>
      </c>
      <c r="AK183" s="7" t="str">
        <f t="shared" si="77"/>
        <v>Padrão</v>
      </c>
      <c r="AL183" s="7" t="str">
        <f t="shared" si="78"/>
        <v>Outlier</v>
      </c>
      <c r="AM183" s="34">
        <f t="shared" si="79"/>
        <v>8.9365576108731241E-3</v>
      </c>
      <c r="AN183" s="34">
        <f t="shared" si="80"/>
        <v>4.2013067057607953</v>
      </c>
      <c r="AO183" s="35" t="str">
        <f t="shared" si="81"/>
        <v/>
      </c>
      <c r="AP183" s="34">
        <f t="shared" si="82"/>
        <v>5.3009435410909553</v>
      </c>
      <c r="AQ183" s="34">
        <f t="shared" si="83"/>
        <v>1.2236246353248176E-2</v>
      </c>
      <c r="AR183" s="35" t="str">
        <f t="shared" si="84"/>
        <v>**</v>
      </c>
      <c r="AS183" s="34">
        <f t="shared" si="85"/>
        <v>0.79450675357053047</v>
      </c>
      <c r="AT183" s="34">
        <f t="shared" si="86"/>
        <v>0.30084051243716065</v>
      </c>
      <c r="AU183" s="35" t="str">
        <f t="shared" si="87"/>
        <v/>
      </c>
      <c r="AV183" s="34">
        <f t="shared" si="88"/>
        <v>6.7565168950411023E-2</v>
      </c>
      <c r="AW183" s="34">
        <f t="shared" si="89"/>
        <v>1.4838057245320497</v>
      </c>
      <c r="AX183" s="35" t="str">
        <f t="shared" si="90"/>
        <v/>
      </c>
      <c r="AY183" s="34">
        <f t="shared" si="91"/>
        <v>1.8632183382170489</v>
      </c>
      <c r="AZ183" s="34">
        <f t="shared" si="92"/>
        <v>0.11512919536521281</v>
      </c>
      <c r="BA183" s="35" t="str">
        <f t="shared" si="93"/>
        <v/>
      </c>
      <c r="BB183" s="34">
        <f t="shared" si="94"/>
        <v>0.28454693615621363</v>
      </c>
      <c r="BC183" s="34">
        <f t="shared" si="95"/>
        <v>0.64870093940967877</v>
      </c>
      <c r="BD183" s="35" t="str">
        <f t="shared" si="96"/>
        <v/>
      </c>
    </row>
    <row r="184" spans="1:56" ht="12.75" customHeight="1" x14ac:dyDescent="0.2">
      <c r="A184" s="7" t="s">
        <v>39</v>
      </c>
      <c r="B184" s="7" t="s">
        <v>44</v>
      </c>
      <c r="C184" s="8">
        <v>39971</v>
      </c>
      <c r="D184" s="9" t="s">
        <v>41</v>
      </c>
      <c r="E184" s="10" t="s">
        <v>42</v>
      </c>
      <c r="F184" s="10">
        <f t="shared" si="66"/>
        <v>0</v>
      </c>
      <c r="G184" s="10">
        <f t="shared" si="67"/>
        <v>0</v>
      </c>
      <c r="H184" s="10">
        <f t="shared" si="68"/>
        <v>1</v>
      </c>
      <c r="I184" s="10">
        <f t="shared" si="69"/>
        <v>0</v>
      </c>
      <c r="J184" s="7">
        <v>0</v>
      </c>
      <c r="K184" s="11">
        <v>22667</v>
      </c>
      <c r="L184" s="9">
        <v>19223897</v>
      </c>
      <c r="M184" s="7">
        <v>11</v>
      </c>
      <c r="N184" s="7">
        <f t="shared" si="97"/>
        <v>9</v>
      </c>
      <c r="O184" s="7">
        <v>2</v>
      </c>
      <c r="P184" s="7">
        <f t="shared" si="98"/>
        <v>18</v>
      </c>
      <c r="Q184" s="7">
        <v>2</v>
      </c>
      <c r="R184" s="7">
        <v>6</v>
      </c>
      <c r="S184" s="7">
        <v>2</v>
      </c>
      <c r="T184" s="7">
        <v>2</v>
      </c>
      <c r="U184" s="7">
        <v>1</v>
      </c>
      <c r="V184" s="7">
        <v>0</v>
      </c>
      <c r="W184" s="7">
        <v>0</v>
      </c>
      <c r="X184" s="6">
        <v>0</v>
      </c>
      <c r="Y184" s="12">
        <v>21.563531455515573</v>
      </c>
      <c r="Z184" s="7">
        <v>1</v>
      </c>
      <c r="AA184" s="7">
        <v>0</v>
      </c>
      <c r="AB184" s="7">
        <v>0</v>
      </c>
      <c r="AC184" s="10">
        <f t="shared" si="70"/>
        <v>1</v>
      </c>
      <c r="AD184" s="10">
        <f t="shared" si="71"/>
        <v>0</v>
      </c>
      <c r="AE184" s="10">
        <f t="shared" si="72"/>
        <v>0</v>
      </c>
      <c r="AF184" s="9" t="s">
        <v>34</v>
      </c>
      <c r="AG184" s="7" t="str">
        <f t="shared" si="73"/>
        <v>Padrão</v>
      </c>
      <c r="AH184" s="7" t="str">
        <f t="shared" si="74"/>
        <v>Outlier</v>
      </c>
      <c r="AI184" s="7" t="str">
        <f t="shared" si="75"/>
        <v>Padrão</v>
      </c>
      <c r="AJ184" s="7" t="str">
        <f t="shared" si="76"/>
        <v>Padrão</v>
      </c>
      <c r="AK184" s="7" t="str">
        <f t="shared" si="77"/>
        <v>Padrão</v>
      </c>
      <c r="AL184" s="7" t="str">
        <f t="shared" si="78"/>
        <v>Padrão</v>
      </c>
      <c r="AM184" s="34">
        <f t="shared" si="79"/>
        <v>8.9365576108731241E-3</v>
      </c>
      <c r="AN184" s="34">
        <f t="shared" si="80"/>
        <v>4.2013067057607953</v>
      </c>
      <c r="AO184" s="35" t="str">
        <f t="shared" si="81"/>
        <v/>
      </c>
      <c r="AP184" s="34">
        <f t="shared" si="82"/>
        <v>5.3009435410909553</v>
      </c>
      <c r="AQ184" s="34">
        <f t="shared" si="83"/>
        <v>1.2236246353248176E-2</v>
      </c>
      <c r="AR184" s="35" t="str">
        <f t="shared" si="84"/>
        <v>**</v>
      </c>
      <c r="AS184" s="34">
        <f t="shared" si="85"/>
        <v>1.1257378724916556</v>
      </c>
      <c r="AT184" s="34">
        <f t="shared" si="86"/>
        <v>0.21416108293737512</v>
      </c>
      <c r="AU184" s="35" t="str">
        <f t="shared" si="87"/>
        <v/>
      </c>
      <c r="AV184" s="34">
        <f t="shared" si="88"/>
        <v>1.3519287889004703</v>
      </c>
      <c r="AW184" s="34">
        <f t="shared" si="89"/>
        <v>0.17452817652697644</v>
      </c>
      <c r="AX184" s="35" t="str">
        <f t="shared" si="90"/>
        <v/>
      </c>
      <c r="AY184" s="34">
        <f t="shared" si="91"/>
        <v>0.18305209119375043</v>
      </c>
      <c r="AZ184" s="34">
        <f t="shared" si="92"/>
        <v>0.85089008280314893</v>
      </c>
      <c r="BA184" s="35" t="str">
        <f t="shared" si="93"/>
        <v/>
      </c>
      <c r="BB184" s="34">
        <f t="shared" si="94"/>
        <v>0.16285060750454688</v>
      </c>
      <c r="BC184" s="34">
        <f t="shared" si="95"/>
        <v>0.9112820465910213</v>
      </c>
      <c r="BD184" s="35" t="str">
        <f t="shared" si="96"/>
        <v/>
      </c>
    </row>
    <row r="185" spans="1:56" ht="12.75" customHeight="1" x14ac:dyDescent="0.2">
      <c r="A185" s="7" t="s">
        <v>47</v>
      </c>
      <c r="B185" s="7" t="s">
        <v>44</v>
      </c>
      <c r="C185" s="8">
        <v>40098</v>
      </c>
      <c r="D185" s="9" t="s">
        <v>41</v>
      </c>
      <c r="E185" s="10" t="s">
        <v>42</v>
      </c>
      <c r="F185" s="10">
        <f t="shared" si="66"/>
        <v>0</v>
      </c>
      <c r="G185" s="10">
        <f t="shared" si="67"/>
        <v>0</v>
      </c>
      <c r="H185" s="10">
        <f t="shared" si="68"/>
        <v>1</v>
      </c>
      <c r="I185" s="10">
        <f t="shared" si="69"/>
        <v>0</v>
      </c>
      <c r="J185" s="7">
        <v>0</v>
      </c>
      <c r="K185" s="11">
        <v>22667</v>
      </c>
      <c r="L185" s="9">
        <v>19223897</v>
      </c>
      <c r="M185" s="7">
        <v>11</v>
      </c>
      <c r="N185" s="7">
        <f t="shared" si="97"/>
        <v>9</v>
      </c>
      <c r="O185" s="7">
        <v>8</v>
      </c>
      <c r="P185" s="7">
        <f t="shared" si="98"/>
        <v>12</v>
      </c>
      <c r="Q185" s="7">
        <v>3</v>
      </c>
      <c r="R185" s="7">
        <v>4</v>
      </c>
      <c r="S185" s="7">
        <v>3</v>
      </c>
      <c r="T185" s="7">
        <v>6</v>
      </c>
      <c r="U185" s="7">
        <v>3</v>
      </c>
      <c r="V185" s="7">
        <v>0</v>
      </c>
      <c r="W185" s="7">
        <v>0</v>
      </c>
      <c r="X185" s="6">
        <v>0</v>
      </c>
      <c r="Y185" s="12">
        <v>11.122586913361213</v>
      </c>
      <c r="Z185" s="7">
        <v>0</v>
      </c>
      <c r="AA185" s="7">
        <v>0</v>
      </c>
      <c r="AB185" s="7">
        <v>0</v>
      </c>
      <c r="AC185" s="10">
        <f t="shared" si="70"/>
        <v>0</v>
      </c>
      <c r="AD185" s="10">
        <f t="shared" si="71"/>
        <v>0</v>
      </c>
      <c r="AE185" s="10">
        <f t="shared" si="72"/>
        <v>1</v>
      </c>
      <c r="AF185" s="9" t="s">
        <v>76</v>
      </c>
      <c r="AG185" s="7" t="str">
        <f t="shared" si="73"/>
        <v>Padrão</v>
      </c>
      <c r="AH185" s="7" t="str">
        <f t="shared" si="74"/>
        <v>Outlier</v>
      </c>
      <c r="AI185" s="7" t="str">
        <f t="shared" si="75"/>
        <v>Padrão</v>
      </c>
      <c r="AJ185" s="7" t="str">
        <f t="shared" si="76"/>
        <v>Padrão</v>
      </c>
      <c r="AK185" s="7" t="str">
        <f t="shared" si="77"/>
        <v>Padrão</v>
      </c>
      <c r="AL185" s="7" t="str">
        <f t="shared" si="78"/>
        <v>Padrão</v>
      </c>
      <c r="AM185" s="34">
        <f t="shared" si="79"/>
        <v>8.9365576108731241E-3</v>
      </c>
      <c r="AN185" s="34">
        <f t="shared" si="80"/>
        <v>4.2013067057607953</v>
      </c>
      <c r="AO185" s="35" t="str">
        <f t="shared" si="81"/>
        <v/>
      </c>
      <c r="AP185" s="34">
        <f t="shared" si="82"/>
        <v>5.3009435410909553</v>
      </c>
      <c r="AQ185" s="34">
        <f t="shared" si="83"/>
        <v>1.2236246353248176E-2</v>
      </c>
      <c r="AR185" s="35" t="str">
        <f t="shared" si="84"/>
        <v>**</v>
      </c>
      <c r="AS185" s="34">
        <f t="shared" si="85"/>
        <v>0.32823525539694648</v>
      </c>
      <c r="AT185" s="34">
        <f t="shared" si="86"/>
        <v>0.59093821033144889</v>
      </c>
      <c r="AU185" s="35" t="str">
        <f t="shared" si="87"/>
        <v/>
      </c>
      <c r="AV185" s="34">
        <f t="shared" si="88"/>
        <v>0.53897953132908405</v>
      </c>
      <c r="AW185" s="34">
        <f t="shared" si="89"/>
        <v>0.41503623187612998</v>
      </c>
      <c r="AX185" s="35" t="str">
        <f t="shared" si="90"/>
        <v/>
      </c>
      <c r="AY185" s="34">
        <f t="shared" si="91"/>
        <v>0.58252088335638952</v>
      </c>
      <c r="AZ185" s="34">
        <f t="shared" si="92"/>
        <v>0.39062633010900777</v>
      </c>
      <c r="BA185" s="35" t="str">
        <f t="shared" si="93"/>
        <v/>
      </c>
      <c r="BB185" s="34">
        <f t="shared" si="94"/>
        <v>0.16285060750454688</v>
      </c>
      <c r="BC185" s="34">
        <f t="shared" si="95"/>
        <v>0.9112820465910213</v>
      </c>
      <c r="BD185" s="35" t="str">
        <f t="shared" si="96"/>
        <v/>
      </c>
    </row>
    <row r="186" spans="1:56" ht="12.75" customHeight="1" x14ac:dyDescent="0.2">
      <c r="A186" s="7" t="s">
        <v>55</v>
      </c>
      <c r="B186" s="7" t="s">
        <v>61</v>
      </c>
      <c r="C186" s="8">
        <v>40111</v>
      </c>
      <c r="D186" s="9" t="s">
        <v>41</v>
      </c>
      <c r="E186" s="10" t="s">
        <v>42</v>
      </c>
      <c r="F186" s="10">
        <f t="shared" si="66"/>
        <v>0</v>
      </c>
      <c r="G186" s="10">
        <f t="shared" si="67"/>
        <v>0</v>
      </c>
      <c r="H186" s="10">
        <f t="shared" si="68"/>
        <v>1</v>
      </c>
      <c r="I186" s="10">
        <f t="shared" si="69"/>
        <v>0</v>
      </c>
      <c r="J186" s="7">
        <v>0</v>
      </c>
      <c r="K186" s="11">
        <v>22667</v>
      </c>
      <c r="L186" s="9">
        <v>19223897</v>
      </c>
      <c r="M186" s="7">
        <v>11</v>
      </c>
      <c r="N186" s="7">
        <f t="shared" si="97"/>
        <v>9</v>
      </c>
      <c r="O186" s="7">
        <v>7</v>
      </c>
      <c r="P186" s="7">
        <f t="shared" si="98"/>
        <v>13</v>
      </c>
      <c r="Q186" s="7">
        <v>4</v>
      </c>
      <c r="R186" s="7">
        <v>9</v>
      </c>
      <c r="S186" s="7">
        <v>3</v>
      </c>
      <c r="T186" s="7">
        <v>5</v>
      </c>
      <c r="U186" s="7">
        <v>4</v>
      </c>
      <c r="V186" s="7">
        <v>0</v>
      </c>
      <c r="W186" s="7">
        <v>0</v>
      </c>
      <c r="X186" s="6">
        <v>1</v>
      </c>
      <c r="Y186" s="12">
        <v>32.505359278682491</v>
      </c>
      <c r="Z186" s="7">
        <v>1</v>
      </c>
      <c r="AA186" s="7">
        <v>0</v>
      </c>
      <c r="AB186" s="7">
        <v>0</v>
      </c>
      <c r="AC186" s="10">
        <f t="shared" si="70"/>
        <v>0</v>
      </c>
      <c r="AD186" s="10">
        <f t="shared" si="71"/>
        <v>0</v>
      </c>
      <c r="AE186" s="10">
        <f t="shared" si="72"/>
        <v>1</v>
      </c>
      <c r="AF186" s="9" t="s">
        <v>76</v>
      </c>
      <c r="AG186" s="7" t="str">
        <f t="shared" si="73"/>
        <v>Padrão</v>
      </c>
      <c r="AH186" s="7" t="str">
        <f t="shared" si="74"/>
        <v>Outlier</v>
      </c>
      <c r="AI186" s="7" t="str">
        <f t="shared" si="75"/>
        <v>Padrão</v>
      </c>
      <c r="AJ186" s="7" t="str">
        <f t="shared" si="76"/>
        <v>Padrão</v>
      </c>
      <c r="AK186" s="7" t="str">
        <f t="shared" si="77"/>
        <v>Padrão</v>
      </c>
      <c r="AL186" s="7" t="str">
        <f t="shared" si="78"/>
        <v>Padrão</v>
      </c>
      <c r="AM186" s="34">
        <f t="shared" si="79"/>
        <v>8.9365576108731241E-3</v>
      </c>
      <c r="AN186" s="34">
        <f t="shared" si="80"/>
        <v>4.2013067057607953</v>
      </c>
      <c r="AO186" s="35" t="str">
        <f t="shared" si="81"/>
        <v/>
      </c>
      <c r="AP186" s="34">
        <f t="shared" si="82"/>
        <v>5.3009435410909553</v>
      </c>
      <c r="AQ186" s="34">
        <f t="shared" si="83"/>
        <v>1.2236246353248176E-2</v>
      </c>
      <c r="AR186" s="35" t="str">
        <f t="shared" si="84"/>
        <v>**</v>
      </c>
      <c r="AS186" s="34">
        <f t="shared" si="85"/>
        <v>0.32823525539694648</v>
      </c>
      <c r="AT186" s="34">
        <f t="shared" si="86"/>
        <v>0.59093821033144889</v>
      </c>
      <c r="AU186" s="35" t="str">
        <f t="shared" si="87"/>
        <v/>
      </c>
      <c r="AV186" s="34">
        <f t="shared" si="88"/>
        <v>6.7565168950411023E-2</v>
      </c>
      <c r="AW186" s="34">
        <f t="shared" si="89"/>
        <v>1.4838057245320497</v>
      </c>
      <c r="AX186" s="35" t="str">
        <f t="shared" si="90"/>
        <v/>
      </c>
      <c r="AY186" s="34">
        <f t="shared" si="91"/>
        <v>2.8091831433496037</v>
      </c>
      <c r="AZ186" s="34">
        <f t="shared" si="92"/>
        <v>5.842701109868656E-2</v>
      </c>
      <c r="BA186" s="35" t="str">
        <f t="shared" si="93"/>
        <v>*</v>
      </c>
      <c r="BB186" s="34">
        <f t="shared" si="94"/>
        <v>0.16285060750454688</v>
      </c>
      <c r="BC186" s="34">
        <f t="shared" si="95"/>
        <v>0.9112820465910213</v>
      </c>
      <c r="BD186" s="35" t="str">
        <f t="shared" si="96"/>
        <v/>
      </c>
    </row>
    <row r="187" spans="1:56" ht="12.75" customHeight="1" x14ac:dyDescent="0.2">
      <c r="A187" s="7" t="s">
        <v>55</v>
      </c>
      <c r="B187" s="7" t="s">
        <v>31</v>
      </c>
      <c r="C187" s="8">
        <v>40041</v>
      </c>
      <c r="D187" s="9" t="s">
        <v>41</v>
      </c>
      <c r="E187" s="10" t="s">
        <v>42</v>
      </c>
      <c r="F187" s="10">
        <f t="shared" si="66"/>
        <v>0</v>
      </c>
      <c r="G187" s="10">
        <f t="shared" si="67"/>
        <v>0</v>
      </c>
      <c r="H187" s="10">
        <f t="shared" si="68"/>
        <v>1</v>
      </c>
      <c r="I187" s="10">
        <f t="shared" si="69"/>
        <v>0</v>
      </c>
      <c r="J187" s="7">
        <v>0</v>
      </c>
      <c r="K187" s="11">
        <v>22667</v>
      </c>
      <c r="L187" s="9">
        <v>19223897</v>
      </c>
      <c r="M187" s="7">
        <v>11</v>
      </c>
      <c r="N187" s="7">
        <f t="shared" si="97"/>
        <v>9</v>
      </c>
      <c r="O187" s="7">
        <v>4</v>
      </c>
      <c r="P187" s="7">
        <f t="shared" si="98"/>
        <v>16</v>
      </c>
      <c r="Q187" s="7">
        <v>1</v>
      </c>
      <c r="R187" s="7">
        <v>4</v>
      </c>
      <c r="S187" s="7">
        <v>0</v>
      </c>
      <c r="T187" s="7">
        <v>5</v>
      </c>
      <c r="U187" s="7">
        <v>2</v>
      </c>
      <c r="V187" s="7">
        <v>0</v>
      </c>
      <c r="W187" s="7">
        <v>0</v>
      </c>
      <c r="X187" s="6">
        <v>1</v>
      </c>
      <c r="Y187" s="12">
        <v>30.481312901431245</v>
      </c>
      <c r="Z187" s="7">
        <v>1</v>
      </c>
      <c r="AA187" s="7">
        <v>0</v>
      </c>
      <c r="AB187" s="7">
        <v>0</v>
      </c>
      <c r="AC187" s="10">
        <f t="shared" si="70"/>
        <v>0</v>
      </c>
      <c r="AD187" s="10">
        <f t="shared" si="71"/>
        <v>1</v>
      </c>
      <c r="AE187" s="10">
        <f t="shared" si="72"/>
        <v>0</v>
      </c>
      <c r="AF187" s="9" t="s">
        <v>67</v>
      </c>
      <c r="AG187" s="7" t="str">
        <f t="shared" si="73"/>
        <v>Padrão</v>
      </c>
      <c r="AH187" s="7" t="str">
        <f t="shared" si="74"/>
        <v>Outlier</v>
      </c>
      <c r="AI187" s="7" t="str">
        <f t="shared" si="75"/>
        <v>Outlier</v>
      </c>
      <c r="AJ187" s="7" t="str">
        <f t="shared" si="76"/>
        <v>Padrão</v>
      </c>
      <c r="AK187" s="7" t="str">
        <f t="shared" si="77"/>
        <v>Padrão</v>
      </c>
      <c r="AL187" s="7" t="str">
        <f t="shared" si="78"/>
        <v>Padrão</v>
      </c>
      <c r="AM187" s="34">
        <f t="shared" si="79"/>
        <v>8.9365576108731241E-3</v>
      </c>
      <c r="AN187" s="34">
        <f t="shared" si="80"/>
        <v>4.2013067057607953</v>
      </c>
      <c r="AO187" s="35" t="str">
        <f t="shared" si="81"/>
        <v/>
      </c>
      <c r="AP187" s="34">
        <f t="shared" si="82"/>
        <v>5.3009435410909553</v>
      </c>
      <c r="AQ187" s="34">
        <f t="shared" si="83"/>
        <v>1.2236246353248176E-2</v>
      </c>
      <c r="AR187" s="35" t="str">
        <f t="shared" si="84"/>
        <v>**</v>
      </c>
      <c r="AS187" s="34">
        <f t="shared" si="85"/>
        <v>4.1501327814099289</v>
      </c>
      <c r="AT187" s="34">
        <f t="shared" si="86"/>
        <v>2.4586074131861681E-2</v>
      </c>
      <c r="AU187" s="35" t="str">
        <f t="shared" si="87"/>
        <v>**</v>
      </c>
      <c r="AV187" s="34">
        <f t="shared" si="88"/>
        <v>6.7565168950411023E-2</v>
      </c>
      <c r="AW187" s="34">
        <f t="shared" si="89"/>
        <v>1.4838057245320497</v>
      </c>
      <c r="AX187" s="35" t="str">
        <f t="shared" si="90"/>
        <v/>
      </c>
      <c r="AY187" s="34">
        <f t="shared" si="91"/>
        <v>2.0884981971290353</v>
      </c>
      <c r="AZ187" s="34">
        <f t="shared" si="92"/>
        <v>9.7158632212545476E-2</v>
      </c>
      <c r="BA187" s="35" t="str">
        <f t="shared" si="93"/>
        <v>*</v>
      </c>
      <c r="BB187" s="34">
        <f t="shared" si="94"/>
        <v>0.16285060750454688</v>
      </c>
      <c r="BC187" s="34">
        <f t="shared" si="95"/>
        <v>0.9112820465910213</v>
      </c>
      <c r="BD187" s="35" t="str">
        <f t="shared" si="96"/>
        <v/>
      </c>
    </row>
    <row r="188" spans="1:56" ht="12.75" customHeight="1" x14ac:dyDescent="0.2">
      <c r="A188" s="7" t="s">
        <v>36</v>
      </c>
      <c r="B188" s="7" t="s">
        <v>53</v>
      </c>
      <c r="C188" s="8">
        <v>40132</v>
      </c>
      <c r="D188" s="9" t="s">
        <v>59</v>
      </c>
      <c r="E188" s="10" t="s">
        <v>42</v>
      </c>
      <c r="F188" s="10">
        <f t="shared" si="66"/>
        <v>0</v>
      </c>
      <c r="G188" s="10">
        <f t="shared" si="67"/>
        <v>0</v>
      </c>
      <c r="H188" s="10">
        <f t="shared" si="68"/>
        <v>1</v>
      </c>
      <c r="I188" s="10">
        <f t="shared" si="69"/>
        <v>0</v>
      </c>
      <c r="J188" s="7">
        <v>0</v>
      </c>
      <c r="K188" s="11">
        <v>100806</v>
      </c>
      <c r="L188" s="9">
        <v>270173</v>
      </c>
      <c r="M188" s="7">
        <v>11</v>
      </c>
      <c r="N188" s="7">
        <f t="shared" si="97"/>
        <v>9</v>
      </c>
      <c r="O188" s="7">
        <v>16</v>
      </c>
      <c r="P188" s="7">
        <f t="shared" si="98"/>
        <v>4</v>
      </c>
      <c r="Q188" s="7">
        <v>4</v>
      </c>
      <c r="R188" s="7">
        <v>9</v>
      </c>
      <c r="S188" s="7">
        <v>3</v>
      </c>
      <c r="T188" s="7">
        <v>4</v>
      </c>
      <c r="U188" s="7">
        <v>4</v>
      </c>
      <c r="V188" s="7">
        <v>0</v>
      </c>
      <c r="W188" s="7">
        <v>1</v>
      </c>
      <c r="X188" s="6">
        <v>0</v>
      </c>
      <c r="Y188" s="12">
        <v>18.977272727272727</v>
      </c>
      <c r="Z188" s="7">
        <v>1</v>
      </c>
      <c r="AA188" s="7">
        <v>0</v>
      </c>
      <c r="AB188" s="7">
        <v>10</v>
      </c>
      <c r="AC188" s="10">
        <f t="shared" si="70"/>
        <v>0</v>
      </c>
      <c r="AD188" s="10">
        <f t="shared" si="71"/>
        <v>0</v>
      </c>
      <c r="AE188" s="10">
        <f t="shared" si="72"/>
        <v>1</v>
      </c>
      <c r="AF188" s="9" t="s">
        <v>76</v>
      </c>
      <c r="AG188" s="7" t="str">
        <f t="shared" si="73"/>
        <v>Outlier</v>
      </c>
      <c r="AH188" s="7" t="str">
        <f t="shared" si="74"/>
        <v>Padrão</v>
      </c>
      <c r="AI188" s="7" t="str">
        <f t="shared" si="75"/>
        <v>Padrão</v>
      </c>
      <c r="AJ188" s="7" t="str">
        <f t="shared" si="76"/>
        <v>Padrão</v>
      </c>
      <c r="AK188" s="7" t="str">
        <f t="shared" si="77"/>
        <v>Padrão</v>
      </c>
      <c r="AL188" s="7" t="str">
        <f t="shared" si="78"/>
        <v>Outlier</v>
      </c>
      <c r="AM188" s="34">
        <f t="shared" si="79"/>
        <v>16.573983232139259</v>
      </c>
      <c r="AN188" s="34">
        <f t="shared" si="80"/>
        <v>2.4671859763374411E-5</v>
      </c>
      <c r="AO188" s="35" t="str">
        <f t="shared" si="81"/>
        <v>***</v>
      </c>
      <c r="AP188" s="34">
        <f t="shared" si="82"/>
        <v>0.51733075253573368</v>
      </c>
      <c r="AQ188" s="34">
        <f t="shared" si="83"/>
        <v>0.42824171776479131</v>
      </c>
      <c r="AR188" s="35" t="str">
        <f t="shared" si="84"/>
        <v/>
      </c>
      <c r="AS188" s="34">
        <f t="shared" si="85"/>
        <v>0.32823525539694648</v>
      </c>
      <c r="AT188" s="34">
        <f t="shared" si="86"/>
        <v>0.59093821033144889</v>
      </c>
      <c r="AU188" s="35" t="str">
        <f t="shared" si="87"/>
        <v/>
      </c>
      <c r="AV188" s="34">
        <f t="shared" si="88"/>
        <v>4.5918591086084329E-2</v>
      </c>
      <c r="AW188" s="34">
        <f t="shared" si="89"/>
        <v>1.8194691376563785</v>
      </c>
      <c r="AX188" s="35" t="str">
        <f t="shared" si="90"/>
        <v/>
      </c>
      <c r="AY188" s="34">
        <f t="shared" si="91"/>
        <v>1.7639039910942279E-2</v>
      </c>
      <c r="AZ188" s="34">
        <f t="shared" si="92"/>
        <v>2.9774352488434834</v>
      </c>
      <c r="BA188" s="35" t="str">
        <f t="shared" si="93"/>
        <v/>
      </c>
      <c r="BB188" s="34">
        <f t="shared" si="94"/>
        <v>0.26528403651854965</v>
      </c>
      <c r="BC188" s="34">
        <f t="shared" si="95"/>
        <v>0.67834216111972445</v>
      </c>
      <c r="BD188" s="35" t="str">
        <f t="shared" si="96"/>
        <v/>
      </c>
    </row>
    <row r="189" spans="1:56" ht="12.75" customHeight="1" x14ac:dyDescent="0.2">
      <c r="A189" s="7" t="s">
        <v>36</v>
      </c>
      <c r="B189" s="7" t="s">
        <v>61</v>
      </c>
      <c r="C189" s="8">
        <v>40082</v>
      </c>
      <c r="D189" s="9" t="s">
        <v>59</v>
      </c>
      <c r="E189" s="10" t="s">
        <v>42</v>
      </c>
      <c r="F189" s="10">
        <f t="shared" si="66"/>
        <v>0</v>
      </c>
      <c r="G189" s="10">
        <f t="shared" si="67"/>
        <v>0</v>
      </c>
      <c r="H189" s="10">
        <f t="shared" si="68"/>
        <v>1</v>
      </c>
      <c r="I189" s="10">
        <f t="shared" si="69"/>
        <v>0</v>
      </c>
      <c r="J189" s="7">
        <v>0</v>
      </c>
      <c r="K189" s="11">
        <v>100806</v>
      </c>
      <c r="L189" s="9">
        <v>270173</v>
      </c>
      <c r="M189" s="7">
        <v>11</v>
      </c>
      <c r="N189" s="7">
        <f t="shared" si="97"/>
        <v>9</v>
      </c>
      <c r="O189" s="7">
        <v>13</v>
      </c>
      <c r="P189" s="7">
        <f t="shared" si="98"/>
        <v>7</v>
      </c>
      <c r="Q189" s="7">
        <v>3</v>
      </c>
      <c r="R189" s="7">
        <v>3</v>
      </c>
      <c r="S189" s="7">
        <v>4</v>
      </c>
      <c r="T189" s="7">
        <v>5</v>
      </c>
      <c r="U189" s="7">
        <v>3</v>
      </c>
      <c r="V189" s="7">
        <v>0</v>
      </c>
      <c r="W189" s="7">
        <v>0</v>
      </c>
      <c r="X189" s="6">
        <v>1</v>
      </c>
      <c r="Y189" s="12">
        <v>12.339476813317479</v>
      </c>
      <c r="Z189" s="7">
        <v>1</v>
      </c>
      <c r="AA189" s="7">
        <v>0</v>
      </c>
      <c r="AB189" s="7">
        <v>0</v>
      </c>
      <c r="AC189" s="10">
        <f t="shared" si="70"/>
        <v>0</v>
      </c>
      <c r="AD189" s="10">
        <f t="shared" si="71"/>
        <v>0</v>
      </c>
      <c r="AE189" s="10">
        <f t="shared" si="72"/>
        <v>1</v>
      </c>
      <c r="AF189" s="9" t="s">
        <v>76</v>
      </c>
      <c r="AG189" s="7" t="str">
        <f t="shared" si="73"/>
        <v>Outlier</v>
      </c>
      <c r="AH189" s="7" t="str">
        <f t="shared" si="74"/>
        <v>Padrão</v>
      </c>
      <c r="AI189" s="7" t="str">
        <f t="shared" si="75"/>
        <v>Padrão</v>
      </c>
      <c r="AJ189" s="7" t="str">
        <f t="shared" si="76"/>
        <v>Padrão</v>
      </c>
      <c r="AK189" s="7" t="str">
        <f t="shared" si="77"/>
        <v>Padrão</v>
      </c>
      <c r="AL189" s="7" t="str">
        <f t="shared" si="78"/>
        <v>Padrão</v>
      </c>
      <c r="AM189" s="34">
        <f t="shared" si="79"/>
        <v>16.573983232139259</v>
      </c>
      <c r="AN189" s="34">
        <f t="shared" si="80"/>
        <v>2.4671859763374411E-5</v>
      </c>
      <c r="AO189" s="35" t="str">
        <f t="shared" si="81"/>
        <v>***</v>
      </c>
      <c r="AP189" s="34">
        <f t="shared" si="82"/>
        <v>0.51733075253573368</v>
      </c>
      <c r="AQ189" s="34">
        <f t="shared" si="83"/>
        <v>0.42824171776479131</v>
      </c>
      <c r="AR189" s="35" t="str">
        <f t="shared" si="84"/>
        <v/>
      </c>
      <c r="AS189" s="34">
        <f t="shared" si="85"/>
        <v>7.1958632118559957E-3</v>
      </c>
      <c r="AT189" s="34">
        <f t="shared" si="86"/>
        <v>4.6860406798016934</v>
      </c>
      <c r="AU189" s="35" t="str">
        <f t="shared" si="87"/>
        <v/>
      </c>
      <c r="AV189" s="34">
        <f t="shared" si="88"/>
        <v>6.7565168950411023E-2</v>
      </c>
      <c r="AW189" s="34">
        <f t="shared" si="89"/>
        <v>1.4838057245320497</v>
      </c>
      <c r="AX189" s="35" t="str">
        <f t="shared" si="90"/>
        <v/>
      </c>
      <c r="AY189" s="34">
        <f t="shared" si="91"/>
        <v>0.38988890786393443</v>
      </c>
      <c r="AZ189" s="34">
        <f t="shared" si="92"/>
        <v>0.52574642138773264</v>
      </c>
      <c r="BA189" s="35" t="str">
        <f t="shared" si="93"/>
        <v/>
      </c>
      <c r="BB189" s="34">
        <f t="shared" si="94"/>
        <v>0.16285060750454688</v>
      </c>
      <c r="BC189" s="34">
        <f t="shared" si="95"/>
        <v>0.9112820465910213</v>
      </c>
      <c r="BD189" s="35" t="str">
        <f t="shared" si="96"/>
        <v/>
      </c>
    </row>
    <row r="190" spans="1:56" ht="12.75" customHeight="1" x14ac:dyDescent="0.2">
      <c r="A190" s="7" t="s">
        <v>36</v>
      </c>
      <c r="B190" s="7" t="s">
        <v>47</v>
      </c>
      <c r="C190" s="8">
        <v>40103</v>
      </c>
      <c r="D190" s="9" t="s">
        <v>59</v>
      </c>
      <c r="E190" s="10" t="s">
        <v>42</v>
      </c>
      <c r="F190" s="10">
        <f t="shared" si="66"/>
        <v>0</v>
      </c>
      <c r="G190" s="10">
        <f t="shared" si="67"/>
        <v>0</v>
      </c>
      <c r="H190" s="10">
        <f t="shared" si="68"/>
        <v>1</v>
      </c>
      <c r="I190" s="10">
        <f t="shared" si="69"/>
        <v>0</v>
      </c>
      <c r="J190" s="7">
        <v>0</v>
      </c>
      <c r="K190" s="11">
        <v>100806</v>
      </c>
      <c r="L190" s="9">
        <v>270173</v>
      </c>
      <c r="M190" s="7">
        <v>11</v>
      </c>
      <c r="N190" s="7">
        <f t="shared" si="97"/>
        <v>9</v>
      </c>
      <c r="O190" s="7">
        <v>13</v>
      </c>
      <c r="P190" s="7">
        <f t="shared" si="98"/>
        <v>7</v>
      </c>
      <c r="Q190" s="7">
        <v>4</v>
      </c>
      <c r="R190" s="7">
        <v>4</v>
      </c>
      <c r="S190" s="7">
        <v>3</v>
      </c>
      <c r="T190" s="7">
        <v>2</v>
      </c>
      <c r="U190" s="7">
        <v>4</v>
      </c>
      <c r="V190" s="7">
        <v>0</v>
      </c>
      <c r="W190" s="7">
        <v>1</v>
      </c>
      <c r="X190" s="6">
        <v>1</v>
      </c>
      <c r="Y190" s="12">
        <v>20.073210412147507</v>
      </c>
      <c r="Z190" s="7">
        <v>1</v>
      </c>
      <c r="AA190" s="7">
        <v>0</v>
      </c>
      <c r="AB190" s="7">
        <v>0</v>
      </c>
      <c r="AC190" s="10">
        <f t="shared" si="70"/>
        <v>0</v>
      </c>
      <c r="AD190" s="10">
        <f t="shared" si="71"/>
        <v>0</v>
      </c>
      <c r="AE190" s="10">
        <f t="shared" si="72"/>
        <v>1</v>
      </c>
      <c r="AF190" s="9" t="s">
        <v>76</v>
      </c>
      <c r="AG190" s="7" t="str">
        <f t="shared" si="73"/>
        <v>Outlier</v>
      </c>
      <c r="AH190" s="7" t="str">
        <f t="shared" si="74"/>
        <v>Padrão</v>
      </c>
      <c r="AI190" s="7" t="str">
        <f t="shared" si="75"/>
        <v>Padrão</v>
      </c>
      <c r="AJ190" s="7" t="str">
        <f t="shared" si="76"/>
        <v>Padrão</v>
      </c>
      <c r="AK190" s="7" t="str">
        <f t="shared" si="77"/>
        <v>Padrão</v>
      </c>
      <c r="AL190" s="7" t="str">
        <f t="shared" si="78"/>
        <v>Padrão</v>
      </c>
      <c r="AM190" s="34">
        <f t="shared" si="79"/>
        <v>16.573983232139259</v>
      </c>
      <c r="AN190" s="34">
        <f t="shared" si="80"/>
        <v>2.4671859763374411E-5</v>
      </c>
      <c r="AO190" s="35" t="str">
        <f t="shared" si="81"/>
        <v>***</v>
      </c>
      <c r="AP190" s="34">
        <f t="shared" si="82"/>
        <v>0.51733075253573368</v>
      </c>
      <c r="AQ190" s="34">
        <f t="shared" si="83"/>
        <v>0.42824171776479131</v>
      </c>
      <c r="AR190" s="35" t="str">
        <f t="shared" si="84"/>
        <v/>
      </c>
      <c r="AS190" s="34">
        <f t="shared" si="85"/>
        <v>0.32823525539694648</v>
      </c>
      <c r="AT190" s="34">
        <f t="shared" si="86"/>
        <v>0.59093821033144889</v>
      </c>
      <c r="AU190" s="35" t="str">
        <f t="shared" si="87"/>
        <v/>
      </c>
      <c r="AV190" s="34">
        <f t="shared" si="88"/>
        <v>1.3519287889004703</v>
      </c>
      <c r="AW190" s="34">
        <f t="shared" si="89"/>
        <v>0.17452817652697644</v>
      </c>
      <c r="AX190" s="35" t="str">
        <f t="shared" si="90"/>
        <v/>
      </c>
      <c r="AY190" s="34">
        <f t="shared" si="91"/>
        <v>6.6478286161173336E-2</v>
      </c>
      <c r="AZ190" s="34">
        <f t="shared" si="92"/>
        <v>1.4966993914842188</v>
      </c>
      <c r="BA190" s="35" t="str">
        <f t="shared" si="93"/>
        <v/>
      </c>
      <c r="BB190" s="34">
        <f t="shared" si="94"/>
        <v>0.16285060750454688</v>
      </c>
      <c r="BC190" s="34">
        <f t="shared" si="95"/>
        <v>0.9112820465910213</v>
      </c>
      <c r="BD190" s="35" t="str">
        <f t="shared" si="96"/>
        <v/>
      </c>
    </row>
    <row r="191" spans="1:56" ht="12.75" customHeight="1" x14ac:dyDescent="0.2">
      <c r="A191" s="7" t="s">
        <v>36</v>
      </c>
      <c r="B191" s="7" t="s">
        <v>44</v>
      </c>
      <c r="C191" s="8">
        <v>40031</v>
      </c>
      <c r="D191" s="9" t="s">
        <v>59</v>
      </c>
      <c r="E191" s="10" t="s">
        <v>42</v>
      </c>
      <c r="F191" s="10">
        <f t="shared" si="66"/>
        <v>0</v>
      </c>
      <c r="G191" s="10">
        <f t="shared" si="67"/>
        <v>0</v>
      </c>
      <c r="H191" s="10">
        <f t="shared" si="68"/>
        <v>1</v>
      </c>
      <c r="I191" s="10">
        <f t="shared" si="69"/>
        <v>0</v>
      </c>
      <c r="J191" s="7">
        <v>0</v>
      </c>
      <c r="K191" s="11">
        <v>100806</v>
      </c>
      <c r="L191" s="9">
        <v>270173</v>
      </c>
      <c r="M191" s="7">
        <v>11</v>
      </c>
      <c r="N191" s="7">
        <f t="shared" si="97"/>
        <v>9</v>
      </c>
      <c r="O191" s="7">
        <v>7</v>
      </c>
      <c r="P191" s="7">
        <f t="shared" si="98"/>
        <v>13</v>
      </c>
      <c r="Q191" s="7">
        <v>0</v>
      </c>
      <c r="R191" s="7">
        <v>3</v>
      </c>
      <c r="S191" s="7">
        <v>4</v>
      </c>
      <c r="T191" s="7">
        <v>1</v>
      </c>
      <c r="U191" s="7">
        <v>2</v>
      </c>
      <c r="V191" s="7">
        <v>0</v>
      </c>
      <c r="W191" s="7">
        <v>0</v>
      </c>
      <c r="X191" s="6">
        <v>0</v>
      </c>
      <c r="Y191" s="12">
        <v>11.433531292827775</v>
      </c>
      <c r="Z191" s="7">
        <v>0</v>
      </c>
      <c r="AA191" s="7">
        <v>0</v>
      </c>
      <c r="AB191" s="7">
        <v>0</v>
      </c>
      <c r="AC191" s="10">
        <f t="shared" si="70"/>
        <v>0</v>
      </c>
      <c r="AD191" s="10">
        <f t="shared" si="71"/>
        <v>1</v>
      </c>
      <c r="AE191" s="10">
        <f t="shared" si="72"/>
        <v>0</v>
      </c>
      <c r="AF191" s="9" t="s">
        <v>67</v>
      </c>
      <c r="AG191" s="7" t="str">
        <f t="shared" si="73"/>
        <v>Outlier</v>
      </c>
      <c r="AH191" s="7" t="str">
        <f t="shared" si="74"/>
        <v>Padrão</v>
      </c>
      <c r="AI191" s="7" t="str">
        <f t="shared" si="75"/>
        <v>Padrão</v>
      </c>
      <c r="AJ191" s="7" t="str">
        <f t="shared" si="76"/>
        <v>Outlier</v>
      </c>
      <c r="AK191" s="7" t="str">
        <f t="shared" si="77"/>
        <v>Padrão</v>
      </c>
      <c r="AL191" s="7" t="str">
        <f t="shared" si="78"/>
        <v>Padrão</v>
      </c>
      <c r="AM191" s="34">
        <f t="shared" si="79"/>
        <v>16.573983232139259</v>
      </c>
      <c r="AN191" s="34">
        <f t="shared" si="80"/>
        <v>2.4671859763374411E-5</v>
      </c>
      <c r="AO191" s="35" t="str">
        <f t="shared" si="81"/>
        <v>***</v>
      </c>
      <c r="AP191" s="34">
        <f t="shared" si="82"/>
        <v>0.51733075253573368</v>
      </c>
      <c r="AQ191" s="34">
        <f t="shared" si="83"/>
        <v>0.42824171776479131</v>
      </c>
      <c r="AR191" s="35" t="str">
        <f t="shared" si="84"/>
        <v/>
      </c>
      <c r="AS191" s="34">
        <f t="shared" si="85"/>
        <v>7.1958632118559957E-3</v>
      </c>
      <c r="AT191" s="34">
        <f t="shared" si="86"/>
        <v>4.6860406798016934</v>
      </c>
      <c r="AU191" s="35" t="str">
        <f t="shared" si="87"/>
        <v/>
      </c>
      <c r="AV191" s="34">
        <f t="shared" si="88"/>
        <v>2.6795855645791824</v>
      </c>
      <c r="AW191" s="34">
        <f t="shared" si="89"/>
        <v>6.3828059149340033E-2</v>
      </c>
      <c r="AX191" s="35" t="str">
        <f t="shared" si="90"/>
        <v>*</v>
      </c>
      <c r="AY191" s="34">
        <f t="shared" si="91"/>
        <v>0.5296328887678905</v>
      </c>
      <c r="AZ191" s="34">
        <f t="shared" si="92"/>
        <v>0.42064358722556056</v>
      </c>
      <c r="BA191" s="35" t="str">
        <f t="shared" si="93"/>
        <v/>
      </c>
      <c r="BB191" s="34">
        <f t="shared" si="94"/>
        <v>0.16285060750454688</v>
      </c>
      <c r="BC191" s="34">
        <f t="shared" si="95"/>
        <v>0.9112820465910213</v>
      </c>
      <c r="BD191" s="35" t="str">
        <f t="shared" si="96"/>
        <v/>
      </c>
    </row>
    <row r="192" spans="1:56" ht="12.75" customHeight="1" x14ac:dyDescent="0.2">
      <c r="A192" s="7" t="s">
        <v>61</v>
      </c>
      <c r="B192" s="7" t="s">
        <v>63</v>
      </c>
      <c r="C192" s="8">
        <v>40094</v>
      </c>
      <c r="D192" s="9" t="s">
        <v>57</v>
      </c>
      <c r="E192" s="10" t="s">
        <v>42</v>
      </c>
      <c r="F192" s="10">
        <f t="shared" si="66"/>
        <v>0</v>
      </c>
      <c r="G192" s="10">
        <f t="shared" si="67"/>
        <v>0</v>
      </c>
      <c r="H192" s="10">
        <f t="shared" si="68"/>
        <v>1</v>
      </c>
      <c r="I192" s="10">
        <f t="shared" si="69"/>
        <v>0</v>
      </c>
      <c r="J192" s="7">
        <v>0</v>
      </c>
      <c r="K192" s="13">
        <v>15835</v>
      </c>
      <c r="L192" s="9">
        <v>2452617</v>
      </c>
      <c r="M192" s="7">
        <v>11</v>
      </c>
      <c r="N192" s="7">
        <f t="shared" si="97"/>
        <v>9</v>
      </c>
      <c r="O192" s="7">
        <v>4</v>
      </c>
      <c r="P192" s="7">
        <f t="shared" si="98"/>
        <v>16</v>
      </c>
      <c r="Q192" s="7">
        <v>4</v>
      </c>
      <c r="R192" s="7">
        <v>6</v>
      </c>
      <c r="S192" s="7">
        <v>4</v>
      </c>
      <c r="T192" s="7">
        <v>7</v>
      </c>
      <c r="U192" s="7">
        <v>3</v>
      </c>
      <c r="V192" s="7">
        <v>0</v>
      </c>
      <c r="W192" s="7">
        <v>0</v>
      </c>
      <c r="X192" s="6">
        <v>0</v>
      </c>
      <c r="Y192" s="12">
        <v>17.285020904599012</v>
      </c>
      <c r="Z192" s="7">
        <v>0</v>
      </c>
      <c r="AA192" s="7">
        <v>0</v>
      </c>
      <c r="AB192" s="7">
        <v>70</v>
      </c>
      <c r="AC192" s="10">
        <f t="shared" si="70"/>
        <v>0</v>
      </c>
      <c r="AD192" s="10">
        <f t="shared" si="71"/>
        <v>0</v>
      </c>
      <c r="AE192" s="10">
        <f t="shared" si="72"/>
        <v>1</v>
      </c>
      <c r="AF192" s="9" t="s">
        <v>76</v>
      </c>
      <c r="AG192" s="7" t="str">
        <f t="shared" si="73"/>
        <v>Padrão</v>
      </c>
      <c r="AH192" s="7" t="str">
        <f t="shared" si="74"/>
        <v>Padrão</v>
      </c>
      <c r="AI192" s="7" t="str">
        <f t="shared" si="75"/>
        <v>Padrão</v>
      </c>
      <c r="AJ192" s="7" t="str">
        <f t="shared" si="76"/>
        <v>Padrão</v>
      </c>
      <c r="AK192" s="7" t="str">
        <f t="shared" si="77"/>
        <v>Padrão</v>
      </c>
      <c r="AL192" s="7" t="str">
        <f t="shared" si="78"/>
        <v>Outlier</v>
      </c>
      <c r="AM192" s="34">
        <f t="shared" si="79"/>
        <v>0.21045380707616163</v>
      </c>
      <c r="AN192" s="34">
        <f t="shared" si="80"/>
        <v>0.78276646055451471</v>
      </c>
      <c r="AO192" s="35" t="str">
        <f t="shared" si="81"/>
        <v/>
      </c>
      <c r="AP192" s="34">
        <f t="shared" si="82"/>
        <v>0.13788459719305088</v>
      </c>
      <c r="AQ192" s="34">
        <f t="shared" si="83"/>
        <v>1.0027921569798219</v>
      </c>
      <c r="AR192" s="35" t="str">
        <f t="shared" si="84"/>
        <v/>
      </c>
      <c r="AS192" s="34">
        <f t="shared" si="85"/>
        <v>7.1958632118559957E-3</v>
      </c>
      <c r="AT192" s="34">
        <f t="shared" si="86"/>
        <v>4.6860406798016934</v>
      </c>
      <c r="AU192" s="35" t="str">
        <f t="shared" si="87"/>
        <v/>
      </c>
      <c r="AV192" s="34">
        <f t="shared" si="88"/>
        <v>1.4601616782221036</v>
      </c>
      <c r="AW192" s="34">
        <f t="shared" si="89"/>
        <v>0.159088765911922</v>
      </c>
      <c r="AX192" s="35" t="str">
        <f t="shared" si="90"/>
        <v/>
      </c>
      <c r="AY192" s="34">
        <f t="shared" si="91"/>
        <v>3.6283445908541043E-3</v>
      </c>
      <c r="AZ192" s="34">
        <f t="shared" si="92"/>
        <v>6.6110115778396503</v>
      </c>
      <c r="BA192" s="35" t="str">
        <f t="shared" si="93"/>
        <v/>
      </c>
      <c r="BB192" s="34">
        <f t="shared" si="94"/>
        <v>36.320948552275567</v>
      </c>
      <c r="BC192" s="34">
        <f t="shared" si="95"/>
        <v>8.5869257566717126E-10</v>
      </c>
      <c r="BD192" s="35" t="str">
        <f t="shared" si="96"/>
        <v>***</v>
      </c>
    </row>
    <row r="193" spans="1:56" ht="12.75" customHeight="1" x14ac:dyDescent="0.2">
      <c r="A193" s="7" t="s">
        <v>40</v>
      </c>
      <c r="B193" s="7" t="s">
        <v>35</v>
      </c>
      <c r="C193" s="8">
        <v>40017</v>
      </c>
      <c r="D193" s="9" t="s">
        <v>45</v>
      </c>
      <c r="E193" s="10" t="s">
        <v>33</v>
      </c>
      <c r="F193" s="10">
        <f t="shared" si="66"/>
        <v>1</v>
      </c>
      <c r="G193" s="10">
        <f t="shared" si="67"/>
        <v>0</v>
      </c>
      <c r="H193" s="10">
        <f t="shared" si="68"/>
        <v>0</v>
      </c>
      <c r="I193" s="10">
        <f t="shared" si="69"/>
        <v>0</v>
      </c>
      <c r="J193" s="7">
        <v>0</v>
      </c>
      <c r="K193" s="13">
        <v>21025</v>
      </c>
      <c r="L193" s="9">
        <v>1828092</v>
      </c>
      <c r="M193" s="7">
        <v>11</v>
      </c>
      <c r="N193" s="7">
        <f t="shared" si="97"/>
        <v>9</v>
      </c>
      <c r="O193" s="7">
        <v>17</v>
      </c>
      <c r="P193" s="7">
        <f t="shared" si="98"/>
        <v>3</v>
      </c>
      <c r="Q193" s="7">
        <v>4</v>
      </c>
      <c r="R193" s="7">
        <v>3</v>
      </c>
      <c r="S193" s="7">
        <v>3</v>
      </c>
      <c r="T193" s="7">
        <v>5</v>
      </c>
      <c r="U193" s="7">
        <v>2</v>
      </c>
      <c r="V193" s="7">
        <v>0</v>
      </c>
      <c r="W193" s="7">
        <v>0</v>
      </c>
      <c r="X193" s="6">
        <v>1</v>
      </c>
      <c r="Y193" s="12">
        <v>12.075652558619673</v>
      </c>
      <c r="Z193" s="7">
        <v>0</v>
      </c>
      <c r="AA193" s="7">
        <v>0</v>
      </c>
      <c r="AB193" s="7">
        <v>11</v>
      </c>
      <c r="AC193" s="10">
        <f t="shared" si="70"/>
        <v>0</v>
      </c>
      <c r="AD193" s="10">
        <f t="shared" si="71"/>
        <v>1</v>
      </c>
      <c r="AE193" s="10">
        <f t="shared" si="72"/>
        <v>0</v>
      </c>
      <c r="AF193" s="9" t="s">
        <v>67</v>
      </c>
      <c r="AG193" s="7" t="str">
        <f t="shared" si="73"/>
        <v>Padrão</v>
      </c>
      <c r="AH193" s="7" t="str">
        <f t="shared" si="74"/>
        <v>Padrão</v>
      </c>
      <c r="AI193" s="7" t="str">
        <f t="shared" si="75"/>
        <v>Padrão</v>
      </c>
      <c r="AJ193" s="7" t="str">
        <f t="shared" si="76"/>
        <v>Padrão</v>
      </c>
      <c r="AK193" s="7" t="str">
        <f t="shared" si="77"/>
        <v>Padrão</v>
      </c>
      <c r="AL193" s="7" t="str">
        <f t="shared" si="78"/>
        <v>Outlier</v>
      </c>
      <c r="AM193" s="34">
        <f t="shared" si="79"/>
        <v>3.3149349275476039E-2</v>
      </c>
      <c r="AN193" s="34">
        <f t="shared" si="80"/>
        <v>2.1551339691418305</v>
      </c>
      <c r="AO193" s="35" t="str">
        <f t="shared" si="81"/>
        <v/>
      </c>
      <c r="AP193" s="34">
        <f t="shared" si="82"/>
        <v>0.22173832412291847</v>
      </c>
      <c r="AQ193" s="34">
        <f t="shared" si="83"/>
        <v>0.75829784208302309</v>
      </c>
      <c r="AR193" s="35" t="str">
        <f t="shared" si="84"/>
        <v/>
      </c>
      <c r="AS193" s="34">
        <f t="shared" si="85"/>
        <v>0.32823525539694648</v>
      </c>
      <c r="AT193" s="34">
        <f t="shared" si="86"/>
        <v>0.59093821033144889</v>
      </c>
      <c r="AU193" s="35" t="str">
        <f t="shared" si="87"/>
        <v/>
      </c>
      <c r="AV193" s="34">
        <f t="shared" si="88"/>
        <v>6.7565168950411023E-2</v>
      </c>
      <c r="AW193" s="34">
        <f t="shared" si="89"/>
        <v>1.4838057245320497</v>
      </c>
      <c r="AX193" s="35" t="str">
        <f t="shared" si="90"/>
        <v/>
      </c>
      <c r="AY193" s="34">
        <f t="shared" si="91"/>
        <v>0.4283797395130749</v>
      </c>
      <c r="AZ193" s="34">
        <f t="shared" si="92"/>
        <v>0.49201022238305953</v>
      </c>
      <c r="BA193" s="35" t="str">
        <f t="shared" si="93"/>
        <v/>
      </c>
      <c r="BB193" s="34">
        <f t="shared" si="94"/>
        <v>0.36834921355290295</v>
      </c>
      <c r="BC193" s="34">
        <f t="shared" si="95"/>
        <v>0.54675677968674241</v>
      </c>
      <c r="BD193" s="35" t="str">
        <f t="shared" si="96"/>
        <v/>
      </c>
    </row>
    <row r="194" spans="1:56" ht="12.75" customHeight="1" x14ac:dyDescent="0.2">
      <c r="A194" s="7" t="s">
        <v>30</v>
      </c>
      <c r="B194" s="7" t="s">
        <v>40</v>
      </c>
      <c r="C194" s="8">
        <v>39957</v>
      </c>
      <c r="D194" s="9" t="s">
        <v>32</v>
      </c>
      <c r="E194" s="10" t="s">
        <v>33</v>
      </c>
      <c r="F194" s="10">
        <f t="shared" ref="F194:F257" si="99">IF(E194="Sul",1,0)</f>
        <v>1</v>
      </c>
      <c r="G194" s="10">
        <f t="shared" ref="G194:G257" si="100">IF(E194="Nordeste",1,0)</f>
        <v>0</v>
      </c>
      <c r="H194" s="10">
        <f t="shared" ref="H194:H257" si="101">IF(E194="Sudeste",1,0)</f>
        <v>0</v>
      </c>
      <c r="I194" s="10">
        <f t="shared" ref="I194:I257" si="102">IF(E194="Centro-Oeste",1,0)</f>
        <v>0</v>
      </c>
      <c r="J194" s="7">
        <v>0</v>
      </c>
      <c r="K194" s="11">
        <v>17907</v>
      </c>
      <c r="L194" s="9">
        <v>408161</v>
      </c>
      <c r="M194" s="7">
        <v>11</v>
      </c>
      <c r="N194" s="7">
        <f t="shared" si="97"/>
        <v>9</v>
      </c>
      <c r="O194" s="7">
        <v>20</v>
      </c>
      <c r="P194" s="7">
        <f t="shared" si="98"/>
        <v>0</v>
      </c>
      <c r="Q194" s="7">
        <v>6</v>
      </c>
      <c r="R194" s="7">
        <v>0</v>
      </c>
      <c r="S194" s="7">
        <v>4</v>
      </c>
      <c r="T194" s="7">
        <v>2</v>
      </c>
      <c r="U194" s="7">
        <v>1</v>
      </c>
      <c r="V194" s="7">
        <v>0</v>
      </c>
      <c r="W194" s="7">
        <v>0</v>
      </c>
      <c r="X194" s="6">
        <v>0</v>
      </c>
      <c r="Y194" s="12">
        <v>6.5996621621621623</v>
      </c>
      <c r="Z194" s="7">
        <v>1</v>
      </c>
      <c r="AA194" s="7">
        <v>0</v>
      </c>
      <c r="AB194" s="7">
        <v>0</v>
      </c>
      <c r="AC194" s="10">
        <f t="shared" ref="AC194:AC257" si="103">IF(AF194="Outono",1,0)</f>
        <v>1</v>
      </c>
      <c r="AD194" s="10">
        <f t="shared" ref="AD194:AD257" si="104">IF(AF194="Inverno",1,0)</f>
        <v>0</v>
      </c>
      <c r="AE194" s="10">
        <f t="shared" ref="AE194:AE257" si="105">IF(AF194="Primavera",1,0)</f>
        <v>0</v>
      </c>
      <c r="AF194" s="9" t="s">
        <v>34</v>
      </c>
      <c r="AG194" s="7" t="str">
        <f t="shared" ref="AG194:AG257" si="106">IF(OR(K194&gt;((_xlfn.QUARTILE.INC(K$2:K$375,3))+1.5*(_xlfn.QUARTILE.INC(K$2:K$375,3)-_xlfn.QUARTILE.INC(K$2:K$375,1))),K194&lt;((_xlfn.QUARTILE.INC(K$2:K$375,3))-1.5*(_xlfn.QUARTILE.INC(K$2:K$375,3)-_xlfn.QUARTILE.INC(K$2:K$375,1)))),"Outlier","Padrão")</f>
        <v>Padrão</v>
      </c>
      <c r="AH194" s="7" t="str">
        <f t="shared" ref="AH194:AH257" si="107">IF(OR(L194&gt;((_xlfn.QUARTILE.INC(L$2:L$375,3))+1.5*(_xlfn.QUARTILE.INC(L$2:L$375,3)-_xlfn.QUARTILE.INC(L$2:L$375,1))),L194&lt;((_xlfn.QUARTILE.INC(L$2:L$375,3))-1.5*(_xlfn.QUARTILE.INC(L$2:L$375,3)-_xlfn.QUARTILE.INC(L$2:L$375,1)))),"Outlier","Padrão")</f>
        <v>Padrão</v>
      </c>
      <c r="AI194" s="7" t="str">
        <f t="shared" ref="AI194:AI257" si="108">IF(OR(S194&gt;((_xlfn.QUARTILE.INC(S$2:S$375,3))+1.5*(_xlfn.QUARTILE.INC(S$2:S$375,3)-_xlfn.QUARTILE.INC(S$2:S$375,1))),S194&lt;((_xlfn.QUARTILE.INC(S$2:S$375,3))-1.5*(_xlfn.QUARTILE.INC(S$2:S$375,3)-_xlfn.QUARTILE.INC(S$2:S$375,1)))),"Outlier","Padrão")</f>
        <v>Padrão</v>
      </c>
      <c r="AJ194" s="7" t="str">
        <f t="shared" ref="AJ194:AJ257" si="109">IF(OR(T194&gt;((_xlfn.QUARTILE.INC(T$2:T$375,3))+1.5*(_xlfn.QUARTILE.INC(T$2:T$375,3)-_xlfn.QUARTILE.INC(T$2:T$375,1))),T194&lt;((_xlfn.QUARTILE.INC(T$2:T$375,3))-1.5*(_xlfn.QUARTILE.INC(T$2:T$375,3)-_xlfn.QUARTILE.INC(T$2:T$375,1)))),"Outlier","Padrão")</f>
        <v>Padrão</v>
      </c>
      <c r="AK194" s="7" t="str">
        <f t="shared" ref="AK194:AK257" si="110">IF(OR(Y194&gt;((_xlfn.QUARTILE.INC(Y$2:Y$375,3))+1.5*(_xlfn.QUARTILE.INC(Y$2:Y$375,3)-_xlfn.QUARTILE.INC(Y$2:Y$375,1))),Y194&lt;((_xlfn.QUARTILE.INC(Y$2:Y$375,3))-1.5*(_xlfn.QUARTILE.INC(Y$2:Y$375,3)-_xlfn.QUARTILE.INC(Y$2:Y$375,1)))),"Outlier","Padrão")</f>
        <v>Outlier</v>
      </c>
      <c r="AL194" s="7" t="str">
        <f t="shared" ref="AL194:AL257" si="111">IF(OR(AB194&gt;((_xlfn.QUARTILE.INC(AB$2:AB$375,3))+1.5*(_xlfn.QUARTILE.INC(AB$2:AB$375,3)-_xlfn.QUARTILE.INC(AB$2:AB$375,1))),AB194&lt;((_xlfn.QUARTILE.INC(AB$2:AB$375,3))-1.5*(_xlfn.QUARTILE.INC(AB$2:AB$375,3)-_xlfn.QUARTILE.INC(AB$2:AB$375,1)))),"Outlier","Padrão")</f>
        <v>Padrão</v>
      </c>
      <c r="AM194" s="34">
        <f t="shared" ref="AM194:AM257" si="112">((K194-AVERAGE($K$2:$K$375))/_xlfn.STDEV.S($K$2:$K$375))^2</f>
        <v>0.12130770865976713</v>
      </c>
      <c r="AN194" s="34">
        <f t="shared" ref="AN194:AN257" si="113">_xlfn.CHISQ.DIST(AM194,1,0)</f>
        <v>1.0780135799962731</v>
      </c>
      <c r="AO194" s="35" t="str">
        <f t="shared" ref="AO194:AO257" si="114">IF(AN194&lt;1%,"***",IF(AND(AN194&gt;=1%,AN194&lt;5%),"**",IF(AND(AN194&gt;=5%,AN194&lt;10%),"*",IF(AN194&gt;=10%,"",))))</f>
        <v/>
      </c>
      <c r="AP194" s="34">
        <f t="shared" ref="AP194:AP257" si="115">((L194-AVERAGE($L$2:$L$375))/_xlfn.STDEV.S($L$2:$L$375))^2</f>
        <v>0.48616983743415837</v>
      </c>
      <c r="AQ194" s="34">
        <f t="shared" ref="AQ194:AQ257" si="116">_xlfn.CHISQ.DIST(AP194,1,0)</f>
        <v>0.44868920542736179</v>
      </c>
      <c r="AR194" s="35" t="str">
        <f t="shared" ref="AR194:AR257" si="117">IF(AQ194&lt;1%,"***",IF(AND(AQ194&gt;=1%,AQ194&lt;5%),"**",IF(AND(AQ194&gt;=5%,AQ194&lt;10%),"*",IF(AQ194&gt;=10%,"",))))</f>
        <v/>
      </c>
      <c r="AS194" s="34">
        <f t="shared" ref="AS194:AS257" si="118">((S194-AVERAGE($S$2:$S$375))/_xlfn.STDEV.S($S$2:$S$375))^2</f>
        <v>7.1958632118559957E-3</v>
      </c>
      <c r="AT194" s="34">
        <f t="shared" ref="AT194:AT257" si="119">_xlfn.CHISQ.DIST(AS194,1,0)</f>
        <v>4.6860406798016934</v>
      </c>
      <c r="AU194" s="35" t="str">
        <f t="shared" ref="AU194:AU257" si="120">IF(AT194&lt;1%,"***",IF(AND(AT194&gt;=1%,AT194&lt;5%),"**",IF(AND(AT194&gt;=5%,AT194&lt;10%),"*",IF(AT194&gt;=10%,"",))))</f>
        <v/>
      </c>
      <c r="AV194" s="34">
        <f t="shared" ref="AV194:AV257" si="121">((T194-AVERAGE($T$2:$T$375))/_xlfn.STDEV.S($T$2:$T$375))^2</f>
        <v>1.3519287889004703</v>
      </c>
      <c r="AW194" s="34">
        <f t="shared" ref="AW194:AW257" si="122">_xlfn.CHISQ.DIST(AV194,1,0)</f>
        <v>0.17452817652697644</v>
      </c>
      <c r="AX194" s="35" t="str">
        <f t="shared" ref="AX194:AX257" si="123">IF(AW194&lt;1%,"***",IF(AND(AW194&gt;=1%,AW194&lt;5%),"**",IF(AND(AW194&gt;=5%,AW194&lt;10%),"*",IF(AW194&gt;=10%,"",))))</f>
        <v/>
      </c>
      <c r="AY194" s="34">
        <f t="shared" ref="AY194:AY257" si="124">((Y194-AVERAGE($Y$2:$Y$375))/_xlfn.STDEV.S($Y$2:$Y$375))^2</f>
        <v>1.6363381165299673</v>
      </c>
      <c r="AZ194" s="34">
        <f t="shared" ref="AZ194:AZ257" si="125">_xlfn.CHISQ.DIST(AY194,1,0)</f>
        <v>0.13760912555647653</v>
      </c>
      <c r="BA194" s="35" t="str">
        <f t="shared" ref="BA194:BA257" si="126">IF(AZ194&lt;1%,"***",IF(AND(AZ194&gt;=1%,AZ194&lt;5%),"**",IF(AND(AZ194&gt;=5%,AZ194&lt;10%),"*",IF(AZ194&gt;=10%,"",))))</f>
        <v/>
      </c>
      <c r="BB194" s="34">
        <f t="shared" ref="BB194:BB257" si="127">((AB194-AVERAGE($AB$2:$AB$375))/_xlfn.STDEV.S($AB$2:$AB$375))^2</f>
        <v>0.16285060750454688</v>
      </c>
      <c r="BC194" s="34">
        <f t="shared" ref="BC194:BC257" si="128">_xlfn.CHISQ.DIST(BB194,1,0)</f>
        <v>0.9112820465910213</v>
      </c>
      <c r="BD194" s="35" t="str">
        <f t="shared" ref="BD194:BD257" si="129">IF(BC194&lt;1%,"***",IF(AND(BC194&gt;=1%,BC194&lt;5%),"**",IF(AND(BC194&gt;=5%,BC194&lt;10%),"*",IF(BC194&gt;=10%,"",))))</f>
        <v/>
      </c>
    </row>
    <row r="195" spans="1:56" ht="12.75" customHeight="1" x14ac:dyDescent="0.2">
      <c r="A195" s="7" t="s">
        <v>35</v>
      </c>
      <c r="B195" s="7" t="s">
        <v>36</v>
      </c>
      <c r="C195" s="8">
        <v>39942</v>
      </c>
      <c r="D195" s="9" t="s">
        <v>37</v>
      </c>
      <c r="E195" s="10" t="s">
        <v>38</v>
      </c>
      <c r="F195" s="10">
        <f t="shared" si="99"/>
        <v>0</v>
      </c>
      <c r="G195" s="10">
        <f t="shared" si="100"/>
        <v>1</v>
      </c>
      <c r="H195" s="10">
        <f t="shared" si="101"/>
        <v>0</v>
      </c>
      <c r="I195" s="10">
        <f t="shared" si="102"/>
        <v>0</v>
      </c>
      <c r="J195" s="7">
        <v>0</v>
      </c>
      <c r="K195" s="11">
        <v>13510</v>
      </c>
      <c r="L195" s="9">
        <v>1561659</v>
      </c>
      <c r="M195" s="7">
        <v>11</v>
      </c>
      <c r="N195" s="7">
        <f t="shared" ref="N195:N258" si="130">20-M195</f>
        <v>9</v>
      </c>
      <c r="O195" s="7">
        <v>4</v>
      </c>
      <c r="P195" s="7">
        <f t="shared" ref="P195:P258" si="131">20-O195</f>
        <v>16</v>
      </c>
      <c r="Q195" s="7">
        <v>7</v>
      </c>
      <c r="R195" s="7">
        <v>6</v>
      </c>
      <c r="S195" s="7">
        <v>9</v>
      </c>
      <c r="T195" s="7">
        <v>7</v>
      </c>
      <c r="U195" s="7">
        <v>1</v>
      </c>
      <c r="V195" s="7">
        <v>0</v>
      </c>
      <c r="W195" s="7">
        <v>0</v>
      </c>
      <c r="X195" s="6">
        <v>0</v>
      </c>
      <c r="Y195" s="12">
        <v>8.9913141665942842</v>
      </c>
      <c r="Z195" s="7">
        <v>1</v>
      </c>
      <c r="AA195" s="7">
        <v>0</v>
      </c>
      <c r="AB195" s="7">
        <v>4</v>
      </c>
      <c r="AC195" s="10">
        <f t="shared" si="103"/>
        <v>1</v>
      </c>
      <c r="AD195" s="10">
        <f t="shared" si="104"/>
        <v>0</v>
      </c>
      <c r="AE195" s="10">
        <f t="shared" si="105"/>
        <v>0</v>
      </c>
      <c r="AF195" s="9" t="s">
        <v>34</v>
      </c>
      <c r="AG195" s="7" t="str">
        <f t="shared" si="106"/>
        <v>Padrão</v>
      </c>
      <c r="AH195" s="7" t="str">
        <f t="shared" si="107"/>
        <v>Padrão</v>
      </c>
      <c r="AI195" s="7" t="str">
        <f t="shared" si="108"/>
        <v>Padrão</v>
      </c>
      <c r="AJ195" s="7" t="str">
        <f t="shared" si="109"/>
        <v>Padrão</v>
      </c>
      <c r="AK195" s="7" t="str">
        <f t="shared" si="110"/>
        <v>Padrão</v>
      </c>
      <c r="AL195" s="7" t="str">
        <f t="shared" si="111"/>
        <v>Padrão</v>
      </c>
      <c r="AM195" s="34">
        <f t="shared" si="112"/>
        <v>0.33953923400509478</v>
      </c>
      <c r="AN195" s="34">
        <f t="shared" si="113"/>
        <v>0.57774351011912095</v>
      </c>
      <c r="AO195" s="35" t="str">
        <f t="shared" si="114"/>
        <v/>
      </c>
      <c r="AP195" s="34">
        <f t="shared" si="115"/>
        <v>0.2635448462759295</v>
      </c>
      <c r="AQ195" s="34">
        <f t="shared" si="116"/>
        <v>0.68116882852048066</v>
      </c>
      <c r="AR195" s="35" t="str">
        <f t="shared" si="117"/>
        <v/>
      </c>
      <c r="AS195" s="34">
        <f t="shared" si="118"/>
        <v>5.5489472759306802</v>
      </c>
      <c r="AT195" s="34">
        <f t="shared" si="119"/>
        <v>1.0564919092134044E-2</v>
      </c>
      <c r="AU195" s="35" t="str">
        <f t="shared" si="120"/>
        <v>**</v>
      </c>
      <c r="AV195" s="34">
        <f t="shared" si="121"/>
        <v>1.4601616782221036</v>
      </c>
      <c r="AW195" s="34">
        <f t="shared" si="122"/>
        <v>0.159088765911922</v>
      </c>
      <c r="AX195" s="35" t="str">
        <f t="shared" si="123"/>
        <v/>
      </c>
      <c r="AY195" s="34">
        <f t="shared" si="124"/>
        <v>1.0127619350650074</v>
      </c>
      <c r="AZ195" s="34">
        <f t="shared" si="125"/>
        <v>0.23891197635556916</v>
      </c>
      <c r="BA195" s="35" t="str">
        <f t="shared" si="126"/>
        <v/>
      </c>
      <c r="BB195" s="34">
        <f t="shared" si="127"/>
        <v>1.30361372915945E-3</v>
      </c>
      <c r="BC195" s="34">
        <f t="shared" si="128"/>
        <v>11.042121636399333</v>
      </c>
      <c r="BD195" s="35" t="str">
        <f t="shared" si="129"/>
        <v/>
      </c>
    </row>
    <row r="196" spans="1:56" ht="12.75" customHeight="1" x14ac:dyDescent="0.2">
      <c r="A196" s="7" t="s">
        <v>58</v>
      </c>
      <c r="B196" s="7" t="s">
        <v>43</v>
      </c>
      <c r="C196" s="8">
        <v>39964</v>
      </c>
      <c r="D196" s="9" t="s">
        <v>51</v>
      </c>
      <c r="E196" s="10" t="s">
        <v>42</v>
      </c>
      <c r="F196" s="10">
        <f t="shared" si="99"/>
        <v>0</v>
      </c>
      <c r="G196" s="10">
        <f t="shared" si="100"/>
        <v>0</v>
      </c>
      <c r="H196" s="10">
        <f t="shared" si="101"/>
        <v>1</v>
      </c>
      <c r="I196" s="10">
        <f t="shared" si="102"/>
        <v>0</v>
      </c>
      <c r="J196" s="7">
        <v>1</v>
      </c>
      <c r="K196" s="13">
        <v>22903</v>
      </c>
      <c r="L196" s="9">
        <v>6186710</v>
      </c>
      <c r="M196" s="7">
        <v>11</v>
      </c>
      <c r="N196" s="7">
        <f t="shared" si="130"/>
        <v>9</v>
      </c>
      <c r="O196" s="7">
        <v>20</v>
      </c>
      <c r="P196" s="7">
        <f t="shared" si="131"/>
        <v>0</v>
      </c>
      <c r="Q196" s="7">
        <v>4</v>
      </c>
      <c r="R196" s="7">
        <v>1</v>
      </c>
      <c r="S196" s="7">
        <v>2</v>
      </c>
      <c r="T196" s="7">
        <v>4</v>
      </c>
      <c r="U196" s="7">
        <v>1</v>
      </c>
      <c r="V196" s="7">
        <v>0</v>
      </c>
      <c r="W196" s="7">
        <v>0</v>
      </c>
      <c r="X196" s="6">
        <v>0</v>
      </c>
      <c r="Y196" s="12">
        <v>18.967984519987688</v>
      </c>
      <c r="Z196" s="7">
        <v>1</v>
      </c>
      <c r="AA196" s="7">
        <v>0</v>
      </c>
      <c r="AB196" s="7">
        <v>0</v>
      </c>
      <c r="AC196" s="10">
        <f t="shared" si="103"/>
        <v>1</v>
      </c>
      <c r="AD196" s="10">
        <f t="shared" si="104"/>
        <v>0</v>
      </c>
      <c r="AE196" s="10">
        <f t="shared" si="105"/>
        <v>0</v>
      </c>
      <c r="AF196" s="9" t="s">
        <v>34</v>
      </c>
      <c r="AG196" s="7" t="str">
        <f t="shared" si="106"/>
        <v>Padrão</v>
      </c>
      <c r="AH196" s="7" t="str">
        <f t="shared" si="107"/>
        <v>Padrão</v>
      </c>
      <c r="AI196" s="7" t="str">
        <f t="shared" si="108"/>
        <v>Padrão</v>
      </c>
      <c r="AJ196" s="7" t="str">
        <f t="shared" si="109"/>
        <v>Padrão</v>
      </c>
      <c r="AK196" s="7" t="str">
        <f t="shared" si="110"/>
        <v>Padrão</v>
      </c>
      <c r="AL196" s="7" t="str">
        <f t="shared" si="111"/>
        <v>Padrão</v>
      </c>
      <c r="AM196" s="34">
        <f t="shared" si="112"/>
        <v>6.7161351413467666E-3</v>
      </c>
      <c r="AN196" s="34">
        <f t="shared" si="113"/>
        <v>4.8516779202724818</v>
      </c>
      <c r="AO196" s="35" t="str">
        <f t="shared" si="114"/>
        <v/>
      </c>
      <c r="AP196" s="34">
        <f t="shared" si="115"/>
        <v>5.0161350515127649E-2</v>
      </c>
      <c r="AQ196" s="34">
        <f t="shared" si="116"/>
        <v>1.7371329441521757</v>
      </c>
      <c r="AR196" s="35" t="str">
        <f t="shared" si="117"/>
        <v/>
      </c>
      <c r="AS196" s="34">
        <f t="shared" si="118"/>
        <v>1.1257378724916556</v>
      </c>
      <c r="AT196" s="34">
        <f t="shared" si="119"/>
        <v>0.21416108293737512</v>
      </c>
      <c r="AU196" s="35" t="str">
        <f t="shared" si="120"/>
        <v/>
      </c>
      <c r="AV196" s="34">
        <f t="shared" si="121"/>
        <v>4.5918591086084329E-2</v>
      </c>
      <c r="AW196" s="34">
        <f t="shared" si="122"/>
        <v>1.8194691376563785</v>
      </c>
      <c r="AX196" s="35" t="str">
        <f t="shared" si="123"/>
        <v/>
      </c>
      <c r="AY196" s="34">
        <f t="shared" si="124"/>
        <v>1.7358713935737929E-2</v>
      </c>
      <c r="AZ196" s="34">
        <f t="shared" si="125"/>
        <v>3.0018009856586798</v>
      </c>
      <c r="BA196" s="35" t="str">
        <f t="shared" si="126"/>
        <v/>
      </c>
      <c r="BB196" s="34">
        <f t="shared" si="127"/>
        <v>0.16285060750454688</v>
      </c>
      <c r="BC196" s="34">
        <f t="shared" si="128"/>
        <v>0.9112820465910213</v>
      </c>
      <c r="BD196" s="35" t="str">
        <f t="shared" si="129"/>
        <v/>
      </c>
    </row>
    <row r="197" spans="1:56" ht="12.75" customHeight="1" x14ac:dyDescent="0.2">
      <c r="A197" s="7" t="s">
        <v>58</v>
      </c>
      <c r="B197" s="7" t="s">
        <v>40</v>
      </c>
      <c r="C197" s="8">
        <v>40076</v>
      </c>
      <c r="D197" s="9" t="s">
        <v>51</v>
      </c>
      <c r="E197" s="10" t="s">
        <v>42</v>
      </c>
      <c r="F197" s="10">
        <f t="shared" si="99"/>
        <v>0</v>
      </c>
      <c r="G197" s="10">
        <f t="shared" si="100"/>
        <v>0</v>
      </c>
      <c r="H197" s="10">
        <f t="shared" si="101"/>
        <v>1</v>
      </c>
      <c r="I197" s="10">
        <f t="shared" si="102"/>
        <v>0</v>
      </c>
      <c r="J197" s="7">
        <v>0</v>
      </c>
      <c r="K197" s="13">
        <v>22903</v>
      </c>
      <c r="L197" s="9">
        <v>6186710</v>
      </c>
      <c r="M197" s="7">
        <v>11</v>
      </c>
      <c r="N197" s="7">
        <f t="shared" si="130"/>
        <v>9</v>
      </c>
      <c r="O197" s="7">
        <v>15</v>
      </c>
      <c r="P197" s="7">
        <f t="shared" si="131"/>
        <v>5</v>
      </c>
      <c r="Q197" s="7">
        <v>7</v>
      </c>
      <c r="R197" s="7">
        <v>5</v>
      </c>
      <c r="S197" s="7">
        <v>6</v>
      </c>
      <c r="T197" s="7">
        <v>5</v>
      </c>
      <c r="U197" s="7">
        <v>3</v>
      </c>
      <c r="V197" s="7">
        <v>0</v>
      </c>
      <c r="W197" s="7">
        <v>0</v>
      </c>
      <c r="X197" s="6">
        <v>0</v>
      </c>
      <c r="Y197" s="12">
        <v>16.64751361615993</v>
      </c>
      <c r="Z197" s="7">
        <v>1</v>
      </c>
      <c r="AA197" s="7">
        <v>0</v>
      </c>
      <c r="AB197" s="7">
        <v>0</v>
      </c>
      <c r="AC197" s="10">
        <f t="shared" si="103"/>
        <v>0</v>
      </c>
      <c r="AD197" s="10">
        <f t="shared" si="104"/>
        <v>1</v>
      </c>
      <c r="AE197" s="10">
        <f t="shared" si="105"/>
        <v>0</v>
      </c>
      <c r="AF197" s="9" t="s">
        <v>67</v>
      </c>
      <c r="AG197" s="7" t="str">
        <f t="shared" si="106"/>
        <v>Padrão</v>
      </c>
      <c r="AH197" s="7" t="str">
        <f t="shared" si="107"/>
        <v>Padrão</v>
      </c>
      <c r="AI197" s="7" t="str">
        <f t="shared" si="108"/>
        <v>Padrão</v>
      </c>
      <c r="AJ197" s="7" t="str">
        <f t="shared" si="109"/>
        <v>Padrão</v>
      </c>
      <c r="AK197" s="7" t="str">
        <f t="shared" si="110"/>
        <v>Padrão</v>
      </c>
      <c r="AL197" s="7" t="str">
        <f t="shared" si="111"/>
        <v>Padrão</v>
      </c>
      <c r="AM197" s="34">
        <f t="shared" si="112"/>
        <v>6.7161351413467666E-3</v>
      </c>
      <c r="AN197" s="34">
        <f t="shared" si="113"/>
        <v>4.8516779202724818</v>
      </c>
      <c r="AO197" s="35" t="str">
        <f t="shared" si="114"/>
        <v/>
      </c>
      <c r="AP197" s="34">
        <f t="shared" si="115"/>
        <v>5.0161350515127649E-2</v>
      </c>
      <c r="AQ197" s="34">
        <f t="shared" si="116"/>
        <v>1.7371329441521757</v>
      </c>
      <c r="AR197" s="35" t="str">
        <f t="shared" si="117"/>
        <v/>
      </c>
      <c r="AS197" s="34">
        <f t="shared" si="118"/>
        <v>0.79450675357053047</v>
      </c>
      <c r="AT197" s="34">
        <f t="shared" si="119"/>
        <v>0.30084051243716065</v>
      </c>
      <c r="AU197" s="35" t="str">
        <f t="shared" si="120"/>
        <v/>
      </c>
      <c r="AV197" s="34">
        <f t="shared" si="121"/>
        <v>6.7565168950411023E-2</v>
      </c>
      <c r="AW197" s="34">
        <f t="shared" si="122"/>
        <v>1.4838057245320497</v>
      </c>
      <c r="AX197" s="35" t="str">
        <f t="shared" si="123"/>
        <v/>
      </c>
      <c r="AY197" s="34">
        <f t="shared" si="124"/>
        <v>1.767861523960294E-2</v>
      </c>
      <c r="AZ197" s="34">
        <f t="shared" si="125"/>
        <v>2.9740418900769705</v>
      </c>
      <c r="BA197" s="35" t="str">
        <f t="shared" si="126"/>
        <v/>
      </c>
      <c r="BB197" s="34">
        <f t="shared" si="127"/>
        <v>0.16285060750454688</v>
      </c>
      <c r="BC197" s="34">
        <f t="shared" si="128"/>
        <v>0.9112820465910213</v>
      </c>
      <c r="BD197" s="35" t="str">
        <f t="shared" si="129"/>
        <v/>
      </c>
    </row>
    <row r="198" spans="1:56" ht="12.75" customHeight="1" x14ac:dyDescent="0.2">
      <c r="A198" s="7" t="s">
        <v>58</v>
      </c>
      <c r="B198" s="7" t="s">
        <v>56</v>
      </c>
      <c r="C198" s="8">
        <v>39985</v>
      </c>
      <c r="D198" s="9" t="s">
        <v>51</v>
      </c>
      <c r="E198" s="10" t="s">
        <v>42</v>
      </c>
      <c r="F198" s="10">
        <f t="shared" si="99"/>
        <v>0</v>
      </c>
      <c r="G198" s="10">
        <f t="shared" si="100"/>
        <v>0</v>
      </c>
      <c r="H198" s="10">
        <f t="shared" si="101"/>
        <v>1</v>
      </c>
      <c r="I198" s="10">
        <f t="shared" si="102"/>
        <v>0</v>
      </c>
      <c r="J198" s="7">
        <v>0</v>
      </c>
      <c r="K198" s="13">
        <v>22903</v>
      </c>
      <c r="L198" s="9">
        <v>6186710</v>
      </c>
      <c r="M198" s="7">
        <v>11</v>
      </c>
      <c r="N198" s="7">
        <f t="shared" si="130"/>
        <v>9</v>
      </c>
      <c r="O198" s="7">
        <v>2</v>
      </c>
      <c r="P198" s="7">
        <f t="shared" si="131"/>
        <v>18</v>
      </c>
      <c r="Q198" s="7">
        <v>3</v>
      </c>
      <c r="R198" s="7">
        <v>5</v>
      </c>
      <c r="S198" s="7">
        <v>4</v>
      </c>
      <c r="T198" s="7">
        <v>3</v>
      </c>
      <c r="U198" s="7">
        <v>1</v>
      </c>
      <c r="V198" s="7">
        <v>0</v>
      </c>
      <c r="W198" s="7">
        <v>0</v>
      </c>
      <c r="X198" s="6">
        <v>1</v>
      </c>
      <c r="Y198" s="12">
        <v>15.755862329803328</v>
      </c>
      <c r="Z198" s="7">
        <v>1</v>
      </c>
      <c r="AA198" s="7">
        <v>0</v>
      </c>
      <c r="AB198" s="7">
        <v>0</v>
      </c>
      <c r="AC198" s="10">
        <f t="shared" si="103"/>
        <v>0</v>
      </c>
      <c r="AD198" s="10">
        <f t="shared" si="104"/>
        <v>1</v>
      </c>
      <c r="AE198" s="10">
        <f t="shared" si="105"/>
        <v>0</v>
      </c>
      <c r="AF198" s="9" t="s">
        <v>67</v>
      </c>
      <c r="AG198" s="7" t="str">
        <f t="shared" si="106"/>
        <v>Padrão</v>
      </c>
      <c r="AH198" s="7" t="str">
        <f t="shared" si="107"/>
        <v>Padrão</v>
      </c>
      <c r="AI198" s="7" t="str">
        <f t="shared" si="108"/>
        <v>Padrão</v>
      </c>
      <c r="AJ198" s="7" t="str">
        <f t="shared" si="109"/>
        <v>Padrão</v>
      </c>
      <c r="AK198" s="7" t="str">
        <f t="shared" si="110"/>
        <v>Padrão</v>
      </c>
      <c r="AL198" s="7" t="str">
        <f t="shared" si="111"/>
        <v>Padrão</v>
      </c>
      <c r="AM198" s="34">
        <f t="shared" si="112"/>
        <v>6.7161351413467666E-3</v>
      </c>
      <c r="AN198" s="34">
        <f t="shared" si="113"/>
        <v>4.8516779202724818</v>
      </c>
      <c r="AO198" s="35" t="str">
        <f t="shared" si="114"/>
        <v/>
      </c>
      <c r="AP198" s="34">
        <f t="shared" si="115"/>
        <v>5.0161350515127649E-2</v>
      </c>
      <c r="AQ198" s="34">
        <f t="shared" si="116"/>
        <v>1.7371329441521757</v>
      </c>
      <c r="AR198" s="35" t="str">
        <f t="shared" si="117"/>
        <v/>
      </c>
      <c r="AS198" s="34">
        <f t="shared" si="118"/>
        <v>7.1958632118559957E-3</v>
      </c>
      <c r="AT198" s="34">
        <f t="shared" si="119"/>
        <v>4.6860406798016934</v>
      </c>
      <c r="AU198" s="35" t="str">
        <f t="shared" si="120"/>
        <v/>
      </c>
      <c r="AV198" s="34">
        <f t="shared" si="121"/>
        <v>0.47403979773610405</v>
      </c>
      <c r="AW198" s="34">
        <f t="shared" si="122"/>
        <v>0.45715790052108374</v>
      </c>
      <c r="AX198" s="35" t="str">
        <f t="shared" si="123"/>
        <v/>
      </c>
      <c r="AY198" s="34">
        <f t="shared" si="124"/>
        <v>5.5073889240798493E-2</v>
      </c>
      <c r="AZ198" s="34">
        <f t="shared" si="125"/>
        <v>1.6537811950406398</v>
      </c>
      <c r="BA198" s="35" t="str">
        <f t="shared" si="126"/>
        <v/>
      </c>
      <c r="BB198" s="34">
        <f t="shared" si="127"/>
        <v>0.16285060750454688</v>
      </c>
      <c r="BC198" s="34">
        <f t="shared" si="128"/>
        <v>0.9112820465910213</v>
      </c>
      <c r="BD198" s="35" t="str">
        <f t="shared" si="129"/>
        <v/>
      </c>
    </row>
    <row r="199" spans="1:56" ht="12.75" customHeight="1" x14ac:dyDescent="0.2">
      <c r="A199" s="7" t="s">
        <v>58</v>
      </c>
      <c r="B199" s="7" t="s">
        <v>35</v>
      </c>
      <c r="C199" s="8">
        <v>40068</v>
      </c>
      <c r="D199" s="9" t="s">
        <v>51</v>
      </c>
      <c r="E199" s="10" t="s">
        <v>42</v>
      </c>
      <c r="F199" s="10">
        <f t="shared" si="99"/>
        <v>0</v>
      </c>
      <c r="G199" s="10">
        <f t="shared" si="100"/>
        <v>0</v>
      </c>
      <c r="H199" s="10">
        <f t="shared" si="101"/>
        <v>1</v>
      </c>
      <c r="I199" s="10">
        <f t="shared" si="102"/>
        <v>0</v>
      </c>
      <c r="J199" s="7">
        <v>0</v>
      </c>
      <c r="K199" s="13">
        <v>22903</v>
      </c>
      <c r="L199" s="9">
        <v>6186710</v>
      </c>
      <c r="M199" s="7">
        <v>11</v>
      </c>
      <c r="N199" s="7">
        <f t="shared" si="130"/>
        <v>9</v>
      </c>
      <c r="O199" s="7">
        <v>19</v>
      </c>
      <c r="P199" s="7">
        <f t="shared" si="131"/>
        <v>1</v>
      </c>
      <c r="Q199" s="7">
        <v>4</v>
      </c>
      <c r="R199" s="7">
        <v>7</v>
      </c>
      <c r="S199" s="7">
        <v>3</v>
      </c>
      <c r="T199" s="7">
        <v>5</v>
      </c>
      <c r="U199" s="7">
        <v>3</v>
      </c>
      <c r="V199" s="7">
        <v>0</v>
      </c>
      <c r="W199" s="7">
        <v>0</v>
      </c>
      <c r="X199" s="6">
        <v>1</v>
      </c>
      <c r="Y199" s="12">
        <v>14.713206149286904</v>
      </c>
      <c r="Z199" s="7">
        <v>1</v>
      </c>
      <c r="AA199" s="7">
        <v>0</v>
      </c>
      <c r="AB199" s="7">
        <v>0</v>
      </c>
      <c r="AC199" s="10">
        <f t="shared" si="103"/>
        <v>0</v>
      </c>
      <c r="AD199" s="10">
        <f t="shared" si="104"/>
        <v>1</v>
      </c>
      <c r="AE199" s="10">
        <f t="shared" si="105"/>
        <v>0</v>
      </c>
      <c r="AF199" s="9" t="s">
        <v>67</v>
      </c>
      <c r="AG199" s="7" t="str">
        <f t="shared" si="106"/>
        <v>Padrão</v>
      </c>
      <c r="AH199" s="7" t="str">
        <f t="shared" si="107"/>
        <v>Padrão</v>
      </c>
      <c r="AI199" s="7" t="str">
        <f t="shared" si="108"/>
        <v>Padrão</v>
      </c>
      <c r="AJ199" s="7" t="str">
        <f t="shared" si="109"/>
        <v>Padrão</v>
      </c>
      <c r="AK199" s="7" t="str">
        <f t="shared" si="110"/>
        <v>Padrão</v>
      </c>
      <c r="AL199" s="7" t="str">
        <f t="shared" si="111"/>
        <v>Padrão</v>
      </c>
      <c r="AM199" s="34">
        <f t="shared" si="112"/>
        <v>6.7161351413467666E-3</v>
      </c>
      <c r="AN199" s="34">
        <f t="shared" si="113"/>
        <v>4.8516779202724818</v>
      </c>
      <c r="AO199" s="35" t="str">
        <f t="shared" si="114"/>
        <v/>
      </c>
      <c r="AP199" s="34">
        <f t="shared" si="115"/>
        <v>5.0161350515127649E-2</v>
      </c>
      <c r="AQ199" s="34">
        <f t="shared" si="116"/>
        <v>1.7371329441521757</v>
      </c>
      <c r="AR199" s="35" t="str">
        <f t="shared" si="117"/>
        <v/>
      </c>
      <c r="AS199" s="34">
        <f t="shared" si="118"/>
        <v>0.32823525539694648</v>
      </c>
      <c r="AT199" s="34">
        <f t="shared" si="119"/>
        <v>0.59093821033144889</v>
      </c>
      <c r="AU199" s="35" t="str">
        <f t="shared" si="120"/>
        <v/>
      </c>
      <c r="AV199" s="34">
        <f t="shared" si="121"/>
        <v>6.7565168950411023E-2</v>
      </c>
      <c r="AW199" s="34">
        <f t="shared" si="122"/>
        <v>1.4838057245320497</v>
      </c>
      <c r="AX199" s="35" t="str">
        <f t="shared" si="123"/>
        <v/>
      </c>
      <c r="AY199" s="34">
        <f t="shared" si="124"/>
        <v>0.12504840284681651</v>
      </c>
      <c r="AZ199" s="34">
        <f t="shared" si="125"/>
        <v>1.0597833095783487</v>
      </c>
      <c r="BA199" s="35" t="str">
        <f t="shared" si="126"/>
        <v/>
      </c>
      <c r="BB199" s="34">
        <f t="shared" si="127"/>
        <v>0.16285060750454688</v>
      </c>
      <c r="BC199" s="34">
        <f t="shared" si="128"/>
        <v>0.9112820465910213</v>
      </c>
      <c r="BD199" s="35" t="str">
        <f t="shared" si="129"/>
        <v/>
      </c>
    </row>
    <row r="200" spans="1:56" ht="12.75" customHeight="1" x14ac:dyDescent="0.2">
      <c r="A200" s="7" t="s">
        <v>49</v>
      </c>
      <c r="B200" s="7" t="s">
        <v>58</v>
      </c>
      <c r="C200" s="8">
        <v>39992</v>
      </c>
      <c r="D200" s="9" t="s">
        <v>51</v>
      </c>
      <c r="E200" s="10" t="s">
        <v>42</v>
      </c>
      <c r="F200" s="10">
        <f t="shared" si="99"/>
        <v>0</v>
      </c>
      <c r="G200" s="10">
        <f t="shared" si="100"/>
        <v>0</v>
      </c>
      <c r="H200" s="10">
        <f t="shared" si="101"/>
        <v>1</v>
      </c>
      <c r="I200" s="10">
        <f t="shared" si="102"/>
        <v>0</v>
      </c>
      <c r="J200" s="7">
        <v>0</v>
      </c>
      <c r="K200" s="13">
        <v>22903</v>
      </c>
      <c r="L200" s="9">
        <v>6186710</v>
      </c>
      <c r="M200" s="7">
        <v>11</v>
      </c>
      <c r="N200" s="7">
        <f t="shared" si="130"/>
        <v>9</v>
      </c>
      <c r="O200" s="7">
        <v>6</v>
      </c>
      <c r="P200" s="7">
        <f t="shared" si="131"/>
        <v>14</v>
      </c>
      <c r="Q200" s="7">
        <v>4</v>
      </c>
      <c r="R200" s="7">
        <v>3</v>
      </c>
      <c r="S200" s="7">
        <v>3</v>
      </c>
      <c r="T200" s="7">
        <v>6</v>
      </c>
      <c r="U200" s="7">
        <v>1</v>
      </c>
      <c r="V200" s="7">
        <v>1</v>
      </c>
      <c r="W200" s="7">
        <v>1</v>
      </c>
      <c r="X200" s="6">
        <v>1</v>
      </c>
      <c r="Y200" s="12">
        <v>17.246210828987767</v>
      </c>
      <c r="Z200" s="7">
        <v>1</v>
      </c>
      <c r="AA200" s="7">
        <v>0</v>
      </c>
      <c r="AB200" s="7">
        <v>21.7</v>
      </c>
      <c r="AC200" s="10">
        <f t="shared" si="103"/>
        <v>0</v>
      </c>
      <c r="AD200" s="10">
        <f t="shared" si="104"/>
        <v>1</v>
      </c>
      <c r="AE200" s="10">
        <f t="shared" si="105"/>
        <v>0</v>
      </c>
      <c r="AF200" s="9" t="s">
        <v>67</v>
      </c>
      <c r="AG200" s="7" t="str">
        <f t="shared" si="106"/>
        <v>Padrão</v>
      </c>
      <c r="AH200" s="7" t="str">
        <f t="shared" si="107"/>
        <v>Padrão</v>
      </c>
      <c r="AI200" s="7" t="str">
        <f t="shared" si="108"/>
        <v>Padrão</v>
      </c>
      <c r="AJ200" s="7" t="str">
        <f t="shared" si="109"/>
        <v>Padrão</v>
      </c>
      <c r="AK200" s="7" t="str">
        <f t="shared" si="110"/>
        <v>Padrão</v>
      </c>
      <c r="AL200" s="7" t="str">
        <f t="shared" si="111"/>
        <v>Outlier</v>
      </c>
      <c r="AM200" s="34">
        <f t="shared" si="112"/>
        <v>6.7161351413467666E-3</v>
      </c>
      <c r="AN200" s="34">
        <f t="shared" si="113"/>
        <v>4.8516779202724818</v>
      </c>
      <c r="AO200" s="35" t="str">
        <f t="shared" si="114"/>
        <v/>
      </c>
      <c r="AP200" s="34">
        <f t="shared" si="115"/>
        <v>5.0161350515127649E-2</v>
      </c>
      <c r="AQ200" s="34">
        <f t="shared" si="116"/>
        <v>1.7371329441521757</v>
      </c>
      <c r="AR200" s="35" t="str">
        <f t="shared" si="117"/>
        <v/>
      </c>
      <c r="AS200" s="34">
        <f t="shared" si="118"/>
        <v>0.32823525539694648</v>
      </c>
      <c r="AT200" s="34">
        <f t="shared" si="119"/>
        <v>0.59093821033144889</v>
      </c>
      <c r="AU200" s="35" t="str">
        <f t="shared" si="120"/>
        <v/>
      </c>
      <c r="AV200" s="34">
        <f t="shared" si="121"/>
        <v>0.53897953132908405</v>
      </c>
      <c r="AW200" s="34">
        <f t="shared" si="122"/>
        <v>0.41503623187612998</v>
      </c>
      <c r="AX200" s="35" t="str">
        <f t="shared" si="123"/>
        <v/>
      </c>
      <c r="AY200" s="34">
        <f t="shared" si="124"/>
        <v>4.1813160673660086E-3</v>
      </c>
      <c r="AZ200" s="34">
        <f t="shared" si="125"/>
        <v>6.1566661734713977</v>
      </c>
      <c r="BA200" s="35" t="str">
        <f t="shared" si="126"/>
        <v/>
      </c>
      <c r="BB200" s="34">
        <f t="shared" si="127"/>
        <v>2.527543463739065</v>
      </c>
      <c r="BC200" s="34">
        <f t="shared" si="128"/>
        <v>7.0910681628611152E-2</v>
      </c>
      <c r="BD200" s="35" t="str">
        <f t="shared" si="129"/>
        <v>*</v>
      </c>
    </row>
    <row r="201" spans="1:56" ht="12.75" customHeight="1" x14ac:dyDescent="0.2">
      <c r="A201" s="7" t="s">
        <v>44</v>
      </c>
      <c r="B201" s="7" t="s">
        <v>61</v>
      </c>
      <c r="C201" s="8">
        <v>40055</v>
      </c>
      <c r="D201" s="9" t="s">
        <v>62</v>
      </c>
      <c r="E201" s="10" t="s">
        <v>38</v>
      </c>
      <c r="F201" s="10">
        <f t="shared" si="99"/>
        <v>0</v>
      </c>
      <c r="G201" s="10">
        <f t="shared" si="100"/>
        <v>1</v>
      </c>
      <c r="H201" s="10">
        <f t="shared" si="101"/>
        <v>0</v>
      </c>
      <c r="I201" s="10">
        <f t="shared" si="102"/>
        <v>0</v>
      </c>
      <c r="J201" s="7">
        <v>0</v>
      </c>
      <c r="K201" s="11">
        <v>9240</v>
      </c>
      <c r="L201" s="9">
        <v>2998096</v>
      </c>
      <c r="M201" s="7">
        <v>11</v>
      </c>
      <c r="N201" s="7">
        <f t="shared" si="130"/>
        <v>9</v>
      </c>
      <c r="O201" s="7">
        <v>12</v>
      </c>
      <c r="P201" s="7">
        <f t="shared" si="131"/>
        <v>8</v>
      </c>
      <c r="Q201" s="7">
        <v>3</v>
      </c>
      <c r="R201" s="7">
        <v>7</v>
      </c>
      <c r="S201" s="7">
        <v>4</v>
      </c>
      <c r="T201" s="7">
        <v>7</v>
      </c>
      <c r="U201" s="7">
        <v>3</v>
      </c>
      <c r="V201" s="7">
        <v>0</v>
      </c>
      <c r="W201" s="7">
        <v>0</v>
      </c>
      <c r="X201" s="6">
        <v>1</v>
      </c>
      <c r="Y201" s="12">
        <v>20.231253420908594</v>
      </c>
      <c r="Z201" s="7">
        <v>1</v>
      </c>
      <c r="AA201" s="7">
        <v>0</v>
      </c>
      <c r="AB201" s="7">
        <v>0.5</v>
      </c>
      <c r="AC201" s="10">
        <f t="shared" si="103"/>
        <v>0</v>
      </c>
      <c r="AD201" s="10">
        <f t="shared" si="104"/>
        <v>1</v>
      </c>
      <c r="AE201" s="10">
        <f t="shared" si="105"/>
        <v>0</v>
      </c>
      <c r="AF201" s="9" t="s">
        <v>67</v>
      </c>
      <c r="AG201" s="7" t="str">
        <f t="shared" si="106"/>
        <v>Outlier</v>
      </c>
      <c r="AH201" s="7" t="str">
        <f t="shared" si="107"/>
        <v>Padrão</v>
      </c>
      <c r="AI201" s="7" t="str">
        <f t="shared" si="108"/>
        <v>Padrão</v>
      </c>
      <c r="AJ201" s="7" t="str">
        <f t="shared" si="109"/>
        <v>Padrão</v>
      </c>
      <c r="AK201" s="7" t="str">
        <f t="shared" si="110"/>
        <v>Padrão</v>
      </c>
      <c r="AL201" s="7" t="str">
        <f t="shared" si="111"/>
        <v>Padrão</v>
      </c>
      <c r="AM201" s="34">
        <f t="shared" si="112"/>
        <v>0.65664585281820853</v>
      </c>
      <c r="AN201" s="34">
        <f t="shared" si="113"/>
        <v>0.35453215273427963</v>
      </c>
      <c r="AO201" s="35" t="str">
        <f t="shared" si="114"/>
        <v/>
      </c>
      <c r="AP201" s="34">
        <f t="shared" si="115"/>
        <v>8.0864570183671367E-2</v>
      </c>
      <c r="AQ201" s="34">
        <f t="shared" si="116"/>
        <v>1.3473220154022796</v>
      </c>
      <c r="AR201" s="35" t="str">
        <f t="shared" si="117"/>
        <v/>
      </c>
      <c r="AS201" s="34">
        <f t="shared" si="118"/>
        <v>7.1958632118559957E-3</v>
      </c>
      <c r="AT201" s="34">
        <f t="shared" si="119"/>
        <v>4.6860406798016934</v>
      </c>
      <c r="AU201" s="35" t="str">
        <f t="shared" si="120"/>
        <v/>
      </c>
      <c r="AV201" s="34">
        <f t="shared" si="121"/>
        <v>1.4601616782221036</v>
      </c>
      <c r="AW201" s="34">
        <f t="shared" si="122"/>
        <v>0.159088765911922</v>
      </c>
      <c r="AX201" s="35" t="str">
        <f t="shared" si="123"/>
        <v/>
      </c>
      <c r="AY201" s="34">
        <f t="shared" si="124"/>
        <v>7.6100383383354425E-2</v>
      </c>
      <c r="AZ201" s="34">
        <f t="shared" si="125"/>
        <v>1.3921680263645211</v>
      </c>
      <c r="BA201" s="35" t="str">
        <f t="shared" si="126"/>
        <v/>
      </c>
      <c r="BB201" s="34">
        <f t="shared" si="127"/>
        <v>0.1278901233069264</v>
      </c>
      <c r="BC201" s="34">
        <f t="shared" si="128"/>
        <v>1.0464550432468394</v>
      </c>
      <c r="BD201" s="35" t="str">
        <f t="shared" si="129"/>
        <v/>
      </c>
    </row>
    <row r="202" spans="1:56" ht="12.75" customHeight="1" x14ac:dyDescent="0.2">
      <c r="A202" s="7" t="s">
        <v>44</v>
      </c>
      <c r="B202" s="7" t="s">
        <v>30</v>
      </c>
      <c r="C202" s="8">
        <v>40124</v>
      </c>
      <c r="D202" s="9" t="s">
        <v>62</v>
      </c>
      <c r="E202" s="10" t="s">
        <v>38</v>
      </c>
      <c r="F202" s="10">
        <f t="shared" si="99"/>
        <v>0</v>
      </c>
      <c r="G202" s="10">
        <f t="shared" si="100"/>
        <v>1</v>
      </c>
      <c r="H202" s="10">
        <f t="shared" si="101"/>
        <v>0</v>
      </c>
      <c r="I202" s="10">
        <f t="shared" si="102"/>
        <v>0</v>
      </c>
      <c r="J202" s="7">
        <v>0</v>
      </c>
      <c r="K202" s="11">
        <v>9240</v>
      </c>
      <c r="L202" s="9">
        <v>2998096</v>
      </c>
      <c r="M202" s="7">
        <v>11</v>
      </c>
      <c r="N202" s="7">
        <f t="shared" si="130"/>
        <v>9</v>
      </c>
      <c r="O202" s="7">
        <v>9</v>
      </c>
      <c r="P202" s="7">
        <f t="shared" si="131"/>
        <v>11</v>
      </c>
      <c r="Q202" s="7">
        <v>0</v>
      </c>
      <c r="R202" s="7">
        <v>4</v>
      </c>
      <c r="S202" s="7">
        <v>0</v>
      </c>
      <c r="T202" s="7">
        <v>5</v>
      </c>
      <c r="U202" s="7">
        <v>4</v>
      </c>
      <c r="V202" s="7">
        <v>0</v>
      </c>
      <c r="W202" s="7">
        <v>0</v>
      </c>
      <c r="X202" s="6">
        <v>0</v>
      </c>
      <c r="Y202" s="12">
        <v>20.2343949044586</v>
      </c>
      <c r="Z202" s="7">
        <v>1</v>
      </c>
      <c r="AA202" s="7">
        <v>0</v>
      </c>
      <c r="AB202" s="7">
        <v>1.3</v>
      </c>
      <c r="AC202" s="10">
        <f t="shared" si="103"/>
        <v>0</v>
      </c>
      <c r="AD202" s="10">
        <f t="shared" si="104"/>
        <v>0</v>
      </c>
      <c r="AE202" s="10">
        <f t="shared" si="105"/>
        <v>1</v>
      </c>
      <c r="AF202" s="9" t="s">
        <v>76</v>
      </c>
      <c r="AG202" s="7" t="str">
        <f t="shared" si="106"/>
        <v>Outlier</v>
      </c>
      <c r="AH202" s="7" t="str">
        <f t="shared" si="107"/>
        <v>Padrão</v>
      </c>
      <c r="AI202" s="7" t="str">
        <f t="shared" si="108"/>
        <v>Outlier</v>
      </c>
      <c r="AJ202" s="7" t="str">
        <f t="shared" si="109"/>
        <v>Padrão</v>
      </c>
      <c r="AK202" s="7" t="str">
        <f t="shared" si="110"/>
        <v>Padrão</v>
      </c>
      <c r="AL202" s="7" t="str">
        <f t="shared" si="111"/>
        <v>Padrão</v>
      </c>
      <c r="AM202" s="34">
        <f t="shared" si="112"/>
        <v>0.65664585281820853</v>
      </c>
      <c r="AN202" s="34">
        <f t="shared" si="113"/>
        <v>0.35453215273427963</v>
      </c>
      <c r="AO202" s="35" t="str">
        <f t="shared" si="114"/>
        <v/>
      </c>
      <c r="AP202" s="34">
        <f t="shared" si="115"/>
        <v>8.0864570183671367E-2</v>
      </c>
      <c r="AQ202" s="34">
        <f t="shared" si="116"/>
        <v>1.3473220154022796</v>
      </c>
      <c r="AR202" s="35" t="str">
        <f t="shared" si="117"/>
        <v/>
      </c>
      <c r="AS202" s="34">
        <f t="shared" si="118"/>
        <v>4.1501327814099289</v>
      </c>
      <c r="AT202" s="34">
        <f t="shared" si="119"/>
        <v>2.4586074131861681E-2</v>
      </c>
      <c r="AU202" s="35" t="str">
        <f t="shared" si="120"/>
        <v>**</v>
      </c>
      <c r="AV202" s="34">
        <f t="shared" si="121"/>
        <v>6.7565168950411023E-2</v>
      </c>
      <c r="AW202" s="34">
        <f t="shared" si="122"/>
        <v>1.4838057245320497</v>
      </c>
      <c r="AX202" s="35" t="str">
        <f t="shared" si="123"/>
        <v/>
      </c>
      <c r="AY202" s="34">
        <f t="shared" si="124"/>
        <v>7.6298235204961179E-2</v>
      </c>
      <c r="AZ202" s="34">
        <f t="shared" si="125"/>
        <v>1.3902242770398916</v>
      </c>
      <c r="BA202" s="35" t="str">
        <f t="shared" si="126"/>
        <v/>
      </c>
      <c r="BB202" s="34">
        <f t="shared" si="127"/>
        <v>8.0729231090576406E-2</v>
      </c>
      <c r="BC202" s="34">
        <f t="shared" si="128"/>
        <v>1.3485421583981243</v>
      </c>
      <c r="BD202" s="35" t="str">
        <f t="shared" si="129"/>
        <v/>
      </c>
    </row>
    <row r="203" spans="1:56" ht="12.75" customHeight="1" x14ac:dyDescent="0.2">
      <c r="A203" s="7" t="s">
        <v>47</v>
      </c>
      <c r="B203" s="7" t="s">
        <v>30</v>
      </c>
      <c r="C203" s="8">
        <v>40033</v>
      </c>
      <c r="D203" s="9" t="s">
        <v>64</v>
      </c>
      <c r="E203" s="10" t="s">
        <v>42</v>
      </c>
      <c r="F203" s="10">
        <f t="shared" si="99"/>
        <v>0</v>
      </c>
      <c r="G203" s="10">
        <f t="shared" si="100"/>
        <v>0</v>
      </c>
      <c r="H203" s="10">
        <f t="shared" si="101"/>
        <v>1</v>
      </c>
      <c r="I203" s="10">
        <f t="shared" si="102"/>
        <v>0</v>
      </c>
      <c r="J203" s="7">
        <v>0</v>
      </c>
      <c r="K203" s="13">
        <v>47108</v>
      </c>
      <c r="L203" s="9">
        <v>417098</v>
      </c>
      <c r="M203" s="7">
        <v>11</v>
      </c>
      <c r="N203" s="7">
        <f t="shared" si="130"/>
        <v>9</v>
      </c>
      <c r="O203" s="7">
        <v>6</v>
      </c>
      <c r="P203" s="7">
        <f t="shared" si="131"/>
        <v>14</v>
      </c>
      <c r="Q203" s="7">
        <v>6</v>
      </c>
      <c r="R203" s="7">
        <v>7</v>
      </c>
      <c r="S203" s="7">
        <v>4</v>
      </c>
      <c r="T203" s="7">
        <v>5</v>
      </c>
      <c r="U203" s="7">
        <v>2</v>
      </c>
      <c r="V203" s="7">
        <v>0</v>
      </c>
      <c r="W203" s="7">
        <v>0</v>
      </c>
      <c r="X203" s="6">
        <v>0</v>
      </c>
      <c r="Y203" s="12">
        <v>16.700347854894815</v>
      </c>
      <c r="Z203" s="7">
        <v>1</v>
      </c>
      <c r="AA203" s="7">
        <v>0</v>
      </c>
      <c r="AB203" s="7">
        <v>0</v>
      </c>
      <c r="AC203" s="10">
        <f t="shared" si="103"/>
        <v>0</v>
      </c>
      <c r="AD203" s="10">
        <f t="shared" si="104"/>
        <v>1</v>
      </c>
      <c r="AE203" s="10">
        <f t="shared" si="105"/>
        <v>0</v>
      </c>
      <c r="AF203" s="9" t="s">
        <v>67</v>
      </c>
      <c r="AG203" s="7" t="str">
        <f t="shared" si="106"/>
        <v>Outlier</v>
      </c>
      <c r="AH203" s="7" t="str">
        <f t="shared" si="107"/>
        <v>Padrão</v>
      </c>
      <c r="AI203" s="7" t="str">
        <f t="shared" si="108"/>
        <v>Padrão</v>
      </c>
      <c r="AJ203" s="7" t="str">
        <f t="shared" si="109"/>
        <v>Padrão</v>
      </c>
      <c r="AK203" s="7" t="str">
        <f t="shared" si="110"/>
        <v>Padrão</v>
      </c>
      <c r="AL203" s="7" t="str">
        <f t="shared" si="111"/>
        <v>Padrão</v>
      </c>
      <c r="AM203" s="34">
        <f t="shared" si="112"/>
        <v>1.4603146589077911</v>
      </c>
      <c r="AN203" s="34">
        <f t="shared" si="113"/>
        <v>0.1590682650749301</v>
      </c>
      <c r="AO203" s="35" t="str">
        <f t="shared" si="114"/>
        <v/>
      </c>
      <c r="AP203" s="34">
        <f t="shared" si="115"/>
        <v>0.48418502598840829</v>
      </c>
      <c r="AQ203" s="34">
        <f t="shared" si="116"/>
        <v>0.45005433183719096</v>
      </c>
      <c r="AR203" s="35" t="str">
        <f t="shared" si="117"/>
        <v/>
      </c>
      <c r="AS203" s="34">
        <f t="shared" si="118"/>
        <v>7.1958632118559957E-3</v>
      </c>
      <c r="AT203" s="34">
        <f t="shared" si="119"/>
        <v>4.6860406798016934</v>
      </c>
      <c r="AU203" s="35" t="str">
        <f t="shared" si="120"/>
        <v/>
      </c>
      <c r="AV203" s="34">
        <f t="shared" si="121"/>
        <v>6.7565168950411023E-2</v>
      </c>
      <c r="AW203" s="34">
        <f t="shared" si="122"/>
        <v>1.4838057245320497</v>
      </c>
      <c r="AX203" s="35" t="str">
        <f t="shared" si="123"/>
        <v/>
      </c>
      <c r="AY203" s="34">
        <f t="shared" si="124"/>
        <v>1.6112178939122274E-2</v>
      </c>
      <c r="AZ203" s="34">
        <f t="shared" si="125"/>
        <v>3.1176992062306548</v>
      </c>
      <c r="BA203" s="35" t="str">
        <f t="shared" si="126"/>
        <v/>
      </c>
      <c r="BB203" s="34">
        <f t="shared" si="127"/>
        <v>0.16285060750454688</v>
      </c>
      <c r="BC203" s="34">
        <f t="shared" si="128"/>
        <v>0.9112820465910213</v>
      </c>
      <c r="BD203" s="35" t="str">
        <f t="shared" si="129"/>
        <v/>
      </c>
    </row>
    <row r="204" spans="1:56" ht="12.75" customHeight="1" x14ac:dyDescent="0.2">
      <c r="A204" s="7" t="s">
        <v>47</v>
      </c>
      <c r="B204" s="7" t="s">
        <v>61</v>
      </c>
      <c r="C204" s="8">
        <v>40153</v>
      </c>
      <c r="D204" s="9" t="s">
        <v>64</v>
      </c>
      <c r="E204" s="10" t="s">
        <v>42</v>
      </c>
      <c r="F204" s="10">
        <f t="shared" si="99"/>
        <v>0</v>
      </c>
      <c r="G204" s="10">
        <f t="shared" si="100"/>
        <v>0</v>
      </c>
      <c r="H204" s="10">
        <f t="shared" si="101"/>
        <v>1</v>
      </c>
      <c r="I204" s="10">
        <f t="shared" si="102"/>
        <v>0</v>
      </c>
      <c r="J204" s="7">
        <v>0</v>
      </c>
      <c r="K204" s="13">
        <v>47108</v>
      </c>
      <c r="L204" s="9">
        <v>417098</v>
      </c>
      <c r="M204" s="7">
        <v>11</v>
      </c>
      <c r="N204" s="7">
        <f t="shared" si="130"/>
        <v>9</v>
      </c>
      <c r="O204" s="7">
        <v>5</v>
      </c>
      <c r="P204" s="7">
        <f t="shared" si="131"/>
        <v>15</v>
      </c>
      <c r="Q204" s="7">
        <v>4</v>
      </c>
      <c r="R204" s="7">
        <v>5</v>
      </c>
      <c r="S204" s="7">
        <v>7</v>
      </c>
      <c r="T204" s="7">
        <v>6</v>
      </c>
      <c r="U204" s="7">
        <v>4</v>
      </c>
      <c r="V204" s="7">
        <v>0</v>
      </c>
      <c r="W204" s="7">
        <v>0</v>
      </c>
      <c r="X204" s="6">
        <v>1</v>
      </c>
      <c r="Y204" s="12">
        <v>14.489484298473062</v>
      </c>
      <c r="Z204" s="7">
        <v>1</v>
      </c>
      <c r="AA204" s="7">
        <v>0</v>
      </c>
      <c r="AB204" s="7">
        <v>0</v>
      </c>
      <c r="AC204" s="10">
        <f t="shared" si="103"/>
        <v>0</v>
      </c>
      <c r="AD204" s="10">
        <f t="shared" si="104"/>
        <v>0</v>
      </c>
      <c r="AE204" s="10">
        <f t="shared" si="105"/>
        <v>1</v>
      </c>
      <c r="AF204" s="9" t="s">
        <v>76</v>
      </c>
      <c r="AG204" s="7" t="str">
        <f t="shared" si="106"/>
        <v>Outlier</v>
      </c>
      <c r="AH204" s="7" t="str">
        <f t="shared" si="107"/>
        <v>Padrão</v>
      </c>
      <c r="AI204" s="7" t="str">
        <f t="shared" si="108"/>
        <v>Padrão</v>
      </c>
      <c r="AJ204" s="7" t="str">
        <f t="shared" si="109"/>
        <v>Padrão</v>
      </c>
      <c r="AK204" s="7" t="str">
        <f t="shared" si="110"/>
        <v>Padrão</v>
      </c>
      <c r="AL204" s="7" t="str">
        <f t="shared" si="111"/>
        <v>Padrão</v>
      </c>
      <c r="AM204" s="34">
        <f t="shared" si="112"/>
        <v>1.4603146589077911</v>
      </c>
      <c r="AN204" s="34">
        <f t="shared" si="113"/>
        <v>0.1590682650749301</v>
      </c>
      <c r="AO204" s="35" t="str">
        <f t="shared" si="114"/>
        <v/>
      </c>
      <c r="AP204" s="34">
        <f t="shared" si="115"/>
        <v>0.48418502598840829</v>
      </c>
      <c r="AQ204" s="34">
        <f t="shared" si="116"/>
        <v>0.45005433183719096</v>
      </c>
      <c r="AR204" s="35" t="str">
        <f t="shared" si="117"/>
        <v/>
      </c>
      <c r="AS204" s="34">
        <f t="shared" si="118"/>
        <v>1.9028570361142954</v>
      </c>
      <c r="AT204" s="34">
        <f t="shared" si="119"/>
        <v>0.11168808131487463</v>
      </c>
      <c r="AU204" s="35" t="str">
        <f t="shared" si="120"/>
        <v/>
      </c>
      <c r="AV204" s="34">
        <f t="shared" si="121"/>
        <v>0.53897953132908405</v>
      </c>
      <c r="AW204" s="34">
        <f t="shared" si="122"/>
        <v>0.41503623187612998</v>
      </c>
      <c r="AX204" s="35" t="str">
        <f t="shared" si="123"/>
        <v/>
      </c>
      <c r="AY204" s="34">
        <f t="shared" si="124"/>
        <v>0.1437497604948498</v>
      </c>
      <c r="AZ204" s="34">
        <f t="shared" si="125"/>
        <v>0.97924561855008097</v>
      </c>
      <c r="BA204" s="35" t="str">
        <f t="shared" si="126"/>
        <v/>
      </c>
      <c r="BB204" s="34">
        <f t="shared" si="127"/>
        <v>0.16285060750454688</v>
      </c>
      <c r="BC204" s="34">
        <f t="shared" si="128"/>
        <v>0.9112820465910213</v>
      </c>
      <c r="BD204" s="35" t="str">
        <f t="shared" si="129"/>
        <v/>
      </c>
    </row>
    <row r="205" spans="1:56" ht="12.75" customHeight="1" x14ac:dyDescent="0.2">
      <c r="A205" s="7" t="s">
        <v>47</v>
      </c>
      <c r="B205" s="7" t="s">
        <v>63</v>
      </c>
      <c r="C205" s="8">
        <v>39950</v>
      </c>
      <c r="D205" s="9" t="s">
        <v>64</v>
      </c>
      <c r="E205" s="10" t="s">
        <v>42</v>
      </c>
      <c r="F205" s="10">
        <f t="shared" si="99"/>
        <v>0</v>
      </c>
      <c r="G205" s="10">
        <f t="shared" si="100"/>
        <v>0</v>
      </c>
      <c r="H205" s="10">
        <f t="shared" si="101"/>
        <v>1</v>
      </c>
      <c r="I205" s="10">
        <f t="shared" si="102"/>
        <v>0</v>
      </c>
      <c r="J205" s="7">
        <v>0</v>
      </c>
      <c r="K205" s="13">
        <v>47108</v>
      </c>
      <c r="L205" s="9">
        <v>417098</v>
      </c>
      <c r="M205" s="7">
        <v>11</v>
      </c>
      <c r="N205" s="7">
        <f t="shared" si="130"/>
        <v>9</v>
      </c>
      <c r="O205" s="7">
        <v>7</v>
      </c>
      <c r="P205" s="7">
        <f t="shared" si="131"/>
        <v>13</v>
      </c>
      <c r="Q205" s="7">
        <v>3</v>
      </c>
      <c r="R205" s="7">
        <v>2</v>
      </c>
      <c r="S205" s="7">
        <v>1</v>
      </c>
      <c r="T205" s="7">
        <v>3</v>
      </c>
      <c r="U205" s="7">
        <v>1</v>
      </c>
      <c r="V205" s="7">
        <v>0</v>
      </c>
      <c r="W205" s="7">
        <v>0</v>
      </c>
      <c r="X205" s="6">
        <v>0</v>
      </c>
      <c r="Y205" s="12">
        <v>13.105982546525077</v>
      </c>
      <c r="Z205" s="7">
        <v>1</v>
      </c>
      <c r="AA205" s="7">
        <v>0</v>
      </c>
      <c r="AB205" s="7">
        <v>0</v>
      </c>
      <c r="AC205" s="10">
        <f t="shared" si="103"/>
        <v>1</v>
      </c>
      <c r="AD205" s="10">
        <f t="shared" si="104"/>
        <v>0</v>
      </c>
      <c r="AE205" s="10">
        <f t="shared" si="105"/>
        <v>0</v>
      </c>
      <c r="AF205" s="9" t="s">
        <v>34</v>
      </c>
      <c r="AG205" s="7" t="str">
        <f t="shared" si="106"/>
        <v>Outlier</v>
      </c>
      <c r="AH205" s="7" t="str">
        <f t="shared" si="107"/>
        <v>Padrão</v>
      </c>
      <c r="AI205" s="7" t="str">
        <f t="shared" si="108"/>
        <v>Outlier</v>
      </c>
      <c r="AJ205" s="7" t="str">
        <f t="shared" si="109"/>
        <v>Padrão</v>
      </c>
      <c r="AK205" s="7" t="str">
        <f t="shared" si="110"/>
        <v>Padrão</v>
      </c>
      <c r="AL205" s="7" t="str">
        <f t="shared" si="111"/>
        <v>Padrão</v>
      </c>
      <c r="AM205" s="34">
        <f t="shared" si="112"/>
        <v>1.4603146589077911</v>
      </c>
      <c r="AN205" s="34">
        <f t="shared" si="113"/>
        <v>0.1590682650749301</v>
      </c>
      <c r="AO205" s="35" t="str">
        <f t="shared" si="114"/>
        <v/>
      </c>
      <c r="AP205" s="34">
        <f t="shared" si="115"/>
        <v>0.48418502598840829</v>
      </c>
      <c r="AQ205" s="34">
        <f t="shared" si="116"/>
        <v>0.45005433183719096</v>
      </c>
      <c r="AR205" s="35" t="str">
        <f t="shared" si="117"/>
        <v/>
      </c>
      <c r="AS205" s="34">
        <f t="shared" si="118"/>
        <v>2.399703714495983</v>
      </c>
      <c r="AT205" s="34">
        <f t="shared" si="119"/>
        <v>7.7578649173113995E-2</v>
      </c>
      <c r="AU205" s="35" t="str">
        <f t="shared" si="120"/>
        <v>*</v>
      </c>
      <c r="AV205" s="34">
        <f t="shared" si="121"/>
        <v>0.47403979773610405</v>
      </c>
      <c r="AW205" s="34">
        <f t="shared" si="122"/>
        <v>0.45715790052108374</v>
      </c>
      <c r="AX205" s="35" t="str">
        <f t="shared" si="123"/>
        <v/>
      </c>
      <c r="AY205" s="34">
        <f t="shared" si="124"/>
        <v>0.28833658943359641</v>
      </c>
      <c r="AZ205" s="34">
        <f t="shared" si="125"/>
        <v>0.6432039345759929</v>
      </c>
      <c r="BA205" s="35" t="str">
        <f t="shared" si="126"/>
        <v/>
      </c>
      <c r="BB205" s="34">
        <f t="shared" si="127"/>
        <v>0.16285060750454688</v>
      </c>
      <c r="BC205" s="34">
        <f t="shared" si="128"/>
        <v>0.9112820465910213</v>
      </c>
      <c r="BD205" s="35" t="str">
        <f t="shared" si="129"/>
        <v/>
      </c>
    </row>
    <row r="206" spans="1:56" ht="12.75" customHeight="1" x14ac:dyDescent="0.2">
      <c r="A206" s="7" t="s">
        <v>47</v>
      </c>
      <c r="B206" s="7" t="s">
        <v>46</v>
      </c>
      <c r="C206" s="8">
        <v>40044</v>
      </c>
      <c r="D206" s="9" t="s">
        <v>64</v>
      </c>
      <c r="E206" s="10" t="s">
        <v>42</v>
      </c>
      <c r="F206" s="10">
        <f t="shared" si="99"/>
        <v>0</v>
      </c>
      <c r="G206" s="10">
        <f t="shared" si="100"/>
        <v>0</v>
      </c>
      <c r="H206" s="10">
        <f t="shared" si="101"/>
        <v>1</v>
      </c>
      <c r="I206" s="10">
        <f t="shared" si="102"/>
        <v>0</v>
      </c>
      <c r="J206" s="7">
        <v>0</v>
      </c>
      <c r="K206" s="13">
        <v>47108</v>
      </c>
      <c r="L206" s="9">
        <v>417098</v>
      </c>
      <c r="M206" s="7">
        <v>11</v>
      </c>
      <c r="N206" s="7">
        <f t="shared" si="130"/>
        <v>9</v>
      </c>
      <c r="O206" s="7">
        <v>7</v>
      </c>
      <c r="P206" s="7">
        <f t="shared" si="131"/>
        <v>13</v>
      </c>
      <c r="Q206" s="7">
        <v>5</v>
      </c>
      <c r="R206" s="7">
        <v>4</v>
      </c>
      <c r="S206" s="7">
        <v>3</v>
      </c>
      <c r="T206" s="7">
        <v>5</v>
      </c>
      <c r="U206" s="7">
        <v>3</v>
      </c>
      <c r="V206" s="7">
        <v>0</v>
      </c>
      <c r="W206" s="7">
        <v>0</v>
      </c>
      <c r="X206" s="6">
        <v>1</v>
      </c>
      <c r="Y206" s="12">
        <v>14.819948556730495</v>
      </c>
      <c r="Z206" s="7">
        <v>0</v>
      </c>
      <c r="AA206" s="7">
        <v>0</v>
      </c>
      <c r="AB206" s="7">
        <v>40</v>
      </c>
      <c r="AC206" s="10">
        <f t="shared" si="103"/>
        <v>0</v>
      </c>
      <c r="AD206" s="10">
        <f t="shared" si="104"/>
        <v>1</v>
      </c>
      <c r="AE206" s="10">
        <f t="shared" si="105"/>
        <v>0</v>
      </c>
      <c r="AF206" s="9" t="s">
        <v>67</v>
      </c>
      <c r="AG206" s="7" t="str">
        <f t="shared" si="106"/>
        <v>Outlier</v>
      </c>
      <c r="AH206" s="7" t="str">
        <f t="shared" si="107"/>
        <v>Padrão</v>
      </c>
      <c r="AI206" s="7" t="str">
        <f t="shared" si="108"/>
        <v>Padrão</v>
      </c>
      <c r="AJ206" s="7" t="str">
        <f t="shared" si="109"/>
        <v>Padrão</v>
      </c>
      <c r="AK206" s="7" t="str">
        <f t="shared" si="110"/>
        <v>Padrão</v>
      </c>
      <c r="AL206" s="7" t="str">
        <f t="shared" si="111"/>
        <v>Outlier</v>
      </c>
      <c r="AM206" s="34">
        <f t="shared" si="112"/>
        <v>1.4603146589077911</v>
      </c>
      <c r="AN206" s="34">
        <f t="shared" si="113"/>
        <v>0.1590682650749301</v>
      </c>
      <c r="AO206" s="35" t="str">
        <f t="shared" si="114"/>
        <v/>
      </c>
      <c r="AP206" s="34">
        <f t="shared" si="115"/>
        <v>0.48418502598840829</v>
      </c>
      <c r="AQ206" s="34">
        <f t="shared" si="116"/>
        <v>0.45005433183719096</v>
      </c>
      <c r="AR206" s="35" t="str">
        <f t="shared" si="117"/>
        <v/>
      </c>
      <c r="AS206" s="34">
        <f t="shared" si="118"/>
        <v>0.32823525539694648</v>
      </c>
      <c r="AT206" s="34">
        <f t="shared" si="119"/>
        <v>0.59093821033144889</v>
      </c>
      <c r="AU206" s="35" t="str">
        <f t="shared" si="120"/>
        <v/>
      </c>
      <c r="AV206" s="34">
        <f t="shared" si="121"/>
        <v>6.7565168950411023E-2</v>
      </c>
      <c r="AW206" s="34">
        <f t="shared" si="122"/>
        <v>1.4838057245320497</v>
      </c>
      <c r="AX206" s="35" t="str">
        <f t="shared" si="123"/>
        <v/>
      </c>
      <c r="AY206" s="34">
        <f t="shared" si="124"/>
        <v>0.11658464243949163</v>
      </c>
      <c r="AZ206" s="34">
        <f t="shared" si="125"/>
        <v>1.1022328744066994</v>
      </c>
      <c r="BA206" s="35" t="str">
        <f t="shared" si="126"/>
        <v/>
      </c>
      <c r="BB206" s="34">
        <f t="shared" si="127"/>
        <v>10.698602592609987</v>
      </c>
      <c r="BC206" s="34">
        <f t="shared" si="128"/>
        <v>5.7952810562951072E-4</v>
      </c>
      <c r="BD206" s="35" t="str">
        <f t="shared" si="129"/>
        <v>***</v>
      </c>
    </row>
    <row r="207" spans="1:56" ht="12.75" customHeight="1" x14ac:dyDescent="0.2">
      <c r="A207" s="7" t="s">
        <v>47</v>
      </c>
      <c r="B207" s="7" t="s">
        <v>36</v>
      </c>
      <c r="C207" s="8">
        <v>40009</v>
      </c>
      <c r="D207" s="9" t="s">
        <v>64</v>
      </c>
      <c r="E207" s="10" t="s">
        <v>42</v>
      </c>
      <c r="F207" s="10">
        <f t="shared" si="99"/>
        <v>0</v>
      </c>
      <c r="G207" s="10">
        <f t="shared" si="100"/>
        <v>0</v>
      </c>
      <c r="H207" s="10">
        <f t="shared" si="101"/>
        <v>1</v>
      </c>
      <c r="I207" s="10">
        <f t="shared" si="102"/>
        <v>0</v>
      </c>
      <c r="J207" s="7">
        <v>0</v>
      </c>
      <c r="K207" s="13">
        <v>47108</v>
      </c>
      <c r="L207" s="9">
        <v>417098</v>
      </c>
      <c r="M207" s="7">
        <v>11</v>
      </c>
      <c r="N207" s="7">
        <f t="shared" si="130"/>
        <v>9</v>
      </c>
      <c r="O207" s="7">
        <v>5</v>
      </c>
      <c r="P207" s="7">
        <f t="shared" si="131"/>
        <v>15</v>
      </c>
      <c r="Q207" s="7">
        <v>4</v>
      </c>
      <c r="R207" s="7">
        <v>7</v>
      </c>
      <c r="S207" s="7">
        <v>4</v>
      </c>
      <c r="T207" s="7">
        <v>8</v>
      </c>
      <c r="U207" s="7">
        <v>2</v>
      </c>
      <c r="V207" s="7">
        <v>0</v>
      </c>
      <c r="W207" s="7">
        <v>0</v>
      </c>
      <c r="X207" s="6">
        <v>0</v>
      </c>
      <c r="Y207" s="12">
        <v>14.340238365493757</v>
      </c>
      <c r="Z207" s="7">
        <v>0</v>
      </c>
      <c r="AA207" s="7">
        <v>0</v>
      </c>
      <c r="AB207" s="7">
        <v>0.8</v>
      </c>
      <c r="AC207" s="10">
        <f t="shared" si="103"/>
        <v>0</v>
      </c>
      <c r="AD207" s="10">
        <f t="shared" si="104"/>
        <v>1</v>
      </c>
      <c r="AE207" s="10">
        <f t="shared" si="105"/>
        <v>0</v>
      </c>
      <c r="AF207" s="9" t="s">
        <v>67</v>
      </c>
      <c r="AG207" s="7" t="str">
        <f t="shared" si="106"/>
        <v>Outlier</v>
      </c>
      <c r="AH207" s="7" t="str">
        <f t="shared" si="107"/>
        <v>Padrão</v>
      </c>
      <c r="AI207" s="7" t="str">
        <f t="shared" si="108"/>
        <v>Padrão</v>
      </c>
      <c r="AJ207" s="7" t="str">
        <f t="shared" si="109"/>
        <v>Padrão</v>
      </c>
      <c r="AK207" s="7" t="str">
        <f t="shared" si="110"/>
        <v>Padrão</v>
      </c>
      <c r="AL207" s="7" t="str">
        <f t="shared" si="111"/>
        <v>Padrão</v>
      </c>
      <c r="AM207" s="34">
        <f t="shared" si="112"/>
        <v>1.4603146589077911</v>
      </c>
      <c r="AN207" s="34">
        <f t="shared" si="113"/>
        <v>0.1590682650749301</v>
      </c>
      <c r="AO207" s="35" t="str">
        <f t="shared" si="114"/>
        <v/>
      </c>
      <c r="AP207" s="34">
        <f t="shared" si="115"/>
        <v>0.48418502598840829</v>
      </c>
      <c r="AQ207" s="34">
        <f t="shared" si="116"/>
        <v>0.45005433183719096</v>
      </c>
      <c r="AR207" s="35" t="str">
        <f t="shared" si="117"/>
        <v/>
      </c>
      <c r="AS207" s="34">
        <f t="shared" si="118"/>
        <v>7.1958632118559957E-3</v>
      </c>
      <c r="AT207" s="34">
        <f t="shared" si="119"/>
        <v>4.6860406798016934</v>
      </c>
      <c r="AU207" s="35" t="str">
        <f t="shared" si="120"/>
        <v/>
      </c>
      <c r="AV207" s="34">
        <f t="shared" si="121"/>
        <v>2.8311116096294691</v>
      </c>
      <c r="AW207" s="34">
        <f t="shared" si="122"/>
        <v>5.7565660971477368E-2</v>
      </c>
      <c r="AX207" s="35" t="str">
        <f t="shared" si="123"/>
        <v>*</v>
      </c>
      <c r="AY207" s="34">
        <f t="shared" si="124"/>
        <v>0.15694991875965972</v>
      </c>
      <c r="AZ207" s="34">
        <f t="shared" si="125"/>
        <v>0.93099698894357585</v>
      </c>
      <c r="BA207" s="35" t="str">
        <f t="shared" si="126"/>
        <v/>
      </c>
      <c r="BB207" s="34">
        <f t="shared" si="127"/>
        <v>0.10893903644216399</v>
      </c>
      <c r="BC207" s="34">
        <f t="shared" si="128"/>
        <v>1.1446230565265902</v>
      </c>
      <c r="BD207" s="35" t="str">
        <f t="shared" si="129"/>
        <v/>
      </c>
    </row>
    <row r="208" spans="1:56" ht="12.75" customHeight="1" x14ac:dyDescent="0.2">
      <c r="A208" s="7" t="s">
        <v>50</v>
      </c>
      <c r="B208" s="7" t="s">
        <v>52</v>
      </c>
      <c r="C208" s="8">
        <v>39977</v>
      </c>
      <c r="D208" s="9" t="s">
        <v>41</v>
      </c>
      <c r="E208" s="10" t="s">
        <v>42</v>
      </c>
      <c r="F208" s="10">
        <f t="shared" si="99"/>
        <v>0</v>
      </c>
      <c r="G208" s="10">
        <f t="shared" si="100"/>
        <v>0</v>
      </c>
      <c r="H208" s="10">
        <f t="shared" si="101"/>
        <v>1</v>
      </c>
      <c r="I208" s="10">
        <f t="shared" si="102"/>
        <v>0</v>
      </c>
      <c r="J208" s="7">
        <v>0</v>
      </c>
      <c r="K208" s="11">
        <v>22667</v>
      </c>
      <c r="L208" s="9">
        <v>19223897</v>
      </c>
      <c r="M208" s="7">
        <v>12</v>
      </c>
      <c r="N208" s="7">
        <f t="shared" si="130"/>
        <v>8</v>
      </c>
      <c r="O208" s="7">
        <v>14</v>
      </c>
      <c r="P208" s="7">
        <f t="shared" si="131"/>
        <v>6</v>
      </c>
      <c r="Q208" s="7">
        <v>5</v>
      </c>
      <c r="R208" s="7">
        <v>2</v>
      </c>
      <c r="S208" s="7">
        <v>3</v>
      </c>
      <c r="T208" s="7">
        <v>4</v>
      </c>
      <c r="U208" s="7">
        <v>1</v>
      </c>
      <c r="V208" s="7">
        <v>0</v>
      </c>
      <c r="W208" s="7">
        <v>0</v>
      </c>
      <c r="X208" s="6">
        <v>0</v>
      </c>
      <c r="Y208" s="12">
        <v>17.700116731517507</v>
      </c>
      <c r="Z208" s="7">
        <v>1</v>
      </c>
      <c r="AA208" s="7">
        <v>0</v>
      </c>
      <c r="AB208" s="7">
        <v>0</v>
      </c>
      <c r="AC208" s="10">
        <f t="shared" si="103"/>
        <v>1</v>
      </c>
      <c r="AD208" s="10">
        <f t="shared" si="104"/>
        <v>0</v>
      </c>
      <c r="AE208" s="10">
        <f t="shared" si="105"/>
        <v>0</v>
      </c>
      <c r="AF208" s="9" t="s">
        <v>34</v>
      </c>
      <c r="AG208" s="7" t="str">
        <f t="shared" si="106"/>
        <v>Padrão</v>
      </c>
      <c r="AH208" s="7" t="str">
        <f t="shared" si="107"/>
        <v>Outlier</v>
      </c>
      <c r="AI208" s="7" t="str">
        <f t="shared" si="108"/>
        <v>Padrão</v>
      </c>
      <c r="AJ208" s="7" t="str">
        <f t="shared" si="109"/>
        <v>Padrão</v>
      </c>
      <c r="AK208" s="7" t="str">
        <f t="shared" si="110"/>
        <v>Padrão</v>
      </c>
      <c r="AL208" s="7" t="str">
        <f t="shared" si="111"/>
        <v>Padrão</v>
      </c>
      <c r="AM208" s="34">
        <f t="shared" si="112"/>
        <v>8.9365576108731241E-3</v>
      </c>
      <c r="AN208" s="34">
        <f t="shared" si="113"/>
        <v>4.2013067057607953</v>
      </c>
      <c r="AO208" s="35" t="str">
        <f t="shared" si="114"/>
        <v/>
      </c>
      <c r="AP208" s="34">
        <f t="shared" si="115"/>
        <v>5.3009435410909553</v>
      </c>
      <c r="AQ208" s="34">
        <f t="shared" si="116"/>
        <v>1.2236246353248176E-2</v>
      </c>
      <c r="AR208" s="35" t="str">
        <f t="shared" si="117"/>
        <v>**</v>
      </c>
      <c r="AS208" s="34">
        <f t="shared" si="118"/>
        <v>0.32823525539694648</v>
      </c>
      <c r="AT208" s="34">
        <f t="shared" si="119"/>
        <v>0.59093821033144889</v>
      </c>
      <c r="AU208" s="35" t="str">
        <f t="shared" si="120"/>
        <v/>
      </c>
      <c r="AV208" s="34">
        <f t="shared" si="121"/>
        <v>4.5918591086084329E-2</v>
      </c>
      <c r="AW208" s="34">
        <f t="shared" si="122"/>
        <v>1.8194691376563785</v>
      </c>
      <c r="AX208" s="35" t="str">
        <f t="shared" si="123"/>
        <v/>
      </c>
      <c r="AY208" s="34">
        <f t="shared" si="124"/>
        <v>1.6596304037600442E-4</v>
      </c>
      <c r="AZ208" s="34">
        <f t="shared" si="125"/>
        <v>30.964804061920201</v>
      </c>
      <c r="BA208" s="35" t="str">
        <f t="shared" si="126"/>
        <v/>
      </c>
      <c r="BB208" s="34">
        <f t="shared" si="127"/>
        <v>0.16285060750454688</v>
      </c>
      <c r="BC208" s="34">
        <f t="shared" si="128"/>
        <v>0.9112820465910213</v>
      </c>
      <c r="BD208" s="35" t="str">
        <f t="shared" si="129"/>
        <v/>
      </c>
    </row>
    <row r="209" spans="1:56" ht="12.75" customHeight="1" x14ac:dyDescent="0.2">
      <c r="A209" s="7" t="s">
        <v>55</v>
      </c>
      <c r="B209" s="7" t="s">
        <v>46</v>
      </c>
      <c r="C209" s="8">
        <v>40096</v>
      </c>
      <c r="D209" s="9" t="s">
        <v>41</v>
      </c>
      <c r="E209" s="10" t="s">
        <v>42</v>
      </c>
      <c r="F209" s="10">
        <f t="shared" si="99"/>
        <v>0</v>
      </c>
      <c r="G209" s="10">
        <f t="shared" si="100"/>
        <v>0</v>
      </c>
      <c r="H209" s="10">
        <f t="shared" si="101"/>
        <v>1</v>
      </c>
      <c r="I209" s="10">
        <f t="shared" si="102"/>
        <v>0</v>
      </c>
      <c r="J209" s="7">
        <v>0</v>
      </c>
      <c r="K209" s="11">
        <v>22667</v>
      </c>
      <c r="L209" s="9">
        <v>19223897</v>
      </c>
      <c r="M209" s="7">
        <v>12</v>
      </c>
      <c r="N209" s="7">
        <f t="shared" si="130"/>
        <v>8</v>
      </c>
      <c r="O209" s="7">
        <v>7</v>
      </c>
      <c r="P209" s="7">
        <f t="shared" si="131"/>
        <v>13</v>
      </c>
      <c r="Q209" s="7">
        <v>2</v>
      </c>
      <c r="R209" s="7">
        <v>2</v>
      </c>
      <c r="S209" s="7">
        <v>3</v>
      </c>
      <c r="T209" s="7">
        <v>4</v>
      </c>
      <c r="U209" s="7">
        <v>3</v>
      </c>
      <c r="V209" s="7">
        <v>0</v>
      </c>
      <c r="W209" s="7">
        <v>0</v>
      </c>
      <c r="X209" s="6">
        <v>1</v>
      </c>
      <c r="Y209" s="12">
        <v>33.758037094281299</v>
      </c>
      <c r="Z209" s="7">
        <v>1</v>
      </c>
      <c r="AA209" s="7">
        <v>0</v>
      </c>
      <c r="AB209" s="7">
        <v>0</v>
      </c>
      <c r="AC209" s="10">
        <f t="shared" si="103"/>
        <v>0</v>
      </c>
      <c r="AD209" s="10">
        <f t="shared" si="104"/>
        <v>0</v>
      </c>
      <c r="AE209" s="10">
        <f t="shared" si="105"/>
        <v>1</v>
      </c>
      <c r="AF209" s="9" t="s">
        <v>76</v>
      </c>
      <c r="AG209" s="7" t="str">
        <f t="shared" si="106"/>
        <v>Padrão</v>
      </c>
      <c r="AH209" s="7" t="str">
        <f t="shared" si="107"/>
        <v>Outlier</v>
      </c>
      <c r="AI209" s="7" t="str">
        <f t="shared" si="108"/>
        <v>Padrão</v>
      </c>
      <c r="AJ209" s="7" t="str">
        <f t="shared" si="109"/>
        <v>Padrão</v>
      </c>
      <c r="AK209" s="7" t="str">
        <f t="shared" si="110"/>
        <v>Padrão</v>
      </c>
      <c r="AL209" s="7" t="str">
        <f t="shared" si="111"/>
        <v>Padrão</v>
      </c>
      <c r="AM209" s="34">
        <f t="shared" si="112"/>
        <v>8.9365576108731241E-3</v>
      </c>
      <c r="AN209" s="34">
        <f t="shared" si="113"/>
        <v>4.2013067057607953</v>
      </c>
      <c r="AO209" s="35" t="str">
        <f t="shared" si="114"/>
        <v/>
      </c>
      <c r="AP209" s="34">
        <f t="shared" si="115"/>
        <v>5.3009435410909553</v>
      </c>
      <c r="AQ209" s="34">
        <f t="shared" si="116"/>
        <v>1.2236246353248176E-2</v>
      </c>
      <c r="AR209" s="35" t="str">
        <f t="shared" si="117"/>
        <v>**</v>
      </c>
      <c r="AS209" s="34">
        <f t="shared" si="118"/>
        <v>0.32823525539694648</v>
      </c>
      <c r="AT209" s="34">
        <f t="shared" si="119"/>
        <v>0.59093821033144889</v>
      </c>
      <c r="AU209" s="35" t="str">
        <f t="shared" si="120"/>
        <v/>
      </c>
      <c r="AV209" s="34">
        <f t="shared" si="121"/>
        <v>4.5918591086084329E-2</v>
      </c>
      <c r="AW209" s="34">
        <f t="shared" si="122"/>
        <v>1.8194691376563785</v>
      </c>
      <c r="AX209" s="35" t="str">
        <f t="shared" si="123"/>
        <v/>
      </c>
      <c r="AY209" s="34">
        <f t="shared" si="124"/>
        <v>3.3086303928636021</v>
      </c>
      <c r="AZ209" s="34">
        <f t="shared" si="125"/>
        <v>4.1939763513082262E-2</v>
      </c>
      <c r="BA209" s="35" t="str">
        <f t="shared" si="126"/>
        <v>**</v>
      </c>
      <c r="BB209" s="34">
        <f t="shared" si="127"/>
        <v>0.16285060750454688</v>
      </c>
      <c r="BC209" s="34">
        <f t="shared" si="128"/>
        <v>0.9112820465910213</v>
      </c>
      <c r="BD209" s="35" t="str">
        <f t="shared" si="129"/>
        <v/>
      </c>
    </row>
    <row r="210" spans="1:56" ht="12.75" customHeight="1" x14ac:dyDescent="0.2">
      <c r="A210" s="7" t="s">
        <v>36</v>
      </c>
      <c r="B210" s="7" t="s">
        <v>58</v>
      </c>
      <c r="C210" s="8">
        <v>40114</v>
      </c>
      <c r="D210" s="9" t="s">
        <v>59</v>
      </c>
      <c r="E210" s="10" t="s">
        <v>42</v>
      </c>
      <c r="F210" s="10">
        <f t="shared" si="99"/>
        <v>0</v>
      </c>
      <c r="G210" s="10">
        <f t="shared" si="100"/>
        <v>0</v>
      </c>
      <c r="H210" s="10">
        <f t="shared" si="101"/>
        <v>1</v>
      </c>
      <c r="I210" s="10">
        <f t="shared" si="102"/>
        <v>0</v>
      </c>
      <c r="J210" s="7">
        <v>0</v>
      </c>
      <c r="K210" s="11">
        <v>100806</v>
      </c>
      <c r="L210" s="9">
        <v>270173</v>
      </c>
      <c r="M210" s="7">
        <v>12</v>
      </c>
      <c r="N210" s="7">
        <f t="shared" si="130"/>
        <v>8</v>
      </c>
      <c r="O210" s="7">
        <v>5</v>
      </c>
      <c r="P210" s="7">
        <f t="shared" si="131"/>
        <v>15</v>
      </c>
      <c r="Q210" s="7">
        <v>4</v>
      </c>
      <c r="R210" s="7">
        <v>9</v>
      </c>
      <c r="S210" s="7">
        <v>3</v>
      </c>
      <c r="T210" s="7">
        <v>5</v>
      </c>
      <c r="U210" s="7">
        <v>4</v>
      </c>
      <c r="V210" s="7">
        <v>0</v>
      </c>
      <c r="W210" s="7">
        <v>1</v>
      </c>
      <c r="X210" s="6">
        <v>1</v>
      </c>
      <c r="Y210" s="12">
        <v>21.124203206490247</v>
      </c>
      <c r="Z210" s="7">
        <v>0</v>
      </c>
      <c r="AA210" s="7">
        <v>1</v>
      </c>
      <c r="AB210" s="7">
        <v>0.5</v>
      </c>
      <c r="AC210" s="10">
        <f t="shared" si="103"/>
        <v>0</v>
      </c>
      <c r="AD210" s="10">
        <f t="shared" si="104"/>
        <v>0</v>
      </c>
      <c r="AE210" s="10">
        <f t="shared" si="105"/>
        <v>1</v>
      </c>
      <c r="AF210" s="9" t="s">
        <v>76</v>
      </c>
      <c r="AG210" s="7" t="str">
        <f t="shared" si="106"/>
        <v>Outlier</v>
      </c>
      <c r="AH210" s="7" t="str">
        <f t="shared" si="107"/>
        <v>Padrão</v>
      </c>
      <c r="AI210" s="7" t="str">
        <f t="shared" si="108"/>
        <v>Padrão</v>
      </c>
      <c r="AJ210" s="7" t="str">
        <f t="shared" si="109"/>
        <v>Padrão</v>
      </c>
      <c r="AK210" s="7" t="str">
        <f t="shared" si="110"/>
        <v>Padrão</v>
      </c>
      <c r="AL210" s="7" t="str">
        <f t="shared" si="111"/>
        <v>Padrão</v>
      </c>
      <c r="AM210" s="34">
        <f t="shared" si="112"/>
        <v>16.573983232139259</v>
      </c>
      <c r="AN210" s="34">
        <f t="shared" si="113"/>
        <v>2.4671859763374411E-5</v>
      </c>
      <c r="AO210" s="35" t="str">
        <f t="shared" si="114"/>
        <v>***</v>
      </c>
      <c r="AP210" s="34">
        <f t="shared" si="115"/>
        <v>0.51733075253573368</v>
      </c>
      <c r="AQ210" s="34">
        <f t="shared" si="116"/>
        <v>0.42824171776479131</v>
      </c>
      <c r="AR210" s="35" t="str">
        <f t="shared" si="117"/>
        <v/>
      </c>
      <c r="AS210" s="34">
        <f t="shared" si="118"/>
        <v>0.32823525539694648</v>
      </c>
      <c r="AT210" s="34">
        <f t="shared" si="119"/>
        <v>0.59093821033144889</v>
      </c>
      <c r="AU210" s="35" t="str">
        <f t="shared" si="120"/>
        <v/>
      </c>
      <c r="AV210" s="34">
        <f t="shared" si="121"/>
        <v>6.7565168950411023E-2</v>
      </c>
      <c r="AW210" s="34">
        <f t="shared" si="122"/>
        <v>1.4838057245320497</v>
      </c>
      <c r="AX210" s="35" t="str">
        <f t="shared" si="123"/>
        <v/>
      </c>
      <c r="AY210" s="34">
        <f t="shared" si="124"/>
        <v>0.14267876120161632</v>
      </c>
      <c r="AZ210" s="34">
        <f t="shared" si="125"/>
        <v>0.98344052737922583</v>
      </c>
      <c r="BA210" s="35" t="str">
        <f t="shared" si="126"/>
        <v/>
      </c>
      <c r="BB210" s="34">
        <f t="shared" si="127"/>
        <v>0.1278901233069264</v>
      </c>
      <c r="BC210" s="34">
        <f t="shared" si="128"/>
        <v>1.0464550432468394</v>
      </c>
      <c r="BD210" s="35" t="str">
        <f t="shared" si="129"/>
        <v/>
      </c>
    </row>
    <row r="211" spans="1:56" ht="12.75" customHeight="1" x14ac:dyDescent="0.2">
      <c r="A211" s="7" t="s">
        <v>36</v>
      </c>
      <c r="B211" s="7" t="s">
        <v>52</v>
      </c>
      <c r="C211" s="8">
        <v>40093</v>
      </c>
      <c r="D211" s="9" t="s">
        <v>59</v>
      </c>
      <c r="E211" s="10" t="s">
        <v>42</v>
      </c>
      <c r="F211" s="10">
        <f t="shared" si="99"/>
        <v>0</v>
      </c>
      <c r="G211" s="10">
        <f t="shared" si="100"/>
        <v>0</v>
      </c>
      <c r="H211" s="10">
        <f t="shared" si="101"/>
        <v>1</v>
      </c>
      <c r="I211" s="10">
        <f t="shared" si="102"/>
        <v>0</v>
      </c>
      <c r="J211" s="7">
        <v>0</v>
      </c>
      <c r="K211" s="11">
        <v>100806</v>
      </c>
      <c r="L211" s="9">
        <v>270173</v>
      </c>
      <c r="M211" s="7">
        <v>12</v>
      </c>
      <c r="N211" s="7">
        <f t="shared" si="130"/>
        <v>8</v>
      </c>
      <c r="O211" s="7">
        <v>16</v>
      </c>
      <c r="P211" s="7">
        <f t="shared" si="131"/>
        <v>4</v>
      </c>
      <c r="Q211" s="7">
        <v>0</v>
      </c>
      <c r="R211" s="7">
        <v>4</v>
      </c>
      <c r="S211" s="7">
        <v>1</v>
      </c>
      <c r="T211" s="7">
        <v>3</v>
      </c>
      <c r="U211" s="7">
        <v>3</v>
      </c>
      <c r="V211" s="7">
        <v>0</v>
      </c>
      <c r="W211" s="7">
        <v>0</v>
      </c>
      <c r="X211" s="6">
        <v>0</v>
      </c>
      <c r="Y211" s="12">
        <v>5.9789156626506026</v>
      </c>
      <c r="Z211" s="7">
        <v>0</v>
      </c>
      <c r="AA211" s="7">
        <v>0</v>
      </c>
      <c r="AB211" s="7">
        <v>13</v>
      </c>
      <c r="AC211" s="10">
        <f t="shared" si="103"/>
        <v>0</v>
      </c>
      <c r="AD211" s="10">
        <f t="shared" si="104"/>
        <v>0</v>
      </c>
      <c r="AE211" s="10">
        <f t="shared" si="105"/>
        <v>1</v>
      </c>
      <c r="AF211" s="9" t="s">
        <v>76</v>
      </c>
      <c r="AG211" s="7" t="str">
        <f t="shared" si="106"/>
        <v>Outlier</v>
      </c>
      <c r="AH211" s="7" t="str">
        <f t="shared" si="107"/>
        <v>Padrão</v>
      </c>
      <c r="AI211" s="7" t="str">
        <f t="shared" si="108"/>
        <v>Outlier</v>
      </c>
      <c r="AJ211" s="7" t="str">
        <f t="shared" si="109"/>
        <v>Padrão</v>
      </c>
      <c r="AK211" s="7" t="str">
        <f t="shared" si="110"/>
        <v>Outlier</v>
      </c>
      <c r="AL211" s="7" t="str">
        <f t="shared" si="111"/>
        <v>Outlier</v>
      </c>
      <c r="AM211" s="34">
        <f t="shared" si="112"/>
        <v>16.573983232139259</v>
      </c>
      <c r="AN211" s="34">
        <f t="shared" si="113"/>
        <v>2.4671859763374411E-5</v>
      </c>
      <c r="AO211" s="35" t="str">
        <f t="shared" si="114"/>
        <v>***</v>
      </c>
      <c r="AP211" s="34">
        <f t="shared" si="115"/>
        <v>0.51733075253573368</v>
      </c>
      <c r="AQ211" s="34">
        <f t="shared" si="116"/>
        <v>0.42824171776479131</v>
      </c>
      <c r="AR211" s="35" t="str">
        <f t="shared" si="117"/>
        <v/>
      </c>
      <c r="AS211" s="34">
        <f t="shared" si="118"/>
        <v>2.399703714495983</v>
      </c>
      <c r="AT211" s="34">
        <f t="shared" si="119"/>
        <v>7.7578649173113995E-2</v>
      </c>
      <c r="AU211" s="35" t="str">
        <f t="shared" si="120"/>
        <v>*</v>
      </c>
      <c r="AV211" s="34">
        <f t="shared" si="121"/>
        <v>0.47403979773610405</v>
      </c>
      <c r="AW211" s="34">
        <f t="shared" si="122"/>
        <v>0.45715790052108374</v>
      </c>
      <c r="AX211" s="35" t="str">
        <f t="shared" si="123"/>
        <v/>
      </c>
      <c r="AY211" s="34">
        <f t="shared" si="124"/>
        <v>1.8225202689447686</v>
      </c>
      <c r="AZ211" s="34">
        <f t="shared" si="125"/>
        <v>0.11880060008456218</v>
      </c>
      <c r="BA211" s="35" t="str">
        <f t="shared" si="126"/>
        <v/>
      </c>
      <c r="BB211" s="34">
        <f t="shared" si="127"/>
        <v>0.625109658966857</v>
      </c>
      <c r="BC211" s="34">
        <f t="shared" si="128"/>
        <v>0.36914001312640815</v>
      </c>
      <c r="BD211" s="35" t="str">
        <f t="shared" si="129"/>
        <v/>
      </c>
    </row>
    <row r="212" spans="1:56" ht="12.75" customHeight="1" x14ac:dyDescent="0.2">
      <c r="A212" s="7" t="s">
        <v>36</v>
      </c>
      <c r="B212" s="7" t="s">
        <v>56</v>
      </c>
      <c r="C212" s="8">
        <v>40125</v>
      </c>
      <c r="D212" s="9" t="s">
        <v>59</v>
      </c>
      <c r="E212" s="10" t="s">
        <v>42</v>
      </c>
      <c r="F212" s="10">
        <f t="shared" si="99"/>
        <v>0</v>
      </c>
      <c r="G212" s="10">
        <f t="shared" si="100"/>
        <v>0</v>
      </c>
      <c r="H212" s="10">
        <f t="shared" si="101"/>
        <v>1</v>
      </c>
      <c r="I212" s="10">
        <f t="shared" si="102"/>
        <v>0</v>
      </c>
      <c r="J212" s="7">
        <v>0</v>
      </c>
      <c r="K212" s="11">
        <v>100806</v>
      </c>
      <c r="L212" s="9">
        <v>270173</v>
      </c>
      <c r="M212" s="7">
        <v>12</v>
      </c>
      <c r="N212" s="7">
        <f t="shared" si="130"/>
        <v>8</v>
      </c>
      <c r="O212" s="7">
        <v>5</v>
      </c>
      <c r="P212" s="7">
        <f t="shared" si="131"/>
        <v>15</v>
      </c>
      <c r="Q212" s="7">
        <v>3</v>
      </c>
      <c r="R212" s="7">
        <v>3</v>
      </c>
      <c r="S212" s="7">
        <v>3</v>
      </c>
      <c r="T212" s="7">
        <v>1</v>
      </c>
      <c r="U212" s="7">
        <v>4</v>
      </c>
      <c r="V212" s="7">
        <v>0</v>
      </c>
      <c r="W212" s="7">
        <v>0</v>
      </c>
      <c r="X212" s="6">
        <v>1</v>
      </c>
      <c r="Y212" s="12">
        <v>14.82072427393331</v>
      </c>
      <c r="Z212" s="7">
        <v>1</v>
      </c>
      <c r="AA212" s="7">
        <v>0</v>
      </c>
      <c r="AB212" s="7">
        <v>2</v>
      </c>
      <c r="AC212" s="10">
        <f t="shared" si="103"/>
        <v>0</v>
      </c>
      <c r="AD212" s="10">
        <f t="shared" si="104"/>
        <v>0</v>
      </c>
      <c r="AE212" s="10">
        <f t="shared" si="105"/>
        <v>1</v>
      </c>
      <c r="AF212" s="9" t="s">
        <v>76</v>
      </c>
      <c r="AG212" s="7" t="str">
        <f t="shared" si="106"/>
        <v>Outlier</v>
      </c>
      <c r="AH212" s="7" t="str">
        <f t="shared" si="107"/>
        <v>Padrão</v>
      </c>
      <c r="AI212" s="7" t="str">
        <f t="shared" si="108"/>
        <v>Padrão</v>
      </c>
      <c r="AJ212" s="7" t="str">
        <f t="shared" si="109"/>
        <v>Outlier</v>
      </c>
      <c r="AK212" s="7" t="str">
        <f t="shared" si="110"/>
        <v>Padrão</v>
      </c>
      <c r="AL212" s="7" t="str">
        <f t="shared" si="111"/>
        <v>Padrão</v>
      </c>
      <c r="AM212" s="34">
        <f t="shared" si="112"/>
        <v>16.573983232139259</v>
      </c>
      <c r="AN212" s="34">
        <f t="shared" si="113"/>
        <v>2.4671859763374411E-5</v>
      </c>
      <c r="AO212" s="35" t="str">
        <f t="shared" si="114"/>
        <v>***</v>
      </c>
      <c r="AP212" s="34">
        <f t="shared" si="115"/>
        <v>0.51733075253573368</v>
      </c>
      <c r="AQ212" s="34">
        <f t="shared" si="116"/>
        <v>0.42824171776479131</v>
      </c>
      <c r="AR212" s="35" t="str">
        <f t="shared" si="117"/>
        <v/>
      </c>
      <c r="AS212" s="34">
        <f t="shared" si="118"/>
        <v>0.32823525539694648</v>
      </c>
      <c r="AT212" s="34">
        <f t="shared" si="119"/>
        <v>0.59093821033144889</v>
      </c>
      <c r="AU212" s="35" t="str">
        <f t="shared" si="120"/>
        <v/>
      </c>
      <c r="AV212" s="34">
        <f t="shared" si="121"/>
        <v>2.6795855645791824</v>
      </c>
      <c r="AW212" s="34">
        <f t="shared" si="122"/>
        <v>6.3828059149340033E-2</v>
      </c>
      <c r="AX212" s="35" t="str">
        <f t="shared" si="123"/>
        <v>*</v>
      </c>
      <c r="AY212" s="34">
        <f t="shared" si="124"/>
        <v>0.11652422008406738</v>
      </c>
      <c r="AZ212" s="34">
        <f t="shared" si="125"/>
        <v>1.1025519216385549</v>
      </c>
      <c r="BA212" s="35" t="str">
        <f t="shared" si="126"/>
        <v/>
      </c>
      <c r="BB212" s="34">
        <f t="shared" si="127"/>
        <v>4.8323716386688427E-2</v>
      </c>
      <c r="BC212" s="34">
        <f t="shared" si="128"/>
        <v>1.771481171618571</v>
      </c>
      <c r="BD212" s="35" t="str">
        <f t="shared" si="129"/>
        <v/>
      </c>
    </row>
    <row r="213" spans="1:56" ht="12.75" customHeight="1" x14ac:dyDescent="0.2">
      <c r="A213" s="7" t="s">
        <v>30</v>
      </c>
      <c r="B213" s="7" t="s">
        <v>43</v>
      </c>
      <c r="C213" s="8">
        <v>40117</v>
      </c>
      <c r="D213" s="9" t="s">
        <v>32</v>
      </c>
      <c r="E213" s="10" t="s">
        <v>33</v>
      </c>
      <c r="F213" s="10">
        <f t="shared" si="99"/>
        <v>1</v>
      </c>
      <c r="G213" s="10">
        <f t="shared" si="100"/>
        <v>0</v>
      </c>
      <c r="H213" s="10">
        <f t="shared" si="101"/>
        <v>0</v>
      </c>
      <c r="I213" s="10">
        <f t="shared" si="102"/>
        <v>0</v>
      </c>
      <c r="J213" s="7">
        <v>0</v>
      </c>
      <c r="K213" s="11">
        <v>17907</v>
      </c>
      <c r="L213" s="9">
        <v>408161</v>
      </c>
      <c r="M213" s="7">
        <v>12</v>
      </c>
      <c r="N213" s="7">
        <f t="shared" si="130"/>
        <v>8</v>
      </c>
      <c r="O213" s="7">
        <v>14</v>
      </c>
      <c r="P213" s="7">
        <f t="shared" si="131"/>
        <v>6</v>
      </c>
      <c r="Q213" s="7">
        <v>4</v>
      </c>
      <c r="R213" s="7">
        <v>4</v>
      </c>
      <c r="S213" s="7">
        <v>5</v>
      </c>
      <c r="T213" s="7">
        <v>6</v>
      </c>
      <c r="U213" s="7">
        <v>4</v>
      </c>
      <c r="V213" s="7">
        <v>0</v>
      </c>
      <c r="W213" s="7">
        <v>0</v>
      </c>
      <c r="X213" s="6">
        <v>0</v>
      </c>
      <c r="Y213" s="12">
        <v>5.9389705882352946</v>
      </c>
      <c r="Z213" s="7">
        <v>1</v>
      </c>
      <c r="AA213" s="7">
        <v>0</v>
      </c>
      <c r="AB213" s="7">
        <v>0</v>
      </c>
      <c r="AC213" s="10">
        <f t="shared" si="103"/>
        <v>0</v>
      </c>
      <c r="AD213" s="10">
        <f t="shared" si="104"/>
        <v>0</v>
      </c>
      <c r="AE213" s="10">
        <f t="shared" si="105"/>
        <v>1</v>
      </c>
      <c r="AF213" s="9" t="s">
        <v>76</v>
      </c>
      <c r="AG213" s="7" t="str">
        <f t="shared" si="106"/>
        <v>Padrão</v>
      </c>
      <c r="AH213" s="7" t="str">
        <f t="shared" si="107"/>
        <v>Padrão</v>
      </c>
      <c r="AI213" s="7" t="str">
        <f t="shared" si="108"/>
        <v>Padrão</v>
      </c>
      <c r="AJ213" s="7" t="str">
        <f t="shared" si="109"/>
        <v>Padrão</v>
      </c>
      <c r="AK213" s="7" t="str">
        <f t="shared" si="110"/>
        <v>Outlier</v>
      </c>
      <c r="AL213" s="7" t="str">
        <f t="shared" si="111"/>
        <v>Padrão</v>
      </c>
      <c r="AM213" s="34">
        <f t="shared" si="112"/>
        <v>0.12130770865976713</v>
      </c>
      <c r="AN213" s="34">
        <f t="shared" si="113"/>
        <v>1.0780135799962731</v>
      </c>
      <c r="AO213" s="35" t="str">
        <f t="shared" si="114"/>
        <v/>
      </c>
      <c r="AP213" s="34">
        <f t="shared" si="115"/>
        <v>0.48616983743415837</v>
      </c>
      <c r="AQ213" s="34">
        <f t="shared" si="116"/>
        <v>0.44868920542736179</v>
      </c>
      <c r="AR213" s="35" t="str">
        <f t="shared" si="117"/>
        <v/>
      </c>
      <c r="AS213" s="34">
        <f t="shared" si="118"/>
        <v>0.16261969593638392</v>
      </c>
      <c r="AT213" s="34">
        <f t="shared" si="119"/>
        <v>0.91203409733242702</v>
      </c>
      <c r="AU213" s="35" t="str">
        <f t="shared" si="120"/>
        <v/>
      </c>
      <c r="AV213" s="34">
        <f t="shared" si="121"/>
        <v>0.53897953132908405</v>
      </c>
      <c r="AW213" s="34">
        <f t="shared" si="122"/>
        <v>0.41503623187612998</v>
      </c>
      <c r="AX213" s="35" t="str">
        <f t="shared" si="123"/>
        <v/>
      </c>
      <c r="AY213" s="34">
        <f t="shared" si="124"/>
        <v>1.8348445501507837</v>
      </c>
      <c r="AZ213" s="34">
        <f t="shared" si="125"/>
        <v>0.11767358806885601</v>
      </c>
      <c r="BA213" s="35" t="str">
        <f t="shared" si="126"/>
        <v/>
      </c>
      <c r="BB213" s="34">
        <f t="shared" si="127"/>
        <v>0.16285060750454688</v>
      </c>
      <c r="BC213" s="34">
        <f t="shared" si="128"/>
        <v>0.9112820465910213</v>
      </c>
      <c r="BD213" s="35" t="str">
        <f t="shared" si="129"/>
        <v/>
      </c>
    </row>
    <row r="214" spans="1:56" ht="12.75" customHeight="1" x14ac:dyDescent="0.2">
      <c r="A214" s="7" t="s">
        <v>30</v>
      </c>
      <c r="B214" s="7" t="s">
        <v>63</v>
      </c>
      <c r="C214" s="8">
        <v>40103</v>
      </c>
      <c r="D214" s="9" t="s">
        <v>32</v>
      </c>
      <c r="E214" s="10" t="s">
        <v>33</v>
      </c>
      <c r="F214" s="10">
        <f t="shared" si="99"/>
        <v>1</v>
      </c>
      <c r="G214" s="10">
        <f t="shared" si="100"/>
        <v>0</v>
      </c>
      <c r="H214" s="10">
        <f t="shared" si="101"/>
        <v>0</v>
      </c>
      <c r="I214" s="10">
        <f t="shared" si="102"/>
        <v>0</v>
      </c>
      <c r="J214" s="7">
        <v>0</v>
      </c>
      <c r="K214" s="11">
        <v>17907</v>
      </c>
      <c r="L214" s="9">
        <v>408161</v>
      </c>
      <c r="M214" s="7">
        <v>12</v>
      </c>
      <c r="N214" s="7">
        <f t="shared" si="130"/>
        <v>8</v>
      </c>
      <c r="O214" s="7">
        <v>5</v>
      </c>
      <c r="P214" s="7">
        <f t="shared" si="131"/>
        <v>15</v>
      </c>
      <c r="Q214" s="7">
        <v>3</v>
      </c>
      <c r="R214" s="7">
        <v>3</v>
      </c>
      <c r="S214" s="7">
        <v>6</v>
      </c>
      <c r="T214" s="7">
        <v>4</v>
      </c>
      <c r="U214" s="7">
        <v>4</v>
      </c>
      <c r="V214" s="7">
        <v>0</v>
      </c>
      <c r="W214" s="7">
        <v>0</v>
      </c>
      <c r="X214" s="6">
        <v>0</v>
      </c>
      <c r="Y214" s="12">
        <v>5.3235375275938193</v>
      </c>
      <c r="Z214" s="7">
        <v>1</v>
      </c>
      <c r="AA214" s="7">
        <v>0</v>
      </c>
      <c r="AB214" s="7">
        <v>7.5</v>
      </c>
      <c r="AC214" s="10">
        <f t="shared" si="103"/>
        <v>0</v>
      </c>
      <c r="AD214" s="10">
        <f t="shared" si="104"/>
        <v>0</v>
      </c>
      <c r="AE214" s="10">
        <f t="shared" si="105"/>
        <v>1</v>
      </c>
      <c r="AF214" s="9" t="s">
        <v>76</v>
      </c>
      <c r="AG214" s="7" t="str">
        <f t="shared" si="106"/>
        <v>Padrão</v>
      </c>
      <c r="AH214" s="7" t="str">
        <f t="shared" si="107"/>
        <v>Padrão</v>
      </c>
      <c r="AI214" s="7" t="str">
        <f t="shared" si="108"/>
        <v>Padrão</v>
      </c>
      <c r="AJ214" s="7" t="str">
        <f t="shared" si="109"/>
        <v>Padrão</v>
      </c>
      <c r="AK214" s="7" t="str">
        <f t="shared" si="110"/>
        <v>Outlier</v>
      </c>
      <c r="AL214" s="7" t="str">
        <f t="shared" si="111"/>
        <v>Outlier</v>
      </c>
      <c r="AM214" s="34">
        <f t="shared" si="112"/>
        <v>0.12130770865976713</v>
      </c>
      <c r="AN214" s="34">
        <f t="shared" si="113"/>
        <v>1.0780135799962731</v>
      </c>
      <c r="AO214" s="35" t="str">
        <f t="shared" si="114"/>
        <v/>
      </c>
      <c r="AP214" s="34">
        <f t="shared" si="115"/>
        <v>0.48616983743415837</v>
      </c>
      <c r="AQ214" s="34">
        <f t="shared" si="116"/>
        <v>0.44868920542736179</v>
      </c>
      <c r="AR214" s="35" t="str">
        <f t="shared" si="117"/>
        <v/>
      </c>
      <c r="AS214" s="34">
        <f t="shared" si="118"/>
        <v>0.79450675357053047</v>
      </c>
      <c r="AT214" s="34">
        <f t="shared" si="119"/>
        <v>0.30084051243716065</v>
      </c>
      <c r="AU214" s="35" t="str">
        <f t="shared" si="120"/>
        <v/>
      </c>
      <c r="AV214" s="34">
        <f t="shared" si="121"/>
        <v>4.5918591086084329E-2</v>
      </c>
      <c r="AW214" s="34">
        <f t="shared" si="122"/>
        <v>1.8194691376563785</v>
      </c>
      <c r="AX214" s="35" t="str">
        <f t="shared" si="123"/>
        <v/>
      </c>
      <c r="AY214" s="34">
        <f t="shared" si="124"/>
        <v>2.0299734846715691</v>
      </c>
      <c r="AZ214" s="34">
        <f t="shared" si="125"/>
        <v>0.10147562662036905</v>
      </c>
      <c r="BA214" s="35" t="str">
        <f t="shared" si="126"/>
        <v/>
      </c>
      <c r="BB214" s="34">
        <f t="shared" si="127"/>
        <v>8.1456643811151669E-2</v>
      </c>
      <c r="BC214" s="34">
        <f t="shared" si="128"/>
        <v>1.3420191845260159</v>
      </c>
      <c r="BD214" s="35" t="str">
        <f t="shared" si="129"/>
        <v/>
      </c>
    </row>
    <row r="215" spans="1:56" ht="12.75" customHeight="1" x14ac:dyDescent="0.2">
      <c r="A215" s="7" t="s">
        <v>36</v>
      </c>
      <c r="B215" s="7" t="s">
        <v>43</v>
      </c>
      <c r="C215" s="8">
        <v>40153</v>
      </c>
      <c r="D215" s="9" t="s">
        <v>68</v>
      </c>
      <c r="E215" s="10" t="s">
        <v>42</v>
      </c>
      <c r="F215" s="10">
        <f t="shared" si="99"/>
        <v>0</v>
      </c>
      <c r="G215" s="10">
        <f t="shared" si="100"/>
        <v>0</v>
      </c>
      <c r="H215" s="10">
        <f t="shared" si="101"/>
        <v>1</v>
      </c>
      <c r="I215" s="10">
        <f t="shared" si="102"/>
        <v>0</v>
      </c>
      <c r="J215" s="7">
        <v>0</v>
      </c>
      <c r="K215" s="11">
        <v>14652</v>
      </c>
      <c r="L215" s="9">
        <v>207725</v>
      </c>
      <c r="M215" s="7">
        <v>12</v>
      </c>
      <c r="N215" s="7">
        <f t="shared" si="130"/>
        <v>8</v>
      </c>
      <c r="O215" s="7">
        <v>14</v>
      </c>
      <c r="P215" s="7">
        <f t="shared" si="131"/>
        <v>6</v>
      </c>
      <c r="Q215" s="7">
        <v>3</v>
      </c>
      <c r="R215" s="7">
        <v>4</v>
      </c>
      <c r="S215" s="7">
        <v>6</v>
      </c>
      <c r="T215" s="7">
        <v>4</v>
      </c>
      <c r="U215" s="7">
        <v>4</v>
      </c>
      <c r="V215" s="7">
        <v>0</v>
      </c>
      <c r="W215" s="7">
        <v>0</v>
      </c>
      <c r="X215" s="6">
        <v>0</v>
      </c>
      <c r="Y215" s="12">
        <v>7.7340608845491099</v>
      </c>
      <c r="Z215" s="7">
        <v>1</v>
      </c>
      <c r="AA215" s="7">
        <v>0</v>
      </c>
      <c r="AB215" s="7">
        <v>0</v>
      </c>
      <c r="AC215" s="10">
        <f t="shared" si="103"/>
        <v>0</v>
      </c>
      <c r="AD215" s="10">
        <f t="shared" si="104"/>
        <v>0</v>
      </c>
      <c r="AE215" s="10">
        <f t="shared" si="105"/>
        <v>1</v>
      </c>
      <c r="AF215" s="9" t="s">
        <v>76</v>
      </c>
      <c r="AG215" s="7" t="str">
        <f t="shared" si="106"/>
        <v>Padrão</v>
      </c>
      <c r="AH215" s="7" t="str">
        <f t="shared" si="107"/>
        <v>Padrão</v>
      </c>
      <c r="AI215" s="7" t="str">
        <f t="shared" si="108"/>
        <v>Padrão</v>
      </c>
      <c r="AJ215" s="7" t="str">
        <f t="shared" si="109"/>
        <v>Padrão</v>
      </c>
      <c r="AK215" s="7" t="str">
        <f t="shared" si="110"/>
        <v>Outlier</v>
      </c>
      <c r="AL215" s="7" t="str">
        <f t="shared" si="111"/>
        <v>Padrão</v>
      </c>
      <c r="AM215" s="34">
        <f t="shared" si="112"/>
        <v>0.27229514145475986</v>
      </c>
      <c r="AN215" s="34">
        <f t="shared" si="113"/>
        <v>0.66720913072517396</v>
      </c>
      <c r="AO215" s="35" t="str">
        <f t="shared" si="114"/>
        <v/>
      </c>
      <c r="AP215" s="34">
        <f t="shared" si="115"/>
        <v>0.5317510889584236</v>
      </c>
      <c r="AQ215" s="34">
        <f t="shared" si="116"/>
        <v>0.41936056623567036</v>
      </c>
      <c r="AR215" s="35" t="str">
        <f t="shared" si="117"/>
        <v/>
      </c>
      <c r="AS215" s="34">
        <f t="shared" si="118"/>
        <v>0.79450675357053047</v>
      </c>
      <c r="AT215" s="34">
        <f t="shared" si="119"/>
        <v>0.30084051243716065</v>
      </c>
      <c r="AU215" s="35" t="str">
        <f t="shared" si="120"/>
        <v/>
      </c>
      <c r="AV215" s="34">
        <f t="shared" si="121"/>
        <v>4.5918591086084329E-2</v>
      </c>
      <c r="AW215" s="34">
        <f t="shared" si="122"/>
        <v>1.8194691376563785</v>
      </c>
      <c r="AX215" s="35" t="str">
        <f t="shared" si="123"/>
        <v/>
      </c>
      <c r="AY215" s="34">
        <f t="shared" si="124"/>
        <v>1.3220055431511319</v>
      </c>
      <c r="AZ215" s="34">
        <f t="shared" si="125"/>
        <v>0.1791527881758993</v>
      </c>
      <c r="BA215" s="35" t="str">
        <f t="shared" si="126"/>
        <v/>
      </c>
      <c r="BB215" s="34">
        <f t="shared" si="127"/>
        <v>0.16285060750454688</v>
      </c>
      <c r="BC215" s="34">
        <f t="shared" si="128"/>
        <v>0.9112820465910213</v>
      </c>
      <c r="BD215" s="35" t="str">
        <f t="shared" si="129"/>
        <v/>
      </c>
    </row>
    <row r="216" spans="1:56" ht="12.75" customHeight="1" x14ac:dyDescent="0.2">
      <c r="A216" s="7" t="s">
        <v>49</v>
      </c>
      <c r="B216" s="7" t="s">
        <v>53</v>
      </c>
      <c r="C216" s="8">
        <v>39971</v>
      </c>
      <c r="D216" s="9" t="s">
        <v>51</v>
      </c>
      <c r="E216" s="10" t="s">
        <v>42</v>
      </c>
      <c r="F216" s="10">
        <f t="shared" si="99"/>
        <v>0</v>
      </c>
      <c r="G216" s="10">
        <f t="shared" si="100"/>
        <v>0</v>
      </c>
      <c r="H216" s="10">
        <f t="shared" si="101"/>
        <v>1</v>
      </c>
      <c r="I216" s="10">
        <f t="shared" si="102"/>
        <v>0</v>
      </c>
      <c r="J216" s="7">
        <v>0</v>
      </c>
      <c r="K216" s="13">
        <v>22903</v>
      </c>
      <c r="L216" s="9">
        <v>6186710</v>
      </c>
      <c r="M216" s="7">
        <v>12</v>
      </c>
      <c r="N216" s="7">
        <f t="shared" si="130"/>
        <v>8</v>
      </c>
      <c r="O216" s="7">
        <v>17</v>
      </c>
      <c r="P216" s="7">
        <f t="shared" si="131"/>
        <v>3</v>
      </c>
      <c r="Q216" s="7">
        <v>2</v>
      </c>
      <c r="R216" s="7">
        <v>2</v>
      </c>
      <c r="S216" s="7">
        <v>2</v>
      </c>
      <c r="T216" s="7">
        <v>2</v>
      </c>
      <c r="U216" s="7">
        <v>1</v>
      </c>
      <c r="V216" s="7">
        <v>1</v>
      </c>
      <c r="W216" s="7">
        <v>1</v>
      </c>
      <c r="X216" s="6">
        <v>0</v>
      </c>
      <c r="Y216" s="12">
        <v>13.960185050269562</v>
      </c>
      <c r="Z216" s="7">
        <v>1</v>
      </c>
      <c r="AA216" s="7">
        <v>0</v>
      </c>
      <c r="AB216" s="7">
        <v>0</v>
      </c>
      <c r="AC216" s="10">
        <f t="shared" si="103"/>
        <v>1</v>
      </c>
      <c r="AD216" s="10">
        <f t="shared" si="104"/>
        <v>0</v>
      </c>
      <c r="AE216" s="10">
        <f t="shared" si="105"/>
        <v>0</v>
      </c>
      <c r="AF216" s="9" t="s">
        <v>34</v>
      </c>
      <c r="AG216" s="7" t="str">
        <f t="shared" si="106"/>
        <v>Padrão</v>
      </c>
      <c r="AH216" s="7" t="str">
        <f t="shared" si="107"/>
        <v>Padrão</v>
      </c>
      <c r="AI216" s="7" t="str">
        <f t="shared" si="108"/>
        <v>Padrão</v>
      </c>
      <c r="AJ216" s="7" t="str">
        <f t="shared" si="109"/>
        <v>Padrão</v>
      </c>
      <c r="AK216" s="7" t="str">
        <f t="shared" si="110"/>
        <v>Padrão</v>
      </c>
      <c r="AL216" s="7" t="str">
        <f t="shared" si="111"/>
        <v>Padrão</v>
      </c>
      <c r="AM216" s="34">
        <f t="shared" si="112"/>
        <v>6.7161351413467666E-3</v>
      </c>
      <c r="AN216" s="34">
        <f t="shared" si="113"/>
        <v>4.8516779202724818</v>
      </c>
      <c r="AO216" s="35" t="str">
        <f t="shared" si="114"/>
        <v/>
      </c>
      <c r="AP216" s="34">
        <f t="shared" si="115"/>
        <v>5.0161350515127649E-2</v>
      </c>
      <c r="AQ216" s="34">
        <f t="shared" si="116"/>
        <v>1.7371329441521757</v>
      </c>
      <c r="AR216" s="35" t="str">
        <f t="shared" si="117"/>
        <v/>
      </c>
      <c r="AS216" s="34">
        <f t="shared" si="118"/>
        <v>1.1257378724916556</v>
      </c>
      <c r="AT216" s="34">
        <f t="shared" si="119"/>
        <v>0.21416108293737512</v>
      </c>
      <c r="AU216" s="35" t="str">
        <f t="shared" si="120"/>
        <v/>
      </c>
      <c r="AV216" s="34">
        <f t="shared" si="121"/>
        <v>1.3519287889004703</v>
      </c>
      <c r="AW216" s="34">
        <f t="shared" si="122"/>
        <v>0.17452817652697644</v>
      </c>
      <c r="AX216" s="35" t="str">
        <f t="shared" si="123"/>
        <v/>
      </c>
      <c r="AY216" s="34">
        <f t="shared" si="124"/>
        <v>0.19318184764484742</v>
      </c>
      <c r="AZ216" s="34">
        <f t="shared" si="125"/>
        <v>0.82409637325880225</v>
      </c>
      <c r="BA216" s="35" t="str">
        <f t="shared" si="126"/>
        <v/>
      </c>
      <c r="BB216" s="34">
        <f t="shared" si="127"/>
        <v>0.16285060750454688</v>
      </c>
      <c r="BC216" s="34">
        <f t="shared" si="128"/>
        <v>0.9112820465910213</v>
      </c>
      <c r="BD216" s="35" t="str">
        <f t="shared" si="129"/>
        <v/>
      </c>
    </row>
    <row r="217" spans="1:56" ht="12.75" customHeight="1" x14ac:dyDescent="0.2">
      <c r="A217" s="7" t="s">
        <v>53</v>
      </c>
      <c r="B217" s="7" t="s">
        <v>55</v>
      </c>
      <c r="C217" s="8">
        <v>39950</v>
      </c>
      <c r="D217" s="9" t="s">
        <v>51</v>
      </c>
      <c r="E217" s="10" t="s">
        <v>42</v>
      </c>
      <c r="F217" s="10">
        <f t="shared" si="99"/>
        <v>0</v>
      </c>
      <c r="G217" s="10">
        <f t="shared" si="100"/>
        <v>0</v>
      </c>
      <c r="H217" s="10">
        <f t="shared" si="101"/>
        <v>1</v>
      </c>
      <c r="I217" s="10">
        <f t="shared" si="102"/>
        <v>0</v>
      </c>
      <c r="J217" s="7">
        <v>0</v>
      </c>
      <c r="K217" s="13">
        <v>22903</v>
      </c>
      <c r="L217" s="9">
        <v>6186710</v>
      </c>
      <c r="M217" s="7">
        <v>12</v>
      </c>
      <c r="N217" s="7">
        <f t="shared" si="130"/>
        <v>8</v>
      </c>
      <c r="O217" s="7">
        <v>17</v>
      </c>
      <c r="P217" s="7">
        <f t="shared" si="131"/>
        <v>3</v>
      </c>
      <c r="Q217" s="7">
        <v>6</v>
      </c>
      <c r="R217" s="7">
        <v>6</v>
      </c>
      <c r="S217" s="7">
        <v>3</v>
      </c>
      <c r="T217" s="7">
        <v>4</v>
      </c>
      <c r="U217" s="7">
        <v>1</v>
      </c>
      <c r="V217" s="7">
        <v>0</v>
      </c>
      <c r="W217" s="7">
        <v>1</v>
      </c>
      <c r="X217" s="6">
        <v>1</v>
      </c>
      <c r="Y217" s="12">
        <v>12.88284691629956</v>
      </c>
      <c r="Z217" s="7">
        <v>1</v>
      </c>
      <c r="AA217" s="7">
        <v>0</v>
      </c>
      <c r="AB217" s="7">
        <v>0</v>
      </c>
      <c r="AC217" s="10">
        <f t="shared" si="103"/>
        <v>1</v>
      </c>
      <c r="AD217" s="10">
        <f t="shared" si="104"/>
        <v>0</v>
      </c>
      <c r="AE217" s="10">
        <f t="shared" si="105"/>
        <v>0</v>
      </c>
      <c r="AF217" s="9" t="s">
        <v>34</v>
      </c>
      <c r="AG217" s="7" t="str">
        <f t="shared" si="106"/>
        <v>Padrão</v>
      </c>
      <c r="AH217" s="7" t="str">
        <f t="shared" si="107"/>
        <v>Padrão</v>
      </c>
      <c r="AI217" s="7" t="str">
        <f t="shared" si="108"/>
        <v>Padrão</v>
      </c>
      <c r="AJ217" s="7" t="str">
        <f t="shared" si="109"/>
        <v>Padrão</v>
      </c>
      <c r="AK217" s="7" t="str">
        <f t="shared" si="110"/>
        <v>Padrão</v>
      </c>
      <c r="AL217" s="7" t="str">
        <f t="shared" si="111"/>
        <v>Padrão</v>
      </c>
      <c r="AM217" s="34">
        <f t="shared" si="112"/>
        <v>6.7161351413467666E-3</v>
      </c>
      <c r="AN217" s="34">
        <f t="shared" si="113"/>
        <v>4.8516779202724818</v>
      </c>
      <c r="AO217" s="35" t="str">
        <f t="shared" si="114"/>
        <v/>
      </c>
      <c r="AP217" s="34">
        <f t="shared" si="115"/>
        <v>5.0161350515127649E-2</v>
      </c>
      <c r="AQ217" s="34">
        <f t="shared" si="116"/>
        <v>1.7371329441521757</v>
      </c>
      <c r="AR217" s="35" t="str">
        <f t="shared" si="117"/>
        <v/>
      </c>
      <c r="AS217" s="34">
        <f t="shared" si="118"/>
        <v>0.32823525539694648</v>
      </c>
      <c r="AT217" s="34">
        <f t="shared" si="119"/>
        <v>0.59093821033144889</v>
      </c>
      <c r="AU217" s="35" t="str">
        <f t="shared" si="120"/>
        <v/>
      </c>
      <c r="AV217" s="34">
        <f t="shared" si="121"/>
        <v>4.5918591086084329E-2</v>
      </c>
      <c r="AW217" s="34">
        <f t="shared" si="122"/>
        <v>1.8194691376563785</v>
      </c>
      <c r="AX217" s="35" t="str">
        <f t="shared" si="123"/>
        <v/>
      </c>
      <c r="AY217" s="34">
        <f t="shared" si="124"/>
        <v>0.31632139422015099</v>
      </c>
      <c r="AZ217" s="34">
        <f t="shared" si="125"/>
        <v>0.60556039657873917</v>
      </c>
      <c r="BA217" s="35" t="str">
        <f t="shared" si="126"/>
        <v/>
      </c>
      <c r="BB217" s="34">
        <f t="shared" si="127"/>
        <v>0.16285060750454688</v>
      </c>
      <c r="BC217" s="34">
        <f t="shared" si="128"/>
        <v>0.9112820465910213</v>
      </c>
      <c r="BD217" s="35" t="str">
        <f t="shared" si="129"/>
        <v/>
      </c>
    </row>
    <row r="218" spans="1:56" ht="12.75" customHeight="1" x14ac:dyDescent="0.2">
      <c r="A218" s="7" t="s">
        <v>58</v>
      </c>
      <c r="B218" s="7" t="s">
        <v>55</v>
      </c>
      <c r="C218" s="8">
        <v>40034</v>
      </c>
      <c r="D218" s="9" t="s">
        <v>51</v>
      </c>
      <c r="E218" s="10" t="s">
        <v>42</v>
      </c>
      <c r="F218" s="10">
        <f t="shared" si="99"/>
        <v>0</v>
      </c>
      <c r="G218" s="10">
        <f t="shared" si="100"/>
        <v>0</v>
      </c>
      <c r="H218" s="10">
        <f t="shared" si="101"/>
        <v>1</v>
      </c>
      <c r="I218" s="10">
        <f t="shared" si="102"/>
        <v>0</v>
      </c>
      <c r="J218" s="7">
        <v>0</v>
      </c>
      <c r="K218" s="13">
        <v>22903</v>
      </c>
      <c r="L218" s="9">
        <v>6186710</v>
      </c>
      <c r="M218" s="7">
        <v>12</v>
      </c>
      <c r="N218" s="7">
        <f t="shared" si="130"/>
        <v>8</v>
      </c>
      <c r="O218" s="7">
        <v>8</v>
      </c>
      <c r="P218" s="7">
        <f t="shared" si="131"/>
        <v>12</v>
      </c>
      <c r="Q218" s="7">
        <v>4</v>
      </c>
      <c r="R218" s="7">
        <v>2</v>
      </c>
      <c r="S218" s="7">
        <v>6</v>
      </c>
      <c r="T218" s="7">
        <v>1</v>
      </c>
      <c r="U218" s="7">
        <v>2</v>
      </c>
      <c r="V218" s="7">
        <v>0</v>
      </c>
      <c r="W218" s="7">
        <v>1</v>
      </c>
      <c r="X218" s="6">
        <v>1</v>
      </c>
      <c r="Y218" s="12">
        <v>18.404648593524264</v>
      </c>
      <c r="Z218" s="7">
        <v>1</v>
      </c>
      <c r="AA218" s="7">
        <v>0</v>
      </c>
      <c r="AB218" s="7">
        <v>0</v>
      </c>
      <c r="AC218" s="10">
        <f t="shared" si="103"/>
        <v>0</v>
      </c>
      <c r="AD218" s="10">
        <f t="shared" si="104"/>
        <v>1</v>
      </c>
      <c r="AE218" s="10">
        <f t="shared" si="105"/>
        <v>0</v>
      </c>
      <c r="AF218" s="9" t="s">
        <v>67</v>
      </c>
      <c r="AG218" s="7" t="str">
        <f t="shared" si="106"/>
        <v>Padrão</v>
      </c>
      <c r="AH218" s="7" t="str">
        <f t="shared" si="107"/>
        <v>Padrão</v>
      </c>
      <c r="AI218" s="7" t="str">
        <f t="shared" si="108"/>
        <v>Padrão</v>
      </c>
      <c r="AJ218" s="7" t="str">
        <f t="shared" si="109"/>
        <v>Outlier</v>
      </c>
      <c r="AK218" s="7" t="str">
        <f t="shared" si="110"/>
        <v>Padrão</v>
      </c>
      <c r="AL218" s="7" t="str">
        <f t="shared" si="111"/>
        <v>Padrão</v>
      </c>
      <c r="AM218" s="34">
        <f t="shared" si="112"/>
        <v>6.7161351413467666E-3</v>
      </c>
      <c r="AN218" s="34">
        <f t="shared" si="113"/>
        <v>4.8516779202724818</v>
      </c>
      <c r="AO218" s="35" t="str">
        <f t="shared" si="114"/>
        <v/>
      </c>
      <c r="AP218" s="34">
        <f t="shared" si="115"/>
        <v>5.0161350515127649E-2</v>
      </c>
      <c r="AQ218" s="34">
        <f t="shared" si="116"/>
        <v>1.7371329441521757</v>
      </c>
      <c r="AR218" s="35" t="str">
        <f t="shared" si="117"/>
        <v/>
      </c>
      <c r="AS218" s="34">
        <f t="shared" si="118"/>
        <v>0.79450675357053047</v>
      </c>
      <c r="AT218" s="34">
        <f t="shared" si="119"/>
        <v>0.30084051243716065</v>
      </c>
      <c r="AU218" s="35" t="str">
        <f t="shared" si="120"/>
        <v/>
      </c>
      <c r="AV218" s="34">
        <f t="shared" si="121"/>
        <v>2.6795855645791824</v>
      </c>
      <c r="AW218" s="34">
        <f t="shared" si="122"/>
        <v>6.3828059149340033E-2</v>
      </c>
      <c r="AX218" s="35" t="str">
        <f t="shared" si="123"/>
        <v>*</v>
      </c>
      <c r="AY218" s="34">
        <f t="shared" si="124"/>
        <v>4.5547031346728443E-3</v>
      </c>
      <c r="AZ218" s="34">
        <f t="shared" si="125"/>
        <v>5.8978128404720183</v>
      </c>
      <c r="BA218" s="35" t="str">
        <f t="shared" si="126"/>
        <v/>
      </c>
      <c r="BB218" s="34">
        <f t="shared" si="127"/>
        <v>0.16285060750454688</v>
      </c>
      <c r="BC218" s="34">
        <f t="shared" si="128"/>
        <v>0.9112820465910213</v>
      </c>
      <c r="BD218" s="35" t="str">
        <f t="shared" si="129"/>
        <v/>
      </c>
    </row>
    <row r="219" spans="1:56" ht="12.75" customHeight="1" x14ac:dyDescent="0.2">
      <c r="A219" s="7" t="s">
        <v>44</v>
      </c>
      <c r="B219" s="7" t="s">
        <v>43</v>
      </c>
      <c r="C219" s="8">
        <v>40044</v>
      </c>
      <c r="D219" s="9" t="s">
        <v>62</v>
      </c>
      <c r="E219" s="10" t="s">
        <v>38</v>
      </c>
      <c r="F219" s="10">
        <f t="shared" si="99"/>
        <v>0</v>
      </c>
      <c r="G219" s="10">
        <f t="shared" si="100"/>
        <v>1</v>
      </c>
      <c r="H219" s="10">
        <f t="shared" si="101"/>
        <v>0</v>
      </c>
      <c r="I219" s="10">
        <f t="shared" si="102"/>
        <v>0</v>
      </c>
      <c r="J219" s="7">
        <v>0</v>
      </c>
      <c r="K219" s="11">
        <v>9240</v>
      </c>
      <c r="L219" s="9">
        <v>2998096</v>
      </c>
      <c r="M219" s="7">
        <v>12</v>
      </c>
      <c r="N219" s="7">
        <f t="shared" si="130"/>
        <v>8</v>
      </c>
      <c r="O219" s="7">
        <v>13</v>
      </c>
      <c r="P219" s="7">
        <f t="shared" si="131"/>
        <v>7</v>
      </c>
      <c r="Q219" s="7">
        <v>1</v>
      </c>
      <c r="R219" s="7">
        <v>9</v>
      </c>
      <c r="S219" s="7">
        <v>4</v>
      </c>
      <c r="T219" s="7">
        <v>6</v>
      </c>
      <c r="U219" s="7">
        <v>3</v>
      </c>
      <c r="V219" s="7">
        <v>0</v>
      </c>
      <c r="W219" s="7">
        <v>0</v>
      </c>
      <c r="X219" s="6">
        <v>0</v>
      </c>
      <c r="Y219" s="12">
        <v>19.919880752748277</v>
      </c>
      <c r="Z219" s="7">
        <v>0</v>
      </c>
      <c r="AA219" s="7">
        <v>0</v>
      </c>
      <c r="AB219" s="7">
        <v>5</v>
      </c>
      <c r="AC219" s="10">
        <f t="shared" si="103"/>
        <v>0</v>
      </c>
      <c r="AD219" s="10">
        <f t="shared" si="104"/>
        <v>1</v>
      </c>
      <c r="AE219" s="10">
        <f t="shared" si="105"/>
        <v>0</v>
      </c>
      <c r="AF219" s="9" t="s">
        <v>67</v>
      </c>
      <c r="AG219" s="7" t="str">
        <f t="shared" si="106"/>
        <v>Outlier</v>
      </c>
      <c r="AH219" s="7" t="str">
        <f t="shared" si="107"/>
        <v>Padrão</v>
      </c>
      <c r="AI219" s="7" t="str">
        <f t="shared" si="108"/>
        <v>Padrão</v>
      </c>
      <c r="AJ219" s="7" t="str">
        <f t="shared" si="109"/>
        <v>Padrão</v>
      </c>
      <c r="AK219" s="7" t="str">
        <f t="shared" si="110"/>
        <v>Padrão</v>
      </c>
      <c r="AL219" s="7" t="str">
        <f t="shared" si="111"/>
        <v>Outlier</v>
      </c>
      <c r="AM219" s="34">
        <f t="shared" si="112"/>
        <v>0.65664585281820853</v>
      </c>
      <c r="AN219" s="34">
        <f t="shared" si="113"/>
        <v>0.35453215273427963</v>
      </c>
      <c r="AO219" s="35" t="str">
        <f t="shared" si="114"/>
        <v/>
      </c>
      <c r="AP219" s="34">
        <f t="shared" si="115"/>
        <v>8.0864570183671367E-2</v>
      </c>
      <c r="AQ219" s="34">
        <f t="shared" si="116"/>
        <v>1.3473220154022796</v>
      </c>
      <c r="AR219" s="35" t="str">
        <f t="shared" si="117"/>
        <v/>
      </c>
      <c r="AS219" s="34">
        <f t="shared" si="118"/>
        <v>7.1958632118559957E-3</v>
      </c>
      <c r="AT219" s="34">
        <f t="shared" si="119"/>
        <v>4.6860406798016934</v>
      </c>
      <c r="AU219" s="35" t="str">
        <f t="shared" si="120"/>
        <v/>
      </c>
      <c r="AV219" s="34">
        <f t="shared" si="121"/>
        <v>0.53897953132908405</v>
      </c>
      <c r="AW219" s="34">
        <f t="shared" si="122"/>
        <v>0.41503623187612998</v>
      </c>
      <c r="AX219" s="35" t="str">
        <f t="shared" si="123"/>
        <v/>
      </c>
      <c r="AY219" s="34">
        <f t="shared" si="124"/>
        <v>5.776445787313407E-2</v>
      </c>
      <c r="AZ219" s="34">
        <f t="shared" si="125"/>
        <v>1.6126358947078827</v>
      </c>
      <c r="BA219" s="35" t="str">
        <f t="shared" si="126"/>
        <v/>
      </c>
      <c r="BB219" s="34">
        <f t="shared" si="127"/>
        <v>3.1086080730185353E-3</v>
      </c>
      <c r="BC219" s="34">
        <f t="shared" si="128"/>
        <v>7.1441745168106054</v>
      </c>
      <c r="BD219" s="35" t="str">
        <f t="shared" si="129"/>
        <v/>
      </c>
    </row>
    <row r="220" spans="1:56" ht="12.75" customHeight="1" x14ac:dyDescent="0.2">
      <c r="A220" s="7" t="s">
        <v>44</v>
      </c>
      <c r="B220" s="7" t="s">
        <v>56</v>
      </c>
      <c r="C220" s="8">
        <v>40075</v>
      </c>
      <c r="D220" s="9" t="s">
        <v>62</v>
      </c>
      <c r="E220" s="10" t="s">
        <v>38</v>
      </c>
      <c r="F220" s="10">
        <f t="shared" si="99"/>
        <v>0</v>
      </c>
      <c r="G220" s="10">
        <f t="shared" si="100"/>
        <v>1</v>
      </c>
      <c r="H220" s="10">
        <f t="shared" si="101"/>
        <v>0</v>
      </c>
      <c r="I220" s="10">
        <f t="shared" si="102"/>
        <v>0</v>
      </c>
      <c r="J220" s="7">
        <v>0</v>
      </c>
      <c r="K220" s="11">
        <v>9240</v>
      </c>
      <c r="L220" s="9">
        <v>2998096</v>
      </c>
      <c r="M220" s="7">
        <v>12</v>
      </c>
      <c r="N220" s="7">
        <f t="shared" si="130"/>
        <v>8</v>
      </c>
      <c r="O220" s="7">
        <v>2</v>
      </c>
      <c r="P220" s="7">
        <f t="shared" si="131"/>
        <v>18</v>
      </c>
      <c r="Q220" s="7">
        <v>5</v>
      </c>
      <c r="R220" s="7">
        <v>6</v>
      </c>
      <c r="S220" s="7">
        <v>7</v>
      </c>
      <c r="T220" s="7">
        <v>7</v>
      </c>
      <c r="U220" s="7">
        <v>3</v>
      </c>
      <c r="V220" s="7">
        <v>0</v>
      </c>
      <c r="W220" s="7">
        <v>0</v>
      </c>
      <c r="X220" s="6">
        <v>1</v>
      </c>
      <c r="Y220" s="12">
        <v>20.428729049545527</v>
      </c>
      <c r="Z220" s="7">
        <v>1</v>
      </c>
      <c r="AA220" s="7">
        <v>0</v>
      </c>
      <c r="AB220" s="7">
        <v>0</v>
      </c>
      <c r="AC220" s="10">
        <f t="shared" si="103"/>
        <v>0</v>
      </c>
      <c r="AD220" s="10">
        <f t="shared" si="104"/>
        <v>1</v>
      </c>
      <c r="AE220" s="10">
        <f t="shared" si="105"/>
        <v>0</v>
      </c>
      <c r="AF220" s="9" t="s">
        <v>67</v>
      </c>
      <c r="AG220" s="7" t="str">
        <f t="shared" si="106"/>
        <v>Outlier</v>
      </c>
      <c r="AH220" s="7" t="str">
        <f t="shared" si="107"/>
        <v>Padrão</v>
      </c>
      <c r="AI220" s="7" t="str">
        <f t="shared" si="108"/>
        <v>Padrão</v>
      </c>
      <c r="AJ220" s="7" t="str">
        <f t="shared" si="109"/>
        <v>Padrão</v>
      </c>
      <c r="AK220" s="7" t="str">
        <f t="shared" si="110"/>
        <v>Padrão</v>
      </c>
      <c r="AL220" s="7" t="str">
        <f t="shared" si="111"/>
        <v>Padrão</v>
      </c>
      <c r="AM220" s="34">
        <f t="shared" si="112"/>
        <v>0.65664585281820853</v>
      </c>
      <c r="AN220" s="34">
        <f t="shared" si="113"/>
        <v>0.35453215273427963</v>
      </c>
      <c r="AO220" s="35" t="str">
        <f t="shared" si="114"/>
        <v/>
      </c>
      <c r="AP220" s="34">
        <f t="shared" si="115"/>
        <v>8.0864570183671367E-2</v>
      </c>
      <c r="AQ220" s="34">
        <f t="shared" si="116"/>
        <v>1.3473220154022796</v>
      </c>
      <c r="AR220" s="35" t="str">
        <f t="shared" si="117"/>
        <v/>
      </c>
      <c r="AS220" s="34">
        <f t="shared" si="118"/>
        <v>1.9028570361142954</v>
      </c>
      <c r="AT220" s="34">
        <f t="shared" si="119"/>
        <v>0.11168808131487463</v>
      </c>
      <c r="AU220" s="35" t="str">
        <f t="shared" si="120"/>
        <v/>
      </c>
      <c r="AV220" s="34">
        <f t="shared" si="121"/>
        <v>1.4601616782221036</v>
      </c>
      <c r="AW220" s="34">
        <f t="shared" si="122"/>
        <v>0.159088765911922</v>
      </c>
      <c r="AX220" s="35" t="str">
        <f t="shared" si="123"/>
        <v/>
      </c>
      <c r="AY220" s="34">
        <f t="shared" si="124"/>
        <v>8.9036888958124477E-2</v>
      </c>
      <c r="AZ220" s="34">
        <f t="shared" si="125"/>
        <v>1.2787656523242978</v>
      </c>
      <c r="BA220" s="35" t="str">
        <f t="shared" si="126"/>
        <v/>
      </c>
      <c r="BB220" s="34">
        <f t="shared" si="127"/>
        <v>0.16285060750454688</v>
      </c>
      <c r="BC220" s="34">
        <f t="shared" si="128"/>
        <v>0.9112820465910213</v>
      </c>
      <c r="BD220" s="35" t="str">
        <f t="shared" si="129"/>
        <v/>
      </c>
    </row>
    <row r="221" spans="1:56" ht="12.75" customHeight="1" x14ac:dyDescent="0.2">
      <c r="A221" s="7" t="s">
        <v>44</v>
      </c>
      <c r="B221" s="7" t="s">
        <v>39</v>
      </c>
      <c r="C221" s="8">
        <v>40069</v>
      </c>
      <c r="D221" s="9" t="s">
        <v>62</v>
      </c>
      <c r="E221" s="10" t="s">
        <v>38</v>
      </c>
      <c r="F221" s="10">
        <f t="shared" si="99"/>
        <v>0</v>
      </c>
      <c r="G221" s="10">
        <f t="shared" si="100"/>
        <v>1</v>
      </c>
      <c r="H221" s="10">
        <f t="shared" si="101"/>
        <v>0</v>
      </c>
      <c r="I221" s="10">
        <f t="shared" si="102"/>
        <v>0</v>
      </c>
      <c r="J221" s="7">
        <v>0</v>
      </c>
      <c r="K221" s="11">
        <v>9240</v>
      </c>
      <c r="L221" s="9">
        <v>2998096</v>
      </c>
      <c r="M221" s="7">
        <v>12</v>
      </c>
      <c r="N221" s="7">
        <f t="shared" si="130"/>
        <v>8</v>
      </c>
      <c r="O221" s="7">
        <v>1</v>
      </c>
      <c r="P221" s="7">
        <f t="shared" si="131"/>
        <v>19</v>
      </c>
      <c r="Q221" s="7">
        <v>2</v>
      </c>
      <c r="R221" s="7">
        <v>7</v>
      </c>
      <c r="S221" s="7">
        <v>4</v>
      </c>
      <c r="T221" s="7">
        <v>4</v>
      </c>
      <c r="U221" s="7">
        <v>3</v>
      </c>
      <c r="V221" s="7">
        <v>0</v>
      </c>
      <c r="W221" s="7">
        <v>1</v>
      </c>
      <c r="X221" s="6">
        <v>1</v>
      </c>
      <c r="Y221" s="12">
        <v>20.367403653602519</v>
      </c>
      <c r="Z221" s="7">
        <v>1</v>
      </c>
      <c r="AA221" s="7">
        <v>0</v>
      </c>
      <c r="AB221" s="7">
        <v>0.4</v>
      </c>
      <c r="AC221" s="10">
        <f t="shared" si="103"/>
        <v>0</v>
      </c>
      <c r="AD221" s="10">
        <f t="shared" si="104"/>
        <v>1</v>
      </c>
      <c r="AE221" s="10">
        <f t="shared" si="105"/>
        <v>0</v>
      </c>
      <c r="AF221" s="9" t="s">
        <v>67</v>
      </c>
      <c r="AG221" s="7" t="str">
        <f t="shared" si="106"/>
        <v>Outlier</v>
      </c>
      <c r="AH221" s="7" t="str">
        <f t="shared" si="107"/>
        <v>Padrão</v>
      </c>
      <c r="AI221" s="7" t="str">
        <f t="shared" si="108"/>
        <v>Padrão</v>
      </c>
      <c r="AJ221" s="7" t="str">
        <f t="shared" si="109"/>
        <v>Padrão</v>
      </c>
      <c r="AK221" s="7" t="str">
        <f t="shared" si="110"/>
        <v>Padrão</v>
      </c>
      <c r="AL221" s="7" t="str">
        <f t="shared" si="111"/>
        <v>Padrão</v>
      </c>
      <c r="AM221" s="34">
        <f t="shared" si="112"/>
        <v>0.65664585281820853</v>
      </c>
      <c r="AN221" s="34">
        <f t="shared" si="113"/>
        <v>0.35453215273427963</v>
      </c>
      <c r="AO221" s="35" t="str">
        <f t="shared" si="114"/>
        <v/>
      </c>
      <c r="AP221" s="34">
        <f t="shared" si="115"/>
        <v>8.0864570183671367E-2</v>
      </c>
      <c r="AQ221" s="34">
        <f t="shared" si="116"/>
        <v>1.3473220154022796</v>
      </c>
      <c r="AR221" s="35" t="str">
        <f t="shared" si="117"/>
        <v/>
      </c>
      <c r="AS221" s="34">
        <f t="shared" si="118"/>
        <v>7.1958632118559957E-3</v>
      </c>
      <c r="AT221" s="34">
        <f t="shared" si="119"/>
        <v>4.6860406798016934</v>
      </c>
      <c r="AU221" s="35" t="str">
        <f t="shared" si="120"/>
        <v/>
      </c>
      <c r="AV221" s="34">
        <f t="shared" si="121"/>
        <v>4.5918591086084329E-2</v>
      </c>
      <c r="AW221" s="34">
        <f t="shared" si="122"/>
        <v>1.8194691376563785</v>
      </c>
      <c r="AX221" s="35" t="str">
        <f t="shared" si="123"/>
        <v/>
      </c>
      <c r="AY221" s="34">
        <f t="shared" si="124"/>
        <v>8.4910843242135284E-2</v>
      </c>
      <c r="AZ221" s="34">
        <f t="shared" si="125"/>
        <v>1.3121706926686776</v>
      </c>
      <c r="BA221" s="35" t="str">
        <f t="shared" si="126"/>
        <v/>
      </c>
      <c r="BB221" s="34">
        <f t="shared" si="127"/>
        <v>0.13454468620414886</v>
      </c>
      <c r="BC221" s="34">
        <f t="shared" si="128"/>
        <v>1.0168591089546795</v>
      </c>
      <c r="BD221" s="35" t="str">
        <f t="shared" si="129"/>
        <v/>
      </c>
    </row>
    <row r="222" spans="1:56" ht="12.75" customHeight="1" x14ac:dyDescent="0.2">
      <c r="A222" s="7" t="s">
        <v>52</v>
      </c>
      <c r="B222" s="7" t="s">
        <v>36</v>
      </c>
      <c r="C222" s="8">
        <v>39998</v>
      </c>
      <c r="D222" s="9" t="s">
        <v>54</v>
      </c>
      <c r="E222" s="10" t="s">
        <v>42</v>
      </c>
      <c r="F222" s="10">
        <f t="shared" si="99"/>
        <v>0</v>
      </c>
      <c r="G222" s="10">
        <f t="shared" si="100"/>
        <v>0</v>
      </c>
      <c r="H222" s="10">
        <f t="shared" si="101"/>
        <v>1</v>
      </c>
      <c r="I222" s="10">
        <f t="shared" si="102"/>
        <v>0</v>
      </c>
      <c r="J222" s="7">
        <v>0</v>
      </c>
      <c r="K222" s="13">
        <v>20044</v>
      </c>
      <c r="L222" s="9">
        <v>673396</v>
      </c>
      <c r="M222" s="7">
        <v>12</v>
      </c>
      <c r="N222" s="7">
        <f t="shared" si="130"/>
        <v>8</v>
      </c>
      <c r="O222" s="7">
        <v>4</v>
      </c>
      <c r="P222" s="7">
        <f t="shared" si="131"/>
        <v>16</v>
      </c>
      <c r="Q222" s="7">
        <v>4</v>
      </c>
      <c r="R222" s="7">
        <v>9</v>
      </c>
      <c r="S222" s="7">
        <v>4</v>
      </c>
      <c r="T222" s="7">
        <v>11</v>
      </c>
      <c r="U222" s="7">
        <v>1</v>
      </c>
      <c r="V222" s="7">
        <v>0</v>
      </c>
      <c r="W222" s="7">
        <v>0</v>
      </c>
      <c r="X222" s="6">
        <v>0</v>
      </c>
      <c r="Y222" s="12">
        <v>19.955654101995567</v>
      </c>
      <c r="Z222" s="7">
        <v>1</v>
      </c>
      <c r="AA222" s="7">
        <v>0</v>
      </c>
      <c r="AB222" s="7">
        <v>0</v>
      </c>
      <c r="AC222" s="10">
        <f t="shared" si="103"/>
        <v>0</v>
      </c>
      <c r="AD222" s="10">
        <f t="shared" si="104"/>
        <v>1</v>
      </c>
      <c r="AE222" s="10">
        <f t="shared" si="105"/>
        <v>0</v>
      </c>
      <c r="AF222" s="9" t="s">
        <v>67</v>
      </c>
      <c r="AG222" s="7" t="str">
        <f t="shared" si="106"/>
        <v>Padrão</v>
      </c>
      <c r="AH222" s="7" t="str">
        <f t="shared" si="107"/>
        <v>Padrão</v>
      </c>
      <c r="AI222" s="7" t="str">
        <f t="shared" si="108"/>
        <v>Padrão</v>
      </c>
      <c r="AJ222" s="7" t="str">
        <f t="shared" si="109"/>
        <v>Outlier</v>
      </c>
      <c r="AK222" s="7" t="str">
        <f t="shared" si="110"/>
        <v>Padrão</v>
      </c>
      <c r="AL222" s="7" t="str">
        <f t="shared" si="111"/>
        <v>Padrão</v>
      </c>
      <c r="AM222" s="34">
        <f t="shared" si="112"/>
        <v>5.4928114874683402E-2</v>
      </c>
      <c r="AN222" s="34">
        <f t="shared" si="113"/>
        <v>1.656094939289025</v>
      </c>
      <c r="AO222" s="35" t="str">
        <f t="shared" si="114"/>
        <v/>
      </c>
      <c r="AP222" s="34">
        <f t="shared" si="115"/>
        <v>0.42899171087488164</v>
      </c>
      <c r="AQ222" s="34">
        <f t="shared" si="116"/>
        <v>0.49150874477609036</v>
      </c>
      <c r="AR222" s="35" t="str">
        <f t="shared" si="117"/>
        <v/>
      </c>
      <c r="AS222" s="34">
        <f t="shared" si="118"/>
        <v>7.1958632118559957E-3</v>
      </c>
      <c r="AT222" s="34">
        <f t="shared" si="119"/>
        <v>4.6860406798016934</v>
      </c>
      <c r="AU222" s="35" t="str">
        <f t="shared" si="120"/>
        <v/>
      </c>
      <c r="AV222" s="34">
        <f t="shared" si="121"/>
        <v>9.6425681109376455</v>
      </c>
      <c r="AW222" s="34">
        <f t="shared" si="122"/>
        <v>1.0350388403919275E-3</v>
      </c>
      <c r="AX222" s="35" t="str">
        <f t="shared" si="123"/>
        <v>***</v>
      </c>
      <c r="AY222" s="34">
        <f t="shared" si="124"/>
        <v>5.9742754063068858E-2</v>
      </c>
      <c r="AZ222" s="34">
        <f t="shared" si="125"/>
        <v>1.5841433261533415</v>
      </c>
      <c r="BA222" s="35" t="str">
        <f t="shared" si="126"/>
        <v/>
      </c>
      <c r="BB222" s="34">
        <f t="shared" si="127"/>
        <v>0.16285060750454688</v>
      </c>
      <c r="BC222" s="34">
        <f t="shared" si="128"/>
        <v>0.9112820465910213</v>
      </c>
      <c r="BD222" s="35" t="str">
        <f t="shared" si="129"/>
        <v/>
      </c>
    </row>
    <row r="223" spans="1:56" ht="12.75" customHeight="1" x14ac:dyDescent="0.2">
      <c r="A223" s="7" t="s">
        <v>47</v>
      </c>
      <c r="B223" s="7" t="s">
        <v>40</v>
      </c>
      <c r="C223" s="8">
        <v>40139</v>
      </c>
      <c r="D223" s="9" t="s">
        <v>64</v>
      </c>
      <c r="E223" s="10" t="s">
        <v>42</v>
      </c>
      <c r="F223" s="10">
        <f t="shared" si="99"/>
        <v>0</v>
      </c>
      <c r="G223" s="10">
        <f t="shared" si="100"/>
        <v>0</v>
      </c>
      <c r="H223" s="10">
        <f t="shared" si="101"/>
        <v>1</v>
      </c>
      <c r="I223" s="10">
        <f t="shared" si="102"/>
        <v>0</v>
      </c>
      <c r="J223" s="7">
        <v>0</v>
      </c>
      <c r="K223" s="13">
        <v>47108</v>
      </c>
      <c r="L223" s="9">
        <v>417098</v>
      </c>
      <c r="M223" s="7">
        <v>12</v>
      </c>
      <c r="N223" s="7">
        <f t="shared" si="130"/>
        <v>8</v>
      </c>
      <c r="O223" s="7">
        <v>14</v>
      </c>
      <c r="P223" s="7">
        <f t="shared" si="131"/>
        <v>6</v>
      </c>
      <c r="Q223" s="7">
        <v>3</v>
      </c>
      <c r="R223" s="7">
        <v>6</v>
      </c>
      <c r="S223" s="7">
        <v>4</v>
      </c>
      <c r="T223" s="7">
        <v>3</v>
      </c>
      <c r="U223" s="7">
        <v>4</v>
      </c>
      <c r="V223" s="7">
        <v>0</v>
      </c>
      <c r="W223" s="7">
        <v>0</v>
      </c>
      <c r="X223" s="6">
        <v>0</v>
      </c>
      <c r="Y223" s="12">
        <v>13.259766615930999</v>
      </c>
      <c r="Z223" s="7">
        <v>1</v>
      </c>
      <c r="AA223" s="7">
        <v>0</v>
      </c>
      <c r="AB223" s="7">
        <v>17.8</v>
      </c>
      <c r="AC223" s="10">
        <f t="shared" si="103"/>
        <v>0</v>
      </c>
      <c r="AD223" s="10">
        <f t="shared" si="104"/>
        <v>0</v>
      </c>
      <c r="AE223" s="10">
        <f t="shared" si="105"/>
        <v>1</v>
      </c>
      <c r="AF223" s="9" t="s">
        <v>76</v>
      </c>
      <c r="AG223" s="7" t="str">
        <f t="shared" si="106"/>
        <v>Outlier</v>
      </c>
      <c r="AH223" s="7" t="str">
        <f t="shared" si="107"/>
        <v>Padrão</v>
      </c>
      <c r="AI223" s="7" t="str">
        <f t="shared" si="108"/>
        <v>Padrão</v>
      </c>
      <c r="AJ223" s="7" t="str">
        <f t="shared" si="109"/>
        <v>Padrão</v>
      </c>
      <c r="AK223" s="7" t="str">
        <f t="shared" si="110"/>
        <v>Padrão</v>
      </c>
      <c r="AL223" s="7" t="str">
        <f t="shared" si="111"/>
        <v>Outlier</v>
      </c>
      <c r="AM223" s="34">
        <f t="shared" si="112"/>
        <v>1.4603146589077911</v>
      </c>
      <c r="AN223" s="34">
        <f t="shared" si="113"/>
        <v>0.1590682650749301</v>
      </c>
      <c r="AO223" s="35" t="str">
        <f t="shared" si="114"/>
        <v/>
      </c>
      <c r="AP223" s="34">
        <f t="shared" si="115"/>
        <v>0.48418502598840829</v>
      </c>
      <c r="AQ223" s="34">
        <f t="shared" si="116"/>
        <v>0.45005433183719096</v>
      </c>
      <c r="AR223" s="35" t="str">
        <f t="shared" si="117"/>
        <v/>
      </c>
      <c r="AS223" s="34">
        <f t="shared" si="118"/>
        <v>7.1958632118559957E-3</v>
      </c>
      <c r="AT223" s="34">
        <f t="shared" si="119"/>
        <v>4.6860406798016934</v>
      </c>
      <c r="AU223" s="35" t="str">
        <f t="shared" si="120"/>
        <v/>
      </c>
      <c r="AV223" s="34">
        <f t="shared" si="121"/>
        <v>0.47403979773610405</v>
      </c>
      <c r="AW223" s="34">
        <f t="shared" si="122"/>
        <v>0.45715790052108374</v>
      </c>
      <c r="AX223" s="35" t="str">
        <f t="shared" si="123"/>
        <v/>
      </c>
      <c r="AY223" s="34">
        <f t="shared" si="124"/>
        <v>0.26980391563665423</v>
      </c>
      <c r="AZ223" s="34">
        <f t="shared" si="125"/>
        <v>0.67111781250388503</v>
      </c>
      <c r="BA223" s="35" t="str">
        <f t="shared" si="126"/>
        <v/>
      </c>
      <c r="BB223" s="34">
        <f t="shared" si="127"/>
        <v>1.5167624248784908</v>
      </c>
      <c r="BC223" s="34">
        <f t="shared" si="128"/>
        <v>0.15173665623899807</v>
      </c>
      <c r="BD223" s="35" t="str">
        <f t="shared" si="129"/>
        <v/>
      </c>
    </row>
    <row r="224" spans="1:56" ht="12.75" customHeight="1" x14ac:dyDescent="0.2">
      <c r="A224" s="7" t="s">
        <v>47</v>
      </c>
      <c r="B224" s="7" t="s">
        <v>39</v>
      </c>
      <c r="C224" s="8">
        <v>40090</v>
      </c>
      <c r="D224" s="9" t="s">
        <v>64</v>
      </c>
      <c r="E224" s="10" t="s">
        <v>42</v>
      </c>
      <c r="F224" s="10">
        <f t="shared" si="99"/>
        <v>0</v>
      </c>
      <c r="G224" s="10">
        <f t="shared" si="100"/>
        <v>0</v>
      </c>
      <c r="H224" s="10">
        <f t="shared" si="101"/>
        <v>1</v>
      </c>
      <c r="I224" s="10">
        <f t="shared" si="102"/>
        <v>0</v>
      </c>
      <c r="J224" s="7">
        <v>0</v>
      </c>
      <c r="K224" s="13">
        <v>47108</v>
      </c>
      <c r="L224" s="9">
        <v>417098</v>
      </c>
      <c r="M224" s="7">
        <v>12</v>
      </c>
      <c r="N224" s="7">
        <f t="shared" si="130"/>
        <v>8</v>
      </c>
      <c r="O224" s="7">
        <v>1</v>
      </c>
      <c r="P224" s="7">
        <f t="shared" si="131"/>
        <v>19</v>
      </c>
      <c r="Q224" s="7">
        <v>4</v>
      </c>
      <c r="R224" s="7">
        <v>6</v>
      </c>
      <c r="S224" s="7">
        <v>2</v>
      </c>
      <c r="T224" s="7">
        <v>6</v>
      </c>
      <c r="U224" s="7">
        <v>3</v>
      </c>
      <c r="V224" s="7">
        <v>1</v>
      </c>
      <c r="W224" s="7">
        <v>1</v>
      </c>
      <c r="X224" s="6">
        <v>1</v>
      </c>
      <c r="Y224" s="12">
        <v>24.594308786771773</v>
      </c>
      <c r="Z224" s="7">
        <v>1</v>
      </c>
      <c r="AA224" s="7">
        <v>0</v>
      </c>
      <c r="AB224" s="7">
        <v>2.5</v>
      </c>
      <c r="AC224" s="10">
        <f t="shared" si="103"/>
        <v>0</v>
      </c>
      <c r="AD224" s="10">
        <f t="shared" si="104"/>
        <v>0</v>
      </c>
      <c r="AE224" s="10">
        <f t="shared" si="105"/>
        <v>1</v>
      </c>
      <c r="AF224" s="9" t="s">
        <v>76</v>
      </c>
      <c r="AG224" s="7" t="str">
        <f t="shared" si="106"/>
        <v>Outlier</v>
      </c>
      <c r="AH224" s="7" t="str">
        <f t="shared" si="107"/>
        <v>Padrão</v>
      </c>
      <c r="AI224" s="7" t="str">
        <f t="shared" si="108"/>
        <v>Padrão</v>
      </c>
      <c r="AJ224" s="7" t="str">
        <f t="shared" si="109"/>
        <v>Padrão</v>
      </c>
      <c r="AK224" s="7" t="str">
        <f t="shared" si="110"/>
        <v>Padrão</v>
      </c>
      <c r="AL224" s="7" t="str">
        <f t="shared" si="111"/>
        <v>Padrão</v>
      </c>
      <c r="AM224" s="34">
        <f t="shared" si="112"/>
        <v>1.4603146589077911</v>
      </c>
      <c r="AN224" s="34">
        <f t="shared" si="113"/>
        <v>0.1590682650749301</v>
      </c>
      <c r="AO224" s="35" t="str">
        <f t="shared" si="114"/>
        <v/>
      </c>
      <c r="AP224" s="34">
        <f t="shared" si="115"/>
        <v>0.48418502598840829</v>
      </c>
      <c r="AQ224" s="34">
        <f t="shared" si="116"/>
        <v>0.45005433183719096</v>
      </c>
      <c r="AR224" s="35" t="str">
        <f t="shared" si="117"/>
        <v/>
      </c>
      <c r="AS224" s="34">
        <f t="shared" si="118"/>
        <v>1.1257378724916556</v>
      </c>
      <c r="AT224" s="34">
        <f t="shared" si="119"/>
        <v>0.21416108293737512</v>
      </c>
      <c r="AU224" s="35" t="str">
        <f t="shared" si="120"/>
        <v/>
      </c>
      <c r="AV224" s="34">
        <f t="shared" si="121"/>
        <v>0.53897953132908405</v>
      </c>
      <c r="AW224" s="34">
        <f t="shared" si="122"/>
        <v>0.41503623187612998</v>
      </c>
      <c r="AX224" s="35" t="str">
        <f t="shared" si="123"/>
        <v/>
      </c>
      <c r="AY224" s="34">
        <f t="shared" si="124"/>
        <v>0.59844033091147686</v>
      </c>
      <c r="AZ224" s="34">
        <f t="shared" si="125"/>
        <v>0.38234020782500666</v>
      </c>
      <c r="BA224" s="35" t="str">
        <f t="shared" si="126"/>
        <v/>
      </c>
      <c r="BB224" s="34">
        <f t="shared" si="127"/>
        <v>3.0239929304150284E-2</v>
      </c>
      <c r="BC224" s="34">
        <f t="shared" si="128"/>
        <v>2.259712369140614</v>
      </c>
      <c r="BD224" s="35" t="str">
        <f t="shared" si="129"/>
        <v/>
      </c>
    </row>
    <row r="225" spans="1:56" ht="12.75" customHeight="1" x14ac:dyDescent="0.2">
      <c r="A225" s="7" t="s">
        <v>47</v>
      </c>
      <c r="B225" s="7" t="s">
        <v>60</v>
      </c>
      <c r="C225" s="8">
        <v>40124</v>
      </c>
      <c r="D225" s="9" t="s">
        <v>41</v>
      </c>
      <c r="E225" s="10" t="s">
        <v>42</v>
      </c>
      <c r="F225" s="10">
        <f t="shared" si="99"/>
        <v>0</v>
      </c>
      <c r="G225" s="10">
        <f t="shared" si="100"/>
        <v>0</v>
      </c>
      <c r="H225" s="10">
        <f t="shared" si="101"/>
        <v>1</v>
      </c>
      <c r="I225" s="10">
        <f t="shared" si="102"/>
        <v>0</v>
      </c>
      <c r="J225" s="7">
        <v>0</v>
      </c>
      <c r="K225" s="11">
        <v>22667</v>
      </c>
      <c r="L225" s="9">
        <v>19223897</v>
      </c>
      <c r="M225" s="7">
        <v>13</v>
      </c>
      <c r="N225" s="7">
        <f t="shared" si="130"/>
        <v>7</v>
      </c>
      <c r="O225" s="7">
        <v>18</v>
      </c>
      <c r="P225" s="7">
        <f t="shared" si="131"/>
        <v>2</v>
      </c>
      <c r="Q225" s="7">
        <v>1</v>
      </c>
      <c r="R225" s="7">
        <v>6</v>
      </c>
      <c r="S225" s="7">
        <v>4</v>
      </c>
      <c r="T225" s="7">
        <v>5</v>
      </c>
      <c r="U225" s="7">
        <v>4</v>
      </c>
      <c r="V225" s="7">
        <v>0</v>
      </c>
      <c r="W225" s="7">
        <v>0</v>
      </c>
      <c r="X225" s="6">
        <v>0</v>
      </c>
      <c r="Y225" s="12">
        <v>12.078874594204642</v>
      </c>
      <c r="Z225" s="7">
        <v>1</v>
      </c>
      <c r="AA225" s="7">
        <v>0</v>
      </c>
      <c r="AB225" s="7">
        <v>0</v>
      </c>
      <c r="AC225" s="10">
        <f t="shared" si="103"/>
        <v>0</v>
      </c>
      <c r="AD225" s="10">
        <f t="shared" si="104"/>
        <v>0</v>
      </c>
      <c r="AE225" s="10">
        <f t="shared" si="105"/>
        <v>1</v>
      </c>
      <c r="AF225" s="9" t="s">
        <v>76</v>
      </c>
      <c r="AG225" s="7" t="str">
        <f t="shared" si="106"/>
        <v>Padrão</v>
      </c>
      <c r="AH225" s="7" t="str">
        <f t="shared" si="107"/>
        <v>Outlier</v>
      </c>
      <c r="AI225" s="7" t="str">
        <f t="shared" si="108"/>
        <v>Padrão</v>
      </c>
      <c r="AJ225" s="7" t="str">
        <f t="shared" si="109"/>
        <v>Padrão</v>
      </c>
      <c r="AK225" s="7" t="str">
        <f t="shared" si="110"/>
        <v>Padrão</v>
      </c>
      <c r="AL225" s="7" t="str">
        <f t="shared" si="111"/>
        <v>Padrão</v>
      </c>
      <c r="AM225" s="34">
        <f t="shared" si="112"/>
        <v>8.9365576108731241E-3</v>
      </c>
      <c r="AN225" s="34">
        <f t="shared" si="113"/>
        <v>4.2013067057607953</v>
      </c>
      <c r="AO225" s="35" t="str">
        <f t="shared" si="114"/>
        <v/>
      </c>
      <c r="AP225" s="34">
        <f t="shared" si="115"/>
        <v>5.3009435410909553</v>
      </c>
      <c r="AQ225" s="34">
        <f t="shared" si="116"/>
        <v>1.2236246353248176E-2</v>
      </c>
      <c r="AR225" s="35" t="str">
        <f t="shared" si="117"/>
        <v>**</v>
      </c>
      <c r="AS225" s="34">
        <f t="shared" si="118"/>
        <v>7.1958632118559957E-3</v>
      </c>
      <c r="AT225" s="34">
        <f t="shared" si="119"/>
        <v>4.6860406798016934</v>
      </c>
      <c r="AU225" s="35" t="str">
        <f t="shared" si="120"/>
        <v/>
      </c>
      <c r="AV225" s="34">
        <f t="shared" si="121"/>
        <v>6.7565168950411023E-2</v>
      </c>
      <c r="AW225" s="34">
        <f t="shared" si="122"/>
        <v>1.4838057245320497</v>
      </c>
      <c r="AX225" s="35" t="str">
        <f t="shared" si="123"/>
        <v/>
      </c>
      <c r="AY225" s="34">
        <f t="shared" si="124"/>
        <v>0.42789873110571042</v>
      </c>
      <c r="AZ225" s="34">
        <f t="shared" si="125"/>
        <v>0.49240509459162707</v>
      </c>
      <c r="BA225" s="35" t="str">
        <f t="shared" si="126"/>
        <v/>
      </c>
      <c r="BB225" s="34">
        <f t="shared" si="127"/>
        <v>0.16285060750454688</v>
      </c>
      <c r="BC225" s="34">
        <f t="shared" si="128"/>
        <v>0.9112820465910213</v>
      </c>
      <c r="BD225" s="35" t="str">
        <f t="shared" si="129"/>
        <v/>
      </c>
    </row>
    <row r="226" spans="1:56" ht="12.75" customHeight="1" x14ac:dyDescent="0.2">
      <c r="A226" s="7" t="s">
        <v>61</v>
      </c>
      <c r="B226" s="7" t="s">
        <v>31</v>
      </c>
      <c r="C226" s="8">
        <v>40006</v>
      </c>
      <c r="D226" s="9" t="s">
        <v>57</v>
      </c>
      <c r="E226" s="10" t="s">
        <v>42</v>
      </c>
      <c r="F226" s="10">
        <f t="shared" si="99"/>
        <v>0</v>
      </c>
      <c r="G226" s="10">
        <f t="shared" si="100"/>
        <v>0</v>
      </c>
      <c r="H226" s="10">
        <f t="shared" si="101"/>
        <v>1</v>
      </c>
      <c r="I226" s="10">
        <f t="shared" si="102"/>
        <v>0</v>
      </c>
      <c r="J226" s="7">
        <v>0</v>
      </c>
      <c r="K226" s="13">
        <v>15835</v>
      </c>
      <c r="L226" s="9">
        <v>2452617</v>
      </c>
      <c r="M226" s="7">
        <v>13</v>
      </c>
      <c r="N226" s="7">
        <f t="shared" si="130"/>
        <v>7</v>
      </c>
      <c r="O226" s="7">
        <v>2</v>
      </c>
      <c r="P226" s="7">
        <f t="shared" si="131"/>
        <v>18</v>
      </c>
      <c r="Q226" s="7">
        <v>3</v>
      </c>
      <c r="R226" s="7">
        <v>4</v>
      </c>
      <c r="S226" s="7">
        <v>3</v>
      </c>
      <c r="T226" s="7">
        <v>6</v>
      </c>
      <c r="U226" s="7">
        <v>2</v>
      </c>
      <c r="V226" s="7">
        <v>1</v>
      </c>
      <c r="W226" s="7">
        <v>0</v>
      </c>
      <c r="X226" s="6">
        <v>1</v>
      </c>
      <c r="Y226" s="12">
        <v>11.865460472925703</v>
      </c>
      <c r="Z226" s="7">
        <v>1</v>
      </c>
      <c r="AA226" s="7">
        <v>0</v>
      </c>
      <c r="AB226" s="7">
        <v>0.2</v>
      </c>
      <c r="AC226" s="10">
        <f t="shared" si="103"/>
        <v>0</v>
      </c>
      <c r="AD226" s="10">
        <f t="shared" si="104"/>
        <v>1</v>
      </c>
      <c r="AE226" s="10">
        <f t="shared" si="105"/>
        <v>0</v>
      </c>
      <c r="AF226" s="9" t="s">
        <v>67</v>
      </c>
      <c r="AG226" s="7" t="str">
        <f t="shared" si="106"/>
        <v>Padrão</v>
      </c>
      <c r="AH226" s="7" t="str">
        <f t="shared" si="107"/>
        <v>Padrão</v>
      </c>
      <c r="AI226" s="7" t="str">
        <f t="shared" si="108"/>
        <v>Padrão</v>
      </c>
      <c r="AJ226" s="7" t="str">
        <f t="shared" si="109"/>
        <v>Padrão</v>
      </c>
      <c r="AK226" s="7" t="str">
        <f t="shared" si="110"/>
        <v>Padrão</v>
      </c>
      <c r="AL226" s="7" t="str">
        <f t="shared" si="111"/>
        <v>Padrão</v>
      </c>
      <c r="AM226" s="34">
        <f t="shared" si="112"/>
        <v>0.21045380707616163</v>
      </c>
      <c r="AN226" s="34">
        <f t="shared" si="113"/>
        <v>0.78276646055451471</v>
      </c>
      <c r="AO226" s="35" t="str">
        <f t="shared" si="114"/>
        <v/>
      </c>
      <c r="AP226" s="34">
        <f t="shared" si="115"/>
        <v>0.13788459719305088</v>
      </c>
      <c r="AQ226" s="34">
        <f t="shared" si="116"/>
        <v>1.0027921569798219</v>
      </c>
      <c r="AR226" s="35" t="str">
        <f t="shared" si="117"/>
        <v/>
      </c>
      <c r="AS226" s="34">
        <f t="shared" si="118"/>
        <v>0.32823525539694648</v>
      </c>
      <c r="AT226" s="34">
        <f t="shared" si="119"/>
        <v>0.59093821033144889</v>
      </c>
      <c r="AU226" s="35" t="str">
        <f t="shared" si="120"/>
        <v/>
      </c>
      <c r="AV226" s="34">
        <f t="shared" si="121"/>
        <v>0.53897953132908405</v>
      </c>
      <c r="AW226" s="34">
        <f t="shared" si="122"/>
        <v>0.41503623187612998</v>
      </c>
      <c r="AX226" s="35" t="str">
        <f t="shared" si="123"/>
        <v/>
      </c>
      <c r="AY226" s="34">
        <f t="shared" si="124"/>
        <v>0.4603424768001782</v>
      </c>
      <c r="AZ226" s="34">
        <f t="shared" si="125"/>
        <v>0.46709739159669783</v>
      </c>
      <c r="BA226" s="35" t="str">
        <f t="shared" si="126"/>
        <v/>
      </c>
      <c r="BB226" s="34">
        <f t="shared" si="127"/>
        <v>0.14836011291204623</v>
      </c>
      <c r="BC226" s="34">
        <f t="shared" si="128"/>
        <v>0.96169088336718567</v>
      </c>
      <c r="BD226" s="35" t="str">
        <f t="shared" si="129"/>
        <v/>
      </c>
    </row>
    <row r="227" spans="1:56" ht="12.75" customHeight="1" x14ac:dyDescent="0.2">
      <c r="A227" s="7" t="s">
        <v>61</v>
      </c>
      <c r="B227" s="7" t="s">
        <v>60</v>
      </c>
      <c r="C227" s="8">
        <v>40048</v>
      </c>
      <c r="D227" s="9" t="s">
        <v>57</v>
      </c>
      <c r="E227" s="10" t="s">
        <v>42</v>
      </c>
      <c r="F227" s="10">
        <f t="shared" si="99"/>
        <v>0</v>
      </c>
      <c r="G227" s="10">
        <f t="shared" si="100"/>
        <v>0</v>
      </c>
      <c r="H227" s="10">
        <f t="shared" si="101"/>
        <v>1</v>
      </c>
      <c r="I227" s="10">
        <f t="shared" si="102"/>
        <v>0</v>
      </c>
      <c r="J227" s="7">
        <v>0</v>
      </c>
      <c r="K227" s="13">
        <v>15835</v>
      </c>
      <c r="L227" s="9">
        <v>2452617</v>
      </c>
      <c r="M227" s="7">
        <v>13</v>
      </c>
      <c r="N227" s="7">
        <f t="shared" si="130"/>
        <v>7</v>
      </c>
      <c r="O227" s="7">
        <v>17</v>
      </c>
      <c r="P227" s="7">
        <f t="shared" si="131"/>
        <v>3</v>
      </c>
      <c r="Q227" s="7">
        <v>6</v>
      </c>
      <c r="R227" s="7">
        <v>6</v>
      </c>
      <c r="S227" s="7">
        <v>5</v>
      </c>
      <c r="T227" s="7">
        <v>5</v>
      </c>
      <c r="U227" s="7">
        <v>3</v>
      </c>
      <c r="V227" s="7">
        <v>0</v>
      </c>
      <c r="W227" s="7">
        <v>0</v>
      </c>
      <c r="X227" s="6">
        <v>0</v>
      </c>
      <c r="Y227" s="12">
        <v>18.486518901278213</v>
      </c>
      <c r="Z227" s="7">
        <v>1</v>
      </c>
      <c r="AA227" s="7">
        <v>0</v>
      </c>
      <c r="AB227" s="7">
        <v>0</v>
      </c>
      <c r="AC227" s="10">
        <f t="shared" si="103"/>
        <v>0</v>
      </c>
      <c r="AD227" s="10">
        <f t="shared" si="104"/>
        <v>1</v>
      </c>
      <c r="AE227" s="10">
        <f t="shared" si="105"/>
        <v>0</v>
      </c>
      <c r="AF227" s="9" t="s">
        <v>67</v>
      </c>
      <c r="AG227" s="7" t="str">
        <f t="shared" si="106"/>
        <v>Padrão</v>
      </c>
      <c r="AH227" s="7" t="str">
        <f t="shared" si="107"/>
        <v>Padrão</v>
      </c>
      <c r="AI227" s="7" t="str">
        <f t="shared" si="108"/>
        <v>Padrão</v>
      </c>
      <c r="AJ227" s="7" t="str">
        <f t="shared" si="109"/>
        <v>Padrão</v>
      </c>
      <c r="AK227" s="7" t="str">
        <f t="shared" si="110"/>
        <v>Padrão</v>
      </c>
      <c r="AL227" s="7" t="str">
        <f t="shared" si="111"/>
        <v>Padrão</v>
      </c>
      <c r="AM227" s="34">
        <f t="shared" si="112"/>
        <v>0.21045380707616163</v>
      </c>
      <c r="AN227" s="34">
        <f t="shared" si="113"/>
        <v>0.78276646055451471</v>
      </c>
      <c r="AO227" s="35" t="str">
        <f t="shared" si="114"/>
        <v/>
      </c>
      <c r="AP227" s="34">
        <f t="shared" si="115"/>
        <v>0.13788459719305088</v>
      </c>
      <c r="AQ227" s="34">
        <f t="shared" si="116"/>
        <v>1.0027921569798219</v>
      </c>
      <c r="AR227" s="35" t="str">
        <f t="shared" si="117"/>
        <v/>
      </c>
      <c r="AS227" s="34">
        <f t="shared" si="118"/>
        <v>0.16261969593638392</v>
      </c>
      <c r="AT227" s="34">
        <f t="shared" si="119"/>
        <v>0.91203409733242702</v>
      </c>
      <c r="AU227" s="35" t="str">
        <f t="shared" si="120"/>
        <v/>
      </c>
      <c r="AV227" s="34">
        <f t="shared" si="121"/>
        <v>6.7565168950411023E-2</v>
      </c>
      <c r="AW227" s="34">
        <f t="shared" si="122"/>
        <v>1.4838057245320497</v>
      </c>
      <c r="AX227" s="35" t="str">
        <f t="shared" si="123"/>
        <v/>
      </c>
      <c r="AY227" s="34">
        <f t="shared" si="124"/>
        <v>5.902556565421109E-3</v>
      </c>
      <c r="AZ227" s="34">
        <f t="shared" si="125"/>
        <v>5.177358796490342</v>
      </c>
      <c r="BA227" s="35" t="str">
        <f t="shared" si="126"/>
        <v/>
      </c>
      <c r="BB227" s="34">
        <f t="shared" si="127"/>
        <v>0.16285060750454688</v>
      </c>
      <c r="BC227" s="34">
        <f t="shared" si="128"/>
        <v>0.9112820465910213</v>
      </c>
      <c r="BD227" s="35" t="str">
        <f t="shared" si="129"/>
        <v/>
      </c>
    </row>
    <row r="228" spans="1:56" ht="12.75" customHeight="1" x14ac:dyDescent="0.2">
      <c r="A228" s="7" t="s">
        <v>61</v>
      </c>
      <c r="B228" s="7" t="s">
        <v>39</v>
      </c>
      <c r="C228" s="8">
        <v>40079</v>
      </c>
      <c r="D228" s="9" t="s">
        <v>57</v>
      </c>
      <c r="E228" s="10" t="s">
        <v>42</v>
      </c>
      <c r="F228" s="10">
        <f t="shared" si="99"/>
        <v>0</v>
      </c>
      <c r="G228" s="10">
        <f t="shared" si="100"/>
        <v>0</v>
      </c>
      <c r="H228" s="10">
        <f t="shared" si="101"/>
        <v>1</v>
      </c>
      <c r="I228" s="10">
        <f t="shared" si="102"/>
        <v>0</v>
      </c>
      <c r="J228" s="7">
        <v>0</v>
      </c>
      <c r="K228" s="13">
        <v>15835</v>
      </c>
      <c r="L228" s="9">
        <v>2452617</v>
      </c>
      <c r="M228" s="7">
        <v>13</v>
      </c>
      <c r="N228" s="7">
        <f t="shared" si="130"/>
        <v>7</v>
      </c>
      <c r="O228" s="7">
        <v>1</v>
      </c>
      <c r="P228" s="7">
        <f t="shared" si="131"/>
        <v>19</v>
      </c>
      <c r="Q228" s="7">
        <v>4</v>
      </c>
      <c r="R228" s="7">
        <v>4</v>
      </c>
      <c r="S228" s="7">
        <v>7</v>
      </c>
      <c r="T228" s="7">
        <v>4</v>
      </c>
      <c r="U228" s="7">
        <v>3</v>
      </c>
      <c r="V228" s="7">
        <v>0</v>
      </c>
      <c r="W228" s="7">
        <v>1</v>
      </c>
      <c r="X228" s="6">
        <v>1</v>
      </c>
      <c r="Y228" s="12">
        <v>21.853930446693553</v>
      </c>
      <c r="Z228" s="7">
        <v>0</v>
      </c>
      <c r="AA228" s="7">
        <v>1</v>
      </c>
      <c r="AB228" s="7">
        <v>15</v>
      </c>
      <c r="AC228" s="10">
        <f t="shared" si="103"/>
        <v>0</v>
      </c>
      <c r="AD228" s="10">
        <f t="shared" si="104"/>
        <v>1</v>
      </c>
      <c r="AE228" s="10">
        <f t="shared" si="105"/>
        <v>0</v>
      </c>
      <c r="AF228" s="9" t="s">
        <v>67</v>
      </c>
      <c r="AG228" s="7" t="str">
        <f t="shared" si="106"/>
        <v>Padrão</v>
      </c>
      <c r="AH228" s="7" t="str">
        <f t="shared" si="107"/>
        <v>Padrão</v>
      </c>
      <c r="AI228" s="7" t="str">
        <f t="shared" si="108"/>
        <v>Padrão</v>
      </c>
      <c r="AJ228" s="7" t="str">
        <f t="shared" si="109"/>
        <v>Padrão</v>
      </c>
      <c r="AK228" s="7" t="str">
        <f t="shared" si="110"/>
        <v>Padrão</v>
      </c>
      <c r="AL228" s="7" t="str">
        <f t="shared" si="111"/>
        <v>Outlier</v>
      </c>
      <c r="AM228" s="34">
        <f t="shared" si="112"/>
        <v>0.21045380707616163</v>
      </c>
      <c r="AN228" s="34">
        <f t="shared" si="113"/>
        <v>0.78276646055451471</v>
      </c>
      <c r="AO228" s="35" t="str">
        <f t="shared" si="114"/>
        <v/>
      </c>
      <c r="AP228" s="34">
        <f t="shared" si="115"/>
        <v>0.13788459719305088</v>
      </c>
      <c r="AQ228" s="34">
        <f t="shared" si="116"/>
        <v>1.0027921569798219</v>
      </c>
      <c r="AR228" s="35" t="str">
        <f t="shared" si="117"/>
        <v/>
      </c>
      <c r="AS228" s="34">
        <f t="shared" si="118"/>
        <v>1.9028570361142954</v>
      </c>
      <c r="AT228" s="34">
        <f t="shared" si="119"/>
        <v>0.11168808131487463</v>
      </c>
      <c r="AU228" s="35" t="str">
        <f t="shared" si="120"/>
        <v/>
      </c>
      <c r="AV228" s="34">
        <f t="shared" si="121"/>
        <v>4.5918591086084329E-2</v>
      </c>
      <c r="AW228" s="34">
        <f t="shared" si="122"/>
        <v>1.8194691376563785</v>
      </c>
      <c r="AX228" s="35" t="str">
        <f t="shared" si="123"/>
        <v/>
      </c>
      <c r="AY228" s="34">
        <f t="shared" si="124"/>
        <v>0.21249689258847998</v>
      </c>
      <c r="AZ228" s="34">
        <f t="shared" si="125"/>
        <v>0.77819898511236207</v>
      </c>
      <c r="BA228" s="35" t="str">
        <f t="shared" si="126"/>
        <v/>
      </c>
      <c r="BB228" s="34">
        <f t="shared" si="127"/>
        <v>0.94937689284114024</v>
      </c>
      <c r="BC228" s="34">
        <f t="shared" si="128"/>
        <v>0.25470423398982872</v>
      </c>
      <c r="BD228" s="35" t="str">
        <f t="shared" si="129"/>
        <v/>
      </c>
    </row>
    <row r="229" spans="1:56" ht="12.75" customHeight="1" x14ac:dyDescent="0.2">
      <c r="A229" s="7" t="s">
        <v>61</v>
      </c>
      <c r="B229" s="7" t="s">
        <v>47</v>
      </c>
      <c r="C229" s="8">
        <v>40041</v>
      </c>
      <c r="D229" s="9" t="s">
        <v>57</v>
      </c>
      <c r="E229" s="10" t="s">
        <v>42</v>
      </c>
      <c r="F229" s="10">
        <f t="shared" si="99"/>
        <v>0</v>
      </c>
      <c r="G229" s="10">
        <f t="shared" si="100"/>
        <v>0</v>
      </c>
      <c r="H229" s="10">
        <f t="shared" si="101"/>
        <v>1</v>
      </c>
      <c r="I229" s="10">
        <f t="shared" si="102"/>
        <v>0</v>
      </c>
      <c r="J229" s="7">
        <v>0</v>
      </c>
      <c r="K229" s="13">
        <v>15835</v>
      </c>
      <c r="L229" s="9">
        <v>2452617</v>
      </c>
      <c r="M229" s="7">
        <v>13</v>
      </c>
      <c r="N229" s="7">
        <f t="shared" si="130"/>
        <v>7</v>
      </c>
      <c r="O229" s="7">
        <v>13</v>
      </c>
      <c r="P229" s="7">
        <f t="shared" si="131"/>
        <v>7</v>
      </c>
      <c r="Q229" s="7">
        <v>3</v>
      </c>
      <c r="R229" s="7">
        <v>7</v>
      </c>
      <c r="S229" s="7">
        <v>4</v>
      </c>
      <c r="T229" s="7">
        <v>5</v>
      </c>
      <c r="U229" s="7">
        <v>2</v>
      </c>
      <c r="V229" s="7">
        <v>0</v>
      </c>
      <c r="W229" s="7">
        <v>1</v>
      </c>
      <c r="X229" s="6">
        <v>1</v>
      </c>
      <c r="Y229" s="12">
        <v>16.647869475685095</v>
      </c>
      <c r="Z229" s="7">
        <v>1</v>
      </c>
      <c r="AA229" s="7">
        <v>0</v>
      </c>
      <c r="AB229" s="7">
        <v>0</v>
      </c>
      <c r="AC229" s="10">
        <f t="shared" si="103"/>
        <v>0</v>
      </c>
      <c r="AD229" s="10">
        <f t="shared" si="104"/>
        <v>1</v>
      </c>
      <c r="AE229" s="10">
        <f t="shared" si="105"/>
        <v>0</v>
      </c>
      <c r="AF229" s="9" t="s">
        <v>67</v>
      </c>
      <c r="AG229" s="7" t="str">
        <f t="shared" si="106"/>
        <v>Padrão</v>
      </c>
      <c r="AH229" s="7" t="str">
        <f t="shared" si="107"/>
        <v>Padrão</v>
      </c>
      <c r="AI229" s="7" t="str">
        <f t="shared" si="108"/>
        <v>Padrão</v>
      </c>
      <c r="AJ229" s="7" t="str">
        <f t="shared" si="109"/>
        <v>Padrão</v>
      </c>
      <c r="AK229" s="7" t="str">
        <f t="shared" si="110"/>
        <v>Padrão</v>
      </c>
      <c r="AL229" s="7" t="str">
        <f t="shared" si="111"/>
        <v>Padrão</v>
      </c>
      <c r="AM229" s="34">
        <f t="shared" si="112"/>
        <v>0.21045380707616163</v>
      </c>
      <c r="AN229" s="34">
        <f t="shared" si="113"/>
        <v>0.78276646055451471</v>
      </c>
      <c r="AO229" s="35" t="str">
        <f t="shared" si="114"/>
        <v/>
      </c>
      <c r="AP229" s="34">
        <f t="shared" si="115"/>
        <v>0.13788459719305088</v>
      </c>
      <c r="AQ229" s="34">
        <f t="shared" si="116"/>
        <v>1.0027921569798219</v>
      </c>
      <c r="AR229" s="35" t="str">
        <f t="shared" si="117"/>
        <v/>
      </c>
      <c r="AS229" s="34">
        <f t="shared" si="118"/>
        <v>7.1958632118559957E-3</v>
      </c>
      <c r="AT229" s="34">
        <f t="shared" si="119"/>
        <v>4.6860406798016934</v>
      </c>
      <c r="AU229" s="35" t="str">
        <f t="shared" si="120"/>
        <v/>
      </c>
      <c r="AV229" s="34">
        <f t="shared" si="121"/>
        <v>6.7565168950411023E-2</v>
      </c>
      <c r="AW229" s="34">
        <f t="shared" si="122"/>
        <v>1.4838057245320497</v>
      </c>
      <c r="AX229" s="35" t="str">
        <f t="shared" si="123"/>
        <v/>
      </c>
      <c r="AY229" s="34">
        <f t="shared" si="124"/>
        <v>1.7667821641333174E-2</v>
      </c>
      <c r="AZ229" s="34">
        <f t="shared" si="125"/>
        <v>2.9749662551600542</v>
      </c>
      <c r="BA229" s="35" t="str">
        <f t="shared" si="126"/>
        <v/>
      </c>
      <c r="BB229" s="34">
        <f t="shared" si="127"/>
        <v>0.16285060750454688</v>
      </c>
      <c r="BC229" s="34">
        <f t="shared" si="128"/>
        <v>0.9112820465910213</v>
      </c>
      <c r="BD229" s="35" t="str">
        <f t="shared" si="129"/>
        <v/>
      </c>
    </row>
    <row r="230" spans="1:56" ht="12.75" customHeight="1" x14ac:dyDescent="0.2">
      <c r="A230" s="7" t="s">
        <v>61</v>
      </c>
      <c r="B230" s="7" t="s">
        <v>50</v>
      </c>
      <c r="C230" s="8">
        <v>40062</v>
      </c>
      <c r="D230" s="9" t="s">
        <v>57</v>
      </c>
      <c r="E230" s="10" t="s">
        <v>42</v>
      </c>
      <c r="F230" s="10">
        <f t="shared" si="99"/>
        <v>0</v>
      </c>
      <c r="G230" s="10">
        <f t="shared" si="100"/>
        <v>0</v>
      </c>
      <c r="H230" s="10">
        <f t="shared" si="101"/>
        <v>1</v>
      </c>
      <c r="I230" s="10">
        <f t="shared" si="102"/>
        <v>0</v>
      </c>
      <c r="J230" s="7">
        <v>0</v>
      </c>
      <c r="K230" s="13">
        <v>15835</v>
      </c>
      <c r="L230" s="9">
        <v>2452617</v>
      </c>
      <c r="M230" s="7">
        <v>13</v>
      </c>
      <c r="N230" s="7">
        <f t="shared" si="130"/>
        <v>7</v>
      </c>
      <c r="O230" s="7">
        <v>4</v>
      </c>
      <c r="P230" s="7">
        <f t="shared" si="131"/>
        <v>16</v>
      </c>
      <c r="Q230" s="7">
        <v>5</v>
      </c>
      <c r="R230" s="7">
        <v>4</v>
      </c>
      <c r="S230" s="7">
        <v>8</v>
      </c>
      <c r="T230" s="7">
        <v>1</v>
      </c>
      <c r="U230" s="7">
        <v>3</v>
      </c>
      <c r="V230" s="7">
        <v>0</v>
      </c>
      <c r="W230" s="7">
        <v>1</v>
      </c>
      <c r="X230" s="6">
        <v>0</v>
      </c>
      <c r="Y230" s="12">
        <v>21.764980744090732</v>
      </c>
      <c r="Z230" s="7">
        <v>1</v>
      </c>
      <c r="AA230" s="7">
        <v>0</v>
      </c>
      <c r="AB230" s="7">
        <v>0</v>
      </c>
      <c r="AC230" s="10">
        <f t="shared" si="103"/>
        <v>0</v>
      </c>
      <c r="AD230" s="10">
        <f t="shared" si="104"/>
        <v>1</v>
      </c>
      <c r="AE230" s="10">
        <f t="shared" si="105"/>
        <v>0</v>
      </c>
      <c r="AF230" s="9" t="s">
        <v>67</v>
      </c>
      <c r="AG230" s="7" t="str">
        <f t="shared" si="106"/>
        <v>Padrão</v>
      </c>
      <c r="AH230" s="7" t="str">
        <f t="shared" si="107"/>
        <v>Padrão</v>
      </c>
      <c r="AI230" s="7" t="str">
        <f t="shared" si="108"/>
        <v>Padrão</v>
      </c>
      <c r="AJ230" s="7" t="str">
        <f t="shared" si="109"/>
        <v>Outlier</v>
      </c>
      <c r="AK230" s="7" t="str">
        <f t="shared" si="110"/>
        <v>Padrão</v>
      </c>
      <c r="AL230" s="7" t="str">
        <f t="shared" si="111"/>
        <v>Padrão</v>
      </c>
      <c r="AM230" s="34">
        <f t="shared" si="112"/>
        <v>0.21045380707616163</v>
      </c>
      <c r="AN230" s="34">
        <f t="shared" si="113"/>
        <v>0.78276646055451471</v>
      </c>
      <c r="AO230" s="35" t="str">
        <f t="shared" si="114"/>
        <v/>
      </c>
      <c r="AP230" s="34">
        <f t="shared" si="115"/>
        <v>0.13788459719305088</v>
      </c>
      <c r="AQ230" s="34">
        <f t="shared" si="116"/>
        <v>1.0027921569798219</v>
      </c>
      <c r="AR230" s="35" t="str">
        <f t="shared" si="117"/>
        <v/>
      </c>
      <c r="AS230" s="34">
        <f t="shared" si="118"/>
        <v>3.4876705435676789</v>
      </c>
      <c r="AT230" s="34">
        <f t="shared" si="119"/>
        <v>3.7351177990820106E-2</v>
      </c>
      <c r="AU230" s="35" t="str">
        <f t="shared" si="120"/>
        <v>**</v>
      </c>
      <c r="AV230" s="34">
        <f t="shared" si="121"/>
        <v>2.6795855645791824</v>
      </c>
      <c r="AW230" s="34">
        <f t="shared" si="122"/>
        <v>6.3828059149340033E-2</v>
      </c>
      <c r="AX230" s="35" t="str">
        <f t="shared" si="123"/>
        <v>*</v>
      </c>
      <c r="AY230" s="34">
        <f t="shared" si="124"/>
        <v>0.20324471007568476</v>
      </c>
      <c r="AZ230" s="34">
        <f t="shared" si="125"/>
        <v>0.79940417547919818</v>
      </c>
      <c r="BA230" s="35" t="str">
        <f t="shared" si="126"/>
        <v/>
      </c>
      <c r="BB230" s="34">
        <f t="shared" si="127"/>
        <v>0.16285060750454688</v>
      </c>
      <c r="BC230" s="34">
        <f t="shared" si="128"/>
        <v>0.9112820465910213</v>
      </c>
      <c r="BD230" s="35" t="str">
        <f t="shared" si="129"/>
        <v/>
      </c>
    </row>
    <row r="231" spans="1:56" ht="12.75" customHeight="1" x14ac:dyDescent="0.2">
      <c r="A231" s="7" t="s">
        <v>43</v>
      </c>
      <c r="B231" s="7" t="s">
        <v>44</v>
      </c>
      <c r="C231" s="8">
        <v>39943</v>
      </c>
      <c r="D231" s="9" t="s">
        <v>45</v>
      </c>
      <c r="E231" s="10" t="s">
        <v>33</v>
      </c>
      <c r="F231" s="10">
        <f t="shared" si="99"/>
        <v>1</v>
      </c>
      <c r="G231" s="10">
        <f t="shared" si="100"/>
        <v>0</v>
      </c>
      <c r="H231" s="10">
        <f t="shared" si="101"/>
        <v>0</v>
      </c>
      <c r="I231" s="10">
        <f t="shared" si="102"/>
        <v>0</v>
      </c>
      <c r="J231" s="7">
        <v>0</v>
      </c>
      <c r="K231" s="13">
        <v>21025</v>
      </c>
      <c r="L231" s="9">
        <v>1828092</v>
      </c>
      <c r="M231" s="7">
        <v>13</v>
      </c>
      <c r="N231" s="7">
        <f t="shared" si="130"/>
        <v>7</v>
      </c>
      <c r="O231" s="7">
        <v>10</v>
      </c>
      <c r="P231" s="7">
        <f t="shared" si="131"/>
        <v>10</v>
      </c>
      <c r="Q231" s="7">
        <v>6</v>
      </c>
      <c r="R231" s="7">
        <v>7</v>
      </c>
      <c r="S231" s="7">
        <v>8</v>
      </c>
      <c r="T231" s="7">
        <v>4</v>
      </c>
      <c r="U231" s="7">
        <v>1</v>
      </c>
      <c r="V231" s="7">
        <v>0</v>
      </c>
      <c r="W231" s="7">
        <v>0</v>
      </c>
      <c r="X231" s="6">
        <v>0</v>
      </c>
      <c r="Y231" s="12">
        <v>18.527119169378583</v>
      </c>
      <c r="Z231" s="7">
        <v>1</v>
      </c>
      <c r="AA231" s="7">
        <v>0</v>
      </c>
      <c r="AB231" s="7">
        <v>0</v>
      </c>
      <c r="AC231" s="10">
        <f t="shared" si="103"/>
        <v>1</v>
      </c>
      <c r="AD231" s="10">
        <f t="shared" si="104"/>
        <v>0</v>
      </c>
      <c r="AE231" s="10">
        <f t="shared" si="105"/>
        <v>0</v>
      </c>
      <c r="AF231" s="9" t="s">
        <v>34</v>
      </c>
      <c r="AG231" s="7" t="str">
        <f t="shared" si="106"/>
        <v>Padrão</v>
      </c>
      <c r="AH231" s="7" t="str">
        <f t="shared" si="107"/>
        <v>Padrão</v>
      </c>
      <c r="AI231" s="7" t="str">
        <f t="shared" si="108"/>
        <v>Padrão</v>
      </c>
      <c r="AJ231" s="7" t="str">
        <f t="shared" si="109"/>
        <v>Padrão</v>
      </c>
      <c r="AK231" s="7" t="str">
        <f t="shared" si="110"/>
        <v>Padrão</v>
      </c>
      <c r="AL231" s="7" t="str">
        <f t="shared" si="111"/>
        <v>Padrão</v>
      </c>
      <c r="AM231" s="34">
        <f t="shared" si="112"/>
        <v>3.3149349275476039E-2</v>
      </c>
      <c r="AN231" s="34">
        <f t="shared" si="113"/>
        <v>2.1551339691418305</v>
      </c>
      <c r="AO231" s="35" t="str">
        <f t="shared" si="114"/>
        <v/>
      </c>
      <c r="AP231" s="34">
        <f t="shared" si="115"/>
        <v>0.22173832412291847</v>
      </c>
      <c r="AQ231" s="34">
        <f t="shared" si="116"/>
        <v>0.75829784208302309</v>
      </c>
      <c r="AR231" s="35" t="str">
        <f t="shared" si="117"/>
        <v/>
      </c>
      <c r="AS231" s="34">
        <f t="shared" si="118"/>
        <v>3.4876705435676789</v>
      </c>
      <c r="AT231" s="34">
        <f t="shared" si="119"/>
        <v>3.7351177990820106E-2</v>
      </c>
      <c r="AU231" s="35" t="str">
        <f t="shared" si="120"/>
        <v>**</v>
      </c>
      <c r="AV231" s="34">
        <f t="shared" si="121"/>
        <v>4.5918591086084329E-2</v>
      </c>
      <c r="AW231" s="34">
        <f t="shared" si="122"/>
        <v>1.8194691376563785</v>
      </c>
      <c r="AX231" s="35" t="str">
        <f t="shared" si="123"/>
        <v/>
      </c>
      <c r="AY231" s="34">
        <f t="shared" si="124"/>
        <v>6.6356783167999924E-3</v>
      </c>
      <c r="AZ231" s="34">
        <f t="shared" si="125"/>
        <v>4.8811986723597185</v>
      </c>
      <c r="BA231" s="35" t="str">
        <f t="shared" si="126"/>
        <v/>
      </c>
      <c r="BB231" s="34">
        <f t="shared" si="127"/>
        <v>0.16285060750454688</v>
      </c>
      <c r="BC231" s="34">
        <f t="shared" si="128"/>
        <v>0.9112820465910213</v>
      </c>
      <c r="BD231" s="35" t="str">
        <f t="shared" si="129"/>
        <v/>
      </c>
    </row>
    <row r="232" spans="1:56" ht="12.75" customHeight="1" x14ac:dyDescent="0.2">
      <c r="A232" s="7" t="s">
        <v>63</v>
      </c>
      <c r="B232" s="7" t="s">
        <v>55</v>
      </c>
      <c r="C232" s="8">
        <v>39978</v>
      </c>
      <c r="D232" s="9" t="s">
        <v>65</v>
      </c>
      <c r="E232" s="10" t="s">
        <v>66</v>
      </c>
      <c r="F232" s="10">
        <f t="shared" si="99"/>
        <v>0</v>
      </c>
      <c r="G232" s="10">
        <f t="shared" si="100"/>
        <v>0</v>
      </c>
      <c r="H232" s="10">
        <f t="shared" si="101"/>
        <v>0</v>
      </c>
      <c r="I232" s="10">
        <f t="shared" si="102"/>
        <v>1</v>
      </c>
      <c r="J232" s="7">
        <v>0</v>
      </c>
      <c r="K232" s="11">
        <v>14355</v>
      </c>
      <c r="L232" s="9">
        <v>1281975</v>
      </c>
      <c r="M232" s="7">
        <v>13</v>
      </c>
      <c r="N232" s="7">
        <f t="shared" si="130"/>
        <v>7</v>
      </c>
      <c r="O232" s="7">
        <v>9</v>
      </c>
      <c r="P232" s="7">
        <f t="shared" si="131"/>
        <v>11</v>
      </c>
      <c r="Q232" s="7">
        <v>4</v>
      </c>
      <c r="R232" s="7">
        <v>6</v>
      </c>
      <c r="S232" s="7">
        <v>5</v>
      </c>
      <c r="T232" s="7">
        <v>5</v>
      </c>
      <c r="U232" s="7">
        <v>1</v>
      </c>
      <c r="V232" s="7">
        <v>0</v>
      </c>
      <c r="W232" s="7">
        <v>1</v>
      </c>
      <c r="X232" s="6">
        <v>1</v>
      </c>
      <c r="Y232" s="12">
        <v>24.96755830323805</v>
      </c>
      <c r="Z232" s="7">
        <v>1</v>
      </c>
      <c r="AA232" s="7">
        <v>0</v>
      </c>
      <c r="AB232" s="7">
        <v>0</v>
      </c>
      <c r="AC232" s="10">
        <f t="shared" si="103"/>
        <v>1</v>
      </c>
      <c r="AD232" s="10">
        <f t="shared" si="104"/>
        <v>0</v>
      </c>
      <c r="AE232" s="10">
        <f t="shared" si="105"/>
        <v>0</v>
      </c>
      <c r="AF232" s="9" t="s">
        <v>34</v>
      </c>
      <c r="AG232" s="7" t="str">
        <f t="shared" si="106"/>
        <v>Padrão</v>
      </c>
      <c r="AH232" s="7" t="str">
        <f t="shared" si="107"/>
        <v>Padrão</v>
      </c>
      <c r="AI232" s="7" t="str">
        <f t="shared" si="108"/>
        <v>Padrão</v>
      </c>
      <c r="AJ232" s="7" t="str">
        <f t="shared" si="109"/>
        <v>Padrão</v>
      </c>
      <c r="AK232" s="7" t="str">
        <f t="shared" si="110"/>
        <v>Padrão</v>
      </c>
      <c r="AL232" s="7" t="str">
        <f t="shared" si="111"/>
        <v>Padrão</v>
      </c>
      <c r="AM232" s="34">
        <f t="shared" si="112"/>
        <v>0.28907006442024263</v>
      </c>
      <c r="AN232" s="34">
        <f t="shared" si="113"/>
        <v>0.64215185177999479</v>
      </c>
      <c r="AO232" s="35" t="str">
        <f t="shared" si="114"/>
        <v/>
      </c>
      <c r="AP232" s="34">
        <f t="shared" si="115"/>
        <v>0.31131254304670897</v>
      </c>
      <c r="AQ232" s="34">
        <f t="shared" si="116"/>
        <v>0.611943176405504</v>
      </c>
      <c r="AR232" s="35" t="str">
        <f t="shared" si="117"/>
        <v/>
      </c>
      <c r="AS232" s="34">
        <f t="shared" si="118"/>
        <v>0.16261969593638392</v>
      </c>
      <c r="AT232" s="34">
        <f t="shared" si="119"/>
        <v>0.91203409733242702</v>
      </c>
      <c r="AU232" s="35" t="str">
        <f t="shared" si="120"/>
        <v/>
      </c>
      <c r="AV232" s="34">
        <f t="shared" si="121"/>
        <v>6.7565168950411023E-2</v>
      </c>
      <c r="AW232" s="34">
        <f t="shared" si="122"/>
        <v>1.4838057245320497</v>
      </c>
      <c r="AX232" s="35" t="str">
        <f t="shared" si="123"/>
        <v/>
      </c>
      <c r="AY232" s="34">
        <f t="shared" si="124"/>
        <v>0.6661311978946588</v>
      </c>
      <c r="AZ232" s="34">
        <f t="shared" si="125"/>
        <v>0.3503334670291855</v>
      </c>
      <c r="BA232" s="35" t="str">
        <f t="shared" si="126"/>
        <v/>
      </c>
      <c r="BB232" s="34">
        <f t="shared" si="127"/>
        <v>0.16285060750454688</v>
      </c>
      <c r="BC232" s="34">
        <f t="shared" si="128"/>
        <v>0.9112820465910213</v>
      </c>
      <c r="BD232" s="35" t="str">
        <f t="shared" si="129"/>
        <v/>
      </c>
    </row>
    <row r="233" spans="1:56" ht="12.75" customHeight="1" x14ac:dyDescent="0.2">
      <c r="A233" s="7" t="s">
        <v>46</v>
      </c>
      <c r="B233" s="7" t="s">
        <v>60</v>
      </c>
      <c r="C233" s="8">
        <v>39968</v>
      </c>
      <c r="D233" s="9" t="s">
        <v>48</v>
      </c>
      <c r="E233" s="10" t="s">
        <v>33</v>
      </c>
      <c r="F233" s="10">
        <f t="shared" si="99"/>
        <v>1</v>
      </c>
      <c r="G233" s="10">
        <f t="shared" si="100"/>
        <v>0</v>
      </c>
      <c r="H233" s="10">
        <f t="shared" si="101"/>
        <v>0</v>
      </c>
      <c r="I233" s="10">
        <f t="shared" si="102"/>
        <v>0</v>
      </c>
      <c r="J233" s="7">
        <v>0</v>
      </c>
      <c r="K233" s="13">
        <v>23534</v>
      </c>
      <c r="L233" s="9">
        <v>1430220</v>
      </c>
      <c r="M233" s="7">
        <v>13</v>
      </c>
      <c r="N233" s="7">
        <f t="shared" si="130"/>
        <v>7</v>
      </c>
      <c r="O233" s="7">
        <v>4</v>
      </c>
      <c r="P233" s="7">
        <f t="shared" si="131"/>
        <v>16</v>
      </c>
      <c r="Q233" s="7">
        <v>3</v>
      </c>
      <c r="R233" s="7">
        <v>7</v>
      </c>
      <c r="S233" s="7">
        <v>3</v>
      </c>
      <c r="T233" s="7">
        <v>6</v>
      </c>
      <c r="U233" s="7">
        <v>1</v>
      </c>
      <c r="V233" s="7">
        <v>0</v>
      </c>
      <c r="W233" s="7">
        <v>0</v>
      </c>
      <c r="X233" s="6">
        <v>0</v>
      </c>
      <c r="Y233" s="12">
        <v>16.614363968350577</v>
      </c>
      <c r="Z233" s="7">
        <v>0</v>
      </c>
      <c r="AA233" s="7">
        <v>0</v>
      </c>
      <c r="AB233" s="7">
        <v>0</v>
      </c>
      <c r="AC233" s="10">
        <f t="shared" si="103"/>
        <v>1</v>
      </c>
      <c r="AD233" s="10">
        <f t="shared" si="104"/>
        <v>0</v>
      </c>
      <c r="AE233" s="10">
        <f t="shared" si="105"/>
        <v>0</v>
      </c>
      <c r="AF233" s="9" t="s">
        <v>34</v>
      </c>
      <c r="AG233" s="7" t="str">
        <f t="shared" si="106"/>
        <v>Padrão</v>
      </c>
      <c r="AH233" s="7" t="str">
        <f t="shared" si="107"/>
        <v>Padrão</v>
      </c>
      <c r="AI233" s="7" t="str">
        <f t="shared" si="108"/>
        <v>Padrão</v>
      </c>
      <c r="AJ233" s="7" t="str">
        <f t="shared" si="109"/>
        <v>Padrão</v>
      </c>
      <c r="AK233" s="7" t="str">
        <f t="shared" si="110"/>
        <v>Padrão</v>
      </c>
      <c r="AL233" s="7" t="str">
        <f t="shared" si="111"/>
        <v>Padrão</v>
      </c>
      <c r="AM233" s="34">
        <f t="shared" si="112"/>
        <v>2.3341404670856546E-3</v>
      </c>
      <c r="AN233" s="34">
        <f t="shared" si="113"/>
        <v>8.2478303553898993</v>
      </c>
      <c r="AO233" s="35" t="str">
        <f t="shared" si="114"/>
        <v/>
      </c>
      <c r="AP233" s="34">
        <f t="shared" si="115"/>
        <v>0.28549831114687074</v>
      </c>
      <c r="AQ233" s="34">
        <f t="shared" si="116"/>
        <v>0.64731120312234092</v>
      </c>
      <c r="AR233" s="35" t="str">
        <f t="shared" si="117"/>
        <v/>
      </c>
      <c r="AS233" s="34">
        <f t="shared" si="118"/>
        <v>0.32823525539694648</v>
      </c>
      <c r="AT233" s="34">
        <f t="shared" si="119"/>
        <v>0.59093821033144889</v>
      </c>
      <c r="AU233" s="35" t="str">
        <f t="shared" si="120"/>
        <v/>
      </c>
      <c r="AV233" s="34">
        <f t="shared" si="121"/>
        <v>0.53897953132908405</v>
      </c>
      <c r="AW233" s="34">
        <f t="shared" si="122"/>
        <v>0.41503623187612998</v>
      </c>
      <c r="AX233" s="35" t="str">
        <f t="shared" si="123"/>
        <v/>
      </c>
      <c r="AY233" s="34">
        <f t="shared" si="124"/>
        <v>1.8698533575615642E-2</v>
      </c>
      <c r="AZ233" s="34">
        <f t="shared" si="125"/>
        <v>2.890320189823798</v>
      </c>
      <c r="BA233" s="35" t="str">
        <f t="shared" si="126"/>
        <v/>
      </c>
      <c r="BB233" s="34">
        <f t="shared" si="127"/>
        <v>0.16285060750454688</v>
      </c>
      <c r="BC233" s="34">
        <f t="shared" si="128"/>
        <v>0.9112820465910213</v>
      </c>
      <c r="BD233" s="35" t="str">
        <f t="shared" si="129"/>
        <v/>
      </c>
    </row>
    <row r="234" spans="1:56" ht="12.75" customHeight="1" x14ac:dyDescent="0.2">
      <c r="A234" s="7" t="s">
        <v>35</v>
      </c>
      <c r="B234" s="7" t="s">
        <v>30</v>
      </c>
      <c r="C234" s="8">
        <v>40013</v>
      </c>
      <c r="D234" s="9" t="s">
        <v>37</v>
      </c>
      <c r="E234" s="10" t="s">
        <v>38</v>
      </c>
      <c r="F234" s="10">
        <f t="shared" si="99"/>
        <v>0</v>
      </c>
      <c r="G234" s="10">
        <f t="shared" si="100"/>
        <v>1</v>
      </c>
      <c r="H234" s="10">
        <f t="shared" si="101"/>
        <v>0</v>
      </c>
      <c r="I234" s="10">
        <f t="shared" si="102"/>
        <v>0</v>
      </c>
      <c r="J234" s="7">
        <v>0</v>
      </c>
      <c r="K234" s="13">
        <v>13510</v>
      </c>
      <c r="L234" s="9">
        <v>1561659</v>
      </c>
      <c r="M234" s="7">
        <v>13</v>
      </c>
      <c r="N234" s="7">
        <f t="shared" si="130"/>
        <v>7</v>
      </c>
      <c r="O234" s="7">
        <v>18</v>
      </c>
      <c r="P234" s="7">
        <f t="shared" si="131"/>
        <v>2</v>
      </c>
      <c r="Q234" s="7">
        <v>3</v>
      </c>
      <c r="R234" s="7">
        <v>3</v>
      </c>
      <c r="S234" s="7">
        <v>4</v>
      </c>
      <c r="T234" s="7">
        <v>3</v>
      </c>
      <c r="U234" s="7">
        <v>2</v>
      </c>
      <c r="V234" s="7">
        <v>0</v>
      </c>
      <c r="W234" s="7">
        <v>0</v>
      </c>
      <c r="X234" s="6">
        <v>0</v>
      </c>
      <c r="Y234" s="12">
        <v>9</v>
      </c>
      <c r="Z234" s="7">
        <v>1</v>
      </c>
      <c r="AA234" s="7">
        <v>0</v>
      </c>
      <c r="AB234" s="7">
        <v>30</v>
      </c>
      <c r="AC234" s="10">
        <f t="shared" si="103"/>
        <v>0</v>
      </c>
      <c r="AD234" s="10">
        <f t="shared" si="104"/>
        <v>1</v>
      </c>
      <c r="AE234" s="10">
        <f t="shared" si="105"/>
        <v>0</v>
      </c>
      <c r="AF234" s="9" t="s">
        <v>67</v>
      </c>
      <c r="AG234" s="7" t="str">
        <f t="shared" si="106"/>
        <v>Padrão</v>
      </c>
      <c r="AH234" s="7" t="str">
        <f t="shared" si="107"/>
        <v>Padrão</v>
      </c>
      <c r="AI234" s="7" t="str">
        <f t="shared" si="108"/>
        <v>Padrão</v>
      </c>
      <c r="AJ234" s="7" t="str">
        <f t="shared" si="109"/>
        <v>Padrão</v>
      </c>
      <c r="AK234" s="7" t="str">
        <f t="shared" si="110"/>
        <v>Padrão</v>
      </c>
      <c r="AL234" s="7" t="str">
        <f t="shared" si="111"/>
        <v>Outlier</v>
      </c>
      <c r="AM234" s="34">
        <f t="shared" si="112"/>
        <v>0.33953923400509478</v>
      </c>
      <c r="AN234" s="34">
        <f t="shared" si="113"/>
        <v>0.57774351011912095</v>
      </c>
      <c r="AO234" s="35" t="str">
        <f t="shared" si="114"/>
        <v/>
      </c>
      <c r="AP234" s="34">
        <f t="shared" si="115"/>
        <v>0.2635448462759295</v>
      </c>
      <c r="AQ234" s="34">
        <f t="shared" si="116"/>
        <v>0.68116882852048066</v>
      </c>
      <c r="AR234" s="35" t="str">
        <f t="shared" si="117"/>
        <v/>
      </c>
      <c r="AS234" s="34">
        <f t="shared" si="118"/>
        <v>7.1958632118559957E-3</v>
      </c>
      <c r="AT234" s="34">
        <f t="shared" si="119"/>
        <v>4.6860406798016934</v>
      </c>
      <c r="AU234" s="35" t="str">
        <f t="shared" si="120"/>
        <v/>
      </c>
      <c r="AV234" s="34">
        <f t="shared" si="121"/>
        <v>0.47403979773610405</v>
      </c>
      <c r="AW234" s="34">
        <f t="shared" si="122"/>
        <v>0.45715790052108374</v>
      </c>
      <c r="AX234" s="35" t="str">
        <f t="shared" si="123"/>
        <v/>
      </c>
      <c r="AY234" s="34">
        <f t="shared" si="124"/>
        <v>1.0107685960695398</v>
      </c>
      <c r="AZ234" s="34">
        <f t="shared" si="125"/>
        <v>0.23938590951983149</v>
      </c>
      <c r="BA234" s="35" t="str">
        <f t="shared" si="126"/>
        <v/>
      </c>
      <c r="BB234" s="34">
        <f t="shared" si="127"/>
        <v>5.5331600290712704</v>
      </c>
      <c r="BC234" s="34">
        <f t="shared" si="128"/>
        <v>1.0663825168215324E-2</v>
      </c>
      <c r="BD234" s="35" t="str">
        <f t="shared" si="129"/>
        <v>**</v>
      </c>
    </row>
    <row r="235" spans="1:56" ht="12.75" customHeight="1" x14ac:dyDescent="0.2">
      <c r="A235" s="7" t="s">
        <v>53</v>
      </c>
      <c r="B235" s="7" t="s">
        <v>43</v>
      </c>
      <c r="C235" s="8">
        <v>40033</v>
      </c>
      <c r="D235" s="9" t="s">
        <v>51</v>
      </c>
      <c r="E235" s="10" t="s">
        <v>42</v>
      </c>
      <c r="F235" s="10">
        <f t="shared" si="99"/>
        <v>0</v>
      </c>
      <c r="G235" s="10">
        <f t="shared" si="100"/>
        <v>0</v>
      </c>
      <c r="H235" s="10">
        <f t="shared" si="101"/>
        <v>1</v>
      </c>
      <c r="I235" s="10">
        <f t="shared" si="102"/>
        <v>0</v>
      </c>
      <c r="J235" s="7">
        <v>0</v>
      </c>
      <c r="K235" s="13">
        <v>22903</v>
      </c>
      <c r="L235" s="9">
        <v>6186710</v>
      </c>
      <c r="M235" s="7">
        <v>13</v>
      </c>
      <c r="N235" s="7">
        <f t="shared" si="130"/>
        <v>7</v>
      </c>
      <c r="O235" s="7">
        <v>15</v>
      </c>
      <c r="P235" s="7">
        <f t="shared" si="131"/>
        <v>5</v>
      </c>
      <c r="Q235" s="7">
        <v>4</v>
      </c>
      <c r="R235" s="7">
        <v>6</v>
      </c>
      <c r="S235" s="7">
        <v>5</v>
      </c>
      <c r="T235" s="7">
        <v>3</v>
      </c>
      <c r="U235" s="7">
        <v>2</v>
      </c>
      <c r="V235" s="7">
        <v>0</v>
      </c>
      <c r="W235" s="7">
        <v>0</v>
      </c>
      <c r="X235" s="6">
        <v>0</v>
      </c>
      <c r="Y235" s="12">
        <v>11.689497118910424</v>
      </c>
      <c r="Z235" s="7">
        <v>1</v>
      </c>
      <c r="AA235" s="7">
        <v>0</v>
      </c>
      <c r="AB235" s="7">
        <v>0</v>
      </c>
      <c r="AC235" s="10">
        <f t="shared" si="103"/>
        <v>0</v>
      </c>
      <c r="AD235" s="10">
        <f t="shared" si="104"/>
        <v>1</v>
      </c>
      <c r="AE235" s="10">
        <f t="shared" si="105"/>
        <v>0</v>
      </c>
      <c r="AF235" s="9" t="s">
        <v>67</v>
      </c>
      <c r="AG235" s="7" t="str">
        <f t="shared" si="106"/>
        <v>Padrão</v>
      </c>
      <c r="AH235" s="7" t="str">
        <f t="shared" si="107"/>
        <v>Padrão</v>
      </c>
      <c r="AI235" s="7" t="str">
        <f t="shared" si="108"/>
        <v>Padrão</v>
      </c>
      <c r="AJ235" s="7" t="str">
        <f t="shared" si="109"/>
        <v>Padrão</v>
      </c>
      <c r="AK235" s="7" t="str">
        <f t="shared" si="110"/>
        <v>Padrão</v>
      </c>
      <c r="AL235" s="7" t="str">
        <f t="shared" si="111"/>
        <v>Padrão</v>
      </c>
      <c r="AM235" s="34">
        <f t="shared" si="112"/>
        <v>6.7161351413467666E-3</v>
      </c>
      <c r="AN235" s="34">
        <f t="shared" si="113"/>
        <v>4.8516779202724818</v>
      </c>
      <c r="AO235" s="35" t="str">
        <f t="shared" si="114"/>
        <v/>
      </c>
      <c r="AP235" s="34">
        <f t="shared" si="115"/>
        <v>5.0161350515127649E-2</v>
      </c>
      <c r="AQ235" s="34">
        <f t="shared" si="116"/>
        <v>1.7371329441521757</v>
      </c>
      <c r="AR235" s="35" t="str">
        <f t="shared" si="117"/>
        <v/>
      </c>
      <c r="AS235" s="34">
        <f t="shared" si="118"/>
        <v>0.16261969593638392</v>
      </c>
      <c r="AT235" s="34">
        <f t="shared" si="119"/>
        <v>0.91203409733242702</v>
      </c>
      <c r="AU235" s="35" t="str">
        <f t="shared" si="120"/>
        <v/>
      </c>
      <c r="AV235" s="34">
        <f t="shared" si="121"/>
        <v>0.47403979773610405</v>
      </c>
      <c r="AW235" s="34">
        <f t="shared" si="122"/>
        <v>0.45715790052108374</v>
      </c>
      <c r="AX235" s="35" t="str">
        <f t="shared" si="123"/>
        <v/>
      </c>
      <c r="AY235" s="34">
        <f t="shared" si="124"/>
        <v>0.48798451023969591</v>
      </c>
      <c r="AZ235" s="34">
        <f t="shared" si="125"/>
        <v>0.4474479858088849</v>
      </c>
      <c r="BA235" s="35" t="str">
        <f t="shared" si="126"/>
        <v/>
      </c>
      <c r="BB235" s="34">
        <f t="shared" si="127"/>
        <v>0.16285060750454688</v>
      </c>
      <c r="BC235" s="34">
        <f t="shared" si="128"/>
        <v>0.9112820465910213</v>
      </c>
      <c r="BD235" s="35" t="str">
        <f t="shared" si="129"/>
        <v/>
      </c>
    </row>
    <row r="236" spans="1:56" ht="12.75" customHeight="1" x14ac:dyDescent="0.2">
      <c r="A236" s="7" t="s">
        <v>52</v>
      </c>
      <c r="B236" s="7" t="s">
        <v>55</v>
      </c>
      <c r="C236" s="8">
        <v>40023</v>
      </c>
      <c r="D236" s="9" t="s">
        <v>69</v>
      </c>
      <c r="E236" s="10" t="s">
        <v>42</v>
      </c>
      <c r="F236" s="10">
        <f t="shared" si="99"/>
        <v>0</v>
      </c>
      <c r="G236" s="10">
        <f t="shared" si="100"/>
        <v>0</v>
      </c>
      <c r="H236" s="10">
        <f t="shared" si="101"/>
        <v>1</v>
      </c>
      <c r="I236" s="10">
        <f t="shared" si="102"/>
        <v>0</v>
      </c>
      <c r="J236" s="7">
        <v>0</v>
      </c>
      <c r="K236" s="11">
        <v>16210</v>
      </c>
      <c r="L236" s="9">
        <v>419632</v>
      </c>
      <c r="M236" s="7">
        <v>13</v>
      </c>
      <c r="N236" s="7">
        <f t="shared" si="130"/>
        <v>7</v>
      </c>
      <c r="O236" s="7">
        <v>5</v>
      </c>
      <c r="P236" s="7">
        <f t="shared" si="131"/>
        <v>15</v>
      </c>
      <c r="Q236" s="7">
        <v>0</v>
      </c>
      <c r="R236" s="7">
        <v>6</v>
      </c>
      <c r="S236" s="7">
        <v>2</v>
      </c>
      <c r="T236" s="7">
        <v>4</v>
      </c>
      <c r="U236" s="7">
        <v>2</v>
      </c>
      <c r="V236" s="7">
        <v>0</v>
      </c>
      <c r="W236" s="7">
        <v>1</v>
      </c>
      <c r="X236" s="6">
        <v>1</v>
      </c>
      <c r="Y236" s="12">
        <v>32.770776467855278</v>
      </c>
      <c r="Z236" s="7">
        <v>0</v>
      </c>
      <c r="AA236" s="7">
        <v>1</v>
      </c>
      <c r="AB236" s="7">
        <v>2.5</v>
      </c>
      <c r="AC236" s="10">
        <f t="shared" si="103"/>
        <v>0</v>
      </c>
      <c r="AD236" s="10">
        <f t="shared" si="104"/>
        <v>1</v>
      </c>
      <c r="AE236" s="10">
        <f t="shared" si="105"/>
        <v>0</v>
      </c>
      <c r="AF236" s="9" t="s">
        <v>67</v>
      </c>
      <c r="AG236" s="7" t="str">
        <f t="shared" si="106"/>
        <v>Padrão</v>
      </c>
      <c r="AH236" s="7" t="str">
        <f t="shared" si="107"/>
        <v>Padrão</v>
      </c>
      <c r="AI236" s="7" t="str">
        <f t="shared" si="108"/>
        <v>Padrão</v>
      </c>
      <c r="AJ236" s="7" t="str">
        <f t="shared" si="109"/>
        <v>Padrão</v>
      </c>
      <c r="AK236" s="7" t="str">
        <f t="shared" si="110"/>
        <v>Padrão</v>
      </c>
      <c r="AL236" s="7" t="str">
        <f t="shared" si="111"/>
        <v>Padrão</v>
      </c>
      <c r="AM236" s="34">
        <f t="shared" si="112"/>
        <v>0.19251113899080707</v>
      </c>
      <c r="AN236" s="34">
        <f t="shared" si="113"/>
        <v>0.8258075923167425</v>
      </c>
      <c r="AO236" s="35" t="str">
        <f t="shared" si="114"/>
        <v/>
      </c>
      <c r="AP236" s="34">
        <f t="shared" si="115"/>
        <v>0.48362299063932468</v>
      </c>
      <c r="AQ236" s="34">
        <f t="shared" si="116"/>
        <v>0.45044233238859122</v>
      </c>
      <c r="AR236" s="35" t="str">
        <f t="shared" si="117"/>
        <v/>
      </c>
      <c r="AS236" s="34">
        <f t="shared" si="118"/>
        <v>1.1257378724916556</v>
      </c>
      <c r="AT236" s="34">
        <f t="shared" si="119"/>
        <v>0.21416108293737512</v>
      </c>
      <c r="AU236" s="35" t="str">
        <f t="shared" si="120"/>
        <v/>
      </c>
      <c r="AV236" s="34">
        <f t="shared" si="121"/>
        <v>4.5918591086084329E-2</v>
      </c>
      <c r="AW236" s="34">
        <f t="shared" si="122"/>
        <v>1.8194691376563785</v>
      </c>
      <c r="AX236" s="35" t="str">
        <f t="shared" si="123"/>
        <v/>
      </c>
      <c r="AY236" s="34">
        <f t="shared" si="124"/>
        <v>2.9115959038376373</v>
      </c>
      <c r="AZ236" s="34">
        <f t="shared" si="125"/>
        <v>5.4525480152626683E-2</v>
      </c>
      <c r="BA236" s="35" t="str">
        <f t="shared" si="126"/>
        <v>*</v>
      </c>
      <c r="BB236" s="34">
        <f t="shared" si="127"/>
        <v>3.0239929304150284E-2</v>
      </c>
      <c r="BC236" s="34">
        <f t="shared" si="128"/>
        <v>2.259712369140614</v>
      </c>
      <c r="BD236" s="35" t="str">
        <f t="shared" si="129"/>
        <v/>
      </c>
    </row>
    <row r="237" spans="1:56" ht="12.75" customHeight="1" x14ac:dyDescent="0.2">
      <c r="A237" s="7" t="s">
        <v>44</v>
      </c>
      <c r="B237" s="7" t="s">
        <v>63</v>
      </c>
      <c r="C237" s="8">
        <v>40153</v>
      </c>
      <c r="D237" s="9" t="s">
        <v>62</v>
      </c>
      <c r="E237" s="10" t="s">
        <v>38</v>
      </c>
      <c r="F237" s="10">
        <f t="shared" si="99"/>
        <v>0</v>
      </c>
      <c r="G237" s="10">
        <f t="shared" si="100"/>
        <v>1</v>
      </c>
      <c r="H237" s="10">
        <f t="shared" si="101"/>
        <v>0</v>
      </c>
      <c r="I237" s="10">
        <f t="shared" si="102"/>
        <v>0</v>
      </c>
      <c r="J237" s="7">
        <v>0</v>
      </c>
      <c r="K237" s="11">
        <v>9240</v>
      </c>
      <c r="L237" s="9">
        <v>2998096</v>
      </c>
      <c r="M237" s="7">
        <v>13</v>
      </c>
      <c r="N237" s="7">
        <f t="shared" si="130"/>
        <v>7</v>
      </c>
      <c r="O237" s="7">
        <v>8</v>
      </c>
      <c r="P237" s="7">
        <f t="shared" si="131"/>
        <v>12</v>
      </c>
      <c r="Q237" s="7">
        <v>3</v>
      </c>
      <c r="R237" s="7">
        <v>7</v>
      </c>
      <c r="S237" s="7">
        <v>2</v>
      </c>
      <c r="T237" s="7">
        <v>7</v>
      </c>
      <c r="U237" s="7">
        <v>4</v>
      </c>
      <c r="V237" s="7">
        <v>0</v>
      </c>
      <c r="W237" s="7">
        <v>0</v>
      </c>
      <c r="X237" s="6">
        <v>0</v>
      </c>
      <c r="Y237" s="12">
        <v>10.795244385733158</v>
      </c>
      <c r="Z237" s="7">
        <v>1</v>
      </c>
      <c r="AA237" s="7">
        <v>0</v>
      </c>
      <c r="AB237" s="7">
        <v>0</v>
      </c>
      <c r="AC237" s="10">
        <f t="shared" si="103"/>
        <v>0</v>
      </c>
      <c r="AD237" s="10">
        <f t="shared" si="104"/>
        <v>0</v>
      </c>
      <c r="AE237" s="10">
        <f t="shared" si="105"/>
        <v>1</v>
      </c>
      <c r="AF237" s="9" t="s">
        <v>76</v>
      </c>
      <c r="AG237" s="7" t="str">
        <f t="shared" si="106"/>
        <v>Outlier</v>
      </c>
      <c r="AH237" s="7" t="str">
        <f t="shared" si="107"/>
        <v>Padrão</v>
      </c>
      <c r="AI237" s="7" t="str">
        <f t="shared" si="108"/>
        <v>Padrão</v>
      </c>
      <c r="AJ237" s="7" t="str">
        <f t="shared" si="109"/>
        <v>Padrão</v>
      </c>
      <c r="AK237" s="7" t="str">
        <f t="shared" si="110"/>
        <v>Padrão</v>
      </c>
      <c r="AL237" s="7" t="str">
        <f t="shared" si="111"/>
        <v>Padrão</v>
      </c>
      <c r="AM237" s="34">
        <f t="shared" si="112"/>
        <v>0.65664585281820853</v>
      </c>
      <c r="AN237" s="34">
        <f t="shared" si="113"/>
        <v>0.35453215273427963</v>
      </c>
      <c r="AO237" s="35" t="str">
        <f t="shared" si="114"/>
        <v/>
      </c>
      <c r="AP237" s="34">
        <f t="shared" si="115"/>
        <v>8.0864570183671367E-2</v>
      </c>
      <c r="AQ237" s="34">
        <f t="shared" si="116"/>
        <v>1.3473220154022796</v>
      </c>
      <c r="AR237" s="35" t="str">
        <f t="shared" si="117"/>
        <v/>
      </c>
      <c r="AS237" s="34">
        <f t="shared" si="118"/>
        <v>1.1257378724916556</v>
      </c>
      <c r="AT237" s="34">
        <f t="shared" si="119"/>
        <v>0.21416108293737512</v>
      </c>
      <c r="AU237" s="35" t="str">
        <f t="shared" si="120"/>
        <v/>
      </c>
      <c r="AV237" s="34">
        <f t="shared" si="121"/>
        <v>1.4601616782221036</v>
      </c>
      <c r="AW237" s="34">
        <f t="shared" si="122"/>
        <v>0.159088765911922</v>
      </c>
      <c r="AX237" s="35" t="str">
        <f t="shared" si="123"/>
        <v/>
      </c>
      <c r="AY237" s="34">
        <f t="shared" si="124"/>
        <v>0.64091706612264276</v>
      </c>
      <c r="AZ237" s="34">
        <f t="shared" si="125"/>
        <v>0.36168939510643777</v>
      </c>
      <c r="BA237" s="35" t="str">
        <f t="shared" si="126"/>
        <v/>
      </c>
      <c r="BB237" s="34">
        <f t="shared" si="127"/>
        <v>0.16285060750454688</v>
      </c>
      <c r="BC237" s="34">
        <f t="shared" si="128"/>
        <v>0.9112820465910213</v>
      </c>
      <c r="BD237" s="35" t="str">
        <f t="shared" si="129"/>
        <v/>
      </c>
    </row>
    <row r="238" spans="1:56" ht="12.75" customHeight="1" x14ac:dyDescent="0.2">
      <c r="A238" s="7" t="s">
        <v>44</v>
      </c>
      <c r="B238" s="7" t="s">
        <v>36</v>
      </c>
      <c r="C238" s="8">
        <v>40139</v>
      </c>
      <c r="D238" s="9" t="s">
        <v>62</v>
      </c>
      <c r="E238" s="10" t="s">
        <v>38</v>
      </c>
      <c r="F238" s="10">
        <f t="shared" si="99"/>
        <v>0</v>
      </c>
      <c r="G238" s="10">
        <f t="shared" si="100"/>
        <v>1</v>
      </c>
      <c r="H238" s="10">
        <f t="shared" si="101"/>
        <v>0</v>
      </c>
      <c r="I238" s="10">
        <f t="shared" si="102"/>
        <v>0</v>
      </c>
      <c r="J238" s="7">
        <v>0</v>
      </c>
      <c r="K238" s="11">
        <v>9240</v>
      </c>
      <c r="L238" s="9">
        <v>2998096</v>
      </c>
      <c r="M238" s="7">
        <v>13</v>
      </c>
      <c r="N238" s="7">
        <f t="shared" si="130"/>
        <v>7</v>
      </c>
      <c r="O238" s="7">
        <v>11</v>
      </c>
      <c r="P238" s="7">
        <f t="shared" si="131"/>
        <v>9</v>
      </c>
      <c r="Q238" s="7">
        <v>0</v>
      </c>
      <c r="R238" s="7">
        <v>4</v>
      </c>
      <c r="S238" s="7">
        <v>0</v>
      </c>
      <c r="T238" s="7">
        <v>4</v>
      </c>
      <c r="U238" s="7">
        <v>4</v>
      </c>
      <c r="V238" s="7">
        <v>0</v>
      </c>
      <c r="W238" s="7">
        <v>0</v>
      </c>
      <c r="X238" s="6">
        <v>0</v>
      </c>
      <c r="Y238" s="12">
        <v>10.169292264284035</v>
      </c>
      <c r="Z238" s="7">
        <v>1</v>
      </c>
      <c r="AA238" s="7">
        <v>0</v>
      </c>
      <c r="AB238" s="7">
        <v>0</v>
      </c>
      <c r="AC238" s="10">
        <f t="shared" si="103"/>
        <v>0</v>
      </c>
      <c r="AD238" s="10">
        <f t="shared" si="104"/>
        <v>0</v>
      </c>
      <c r="AE238" s="10">
        <f t="shared" si="105"/>
        <v>1</v>
      </c>
      <c r="AF238" s="9" t="s">
        <v>76</v>
      </c>
      <c r="AG238" s="7" t="str">
        <f t="shared" si="106"/>
        <v>Outlier</v>
      </c>
      <c r="AH238" s="7" t="str">
        <f t="shared" si="107"/>
        <v>Padrão</v>
      </c>
      <c r="AI238" s="7" t="str">
        <f t="shared" si="108"/>
        <v>Outlier</v>
      </c>
      <c r="AJ238" s="7" t="str">
        <f t="shared" si="109"/>
        <v>Padrão</v>
      </c>
      <c r="AK238" s="7" t="str">
        <f t="shared" si="110"/>
        <v>Padrão</v>
      </c>
      <c r="AL238" s="7" t="str">
        <f t="shared" si="111"/>
        <v>Padrão</v>
      </c>
      <c r="AM238" s="34">
        <f t="shared" si="112"/>
        <v>0.65664585281820853</v>
      </c>
      <c r="AN238" s="34">
        <f t="shared" si="113"/>
        <v>0.35453215273427963</v>
      </c>
      <c r="AO238" s="35" t="str">
        <f t="shared" si="114"/>
        <v/>
      </c>
      <c r="AP238" s="34">
        <f t="shared" si="115"/>
        <v>8.0864570183671367E-2</v>
      </c>
      <c r="AQ238" s="34">
        <f t="shared" si="116"/>
        <v>1.3473220154022796</v>
      </c>
      <c r="AR238" s="35" t="str">
        <f t="shared" si="117"/>
        <v/>
      </c>
      <c r="AS238" s="34">
        <f t="shared" si="118"/>
        <v>4.1501327814099289</v>
      </c>
      <c r="AT238" s="34">
        <f t="shared" si="119"/>
        <v>2.4586074131861681E-2</v>
      </c>
      <c r="AU238" s="35" t="str">
        <f t="shared" si="120"/>
        <v>**</v>
      </c>
      <c r="AV238" s="34">
        <f t="shared" si="121"/>
        <v>4.5918591086084329E-2</v>
      </c>
      <c r="AW238" s="34">
        <f t="shared" si="122"/>
        <v>1.8194691376563785</v>
      </c>
      <c r="AX238" s="35" t="str">
        <f t="shared" si="123"/>
        <v/>
      </c>
      <c r="AY238" s="34">
        <f t="shared" si="124"/>
        <v>0.76034910132537192</v>
      </c>
      <c r="AZ238" s="34">
        <f t="shared" si="125"/>
        <v>0.31282095520609404</v>
      </c>
      <c r="BA238" s="35" t="str">
        <f t="shared" si="126"/>
        <v/>
      </c>
      <c r="BB238" s="34">
        <f t="shared" si="127"/>
        <v>0.16285060750454688</v>
      </c>
      <c r="BC238" s="34">
        <f t="shared" si="128"/>
        <v>0.9112820465910213</v>
      </c>
      <c r="BD238" s="35" t="str">
        <f t="shared" si="129"/>
        <v/>
      </c>
    </row>
    <row r="239" spans="1:56" ht="12.75" customHeight="1" x14ac:dyDescent="0.2">
      <c r="A239" s="7" t="s">
        <v>47</v>
      </c>
      <c r="B239" s="7" t="s">
        <v>43</v>
      </c>
      <c r="C239" s="8">
        <v>40016</v>
      </c>
      <c r="D239" s="9" t="s">
        <v>64</v>
      </c>
      <c r="E239" s="10" t="s">
        <v>42</v>
      </c>
      <c r="F239" s="10">
        <f t="shared" si="99"/>
        <v>0</v>
      </c>
      <c r="G239" s="10">
        <f t="shared" si="100"/>
        <v>0</v>
      </c>
      <c r="H239" s="10">
        <f t="shared" si="101"/>
        <v>1</v>
      </c>
      <c r="I239" s="10">
        <f t="shared" si="102"/>
        <v>0</v>
      </c>
      <c r="J239" s="7">
        <v>0</v>
      </c>
      <c r="K239" s="13">
        <v>47108</v>
      </c>
      <c r="L239" s="9">
        <v>417098</v>
      </c>
      <c r="M239" s="7">
        <v>13</v>
      </c>
      <c r="N239" s="7">
        <f t="shared" si="130"/>
        <v>7</v>
      </c>
      <c r="O239" s="7">
        <v>15</v>
      </c>
      <c r="P239" s="7">
        <f t="shared" si="131"/>
        <v>5</v>
      </c>
      <c r="Q239" s="7">
        <v>1</v>
      </c>
      <c r="R239" s="7">
        <v>4</v>
      </c>
      <c r="S239" s="7">
        <v>6</v>
      </c>
      <c r="T239" s="7">
        <v>3</v>
      </c>
      <c r="U239" s="7">
        <v>2</v>
      </c>
      <c r="V239" s="7">
        <v>0</v>
      </c>
      <c r="W239" s="7">
        <v>0</v>
      </c>
      <c r="X239" s="6">
        <v>0</v>
      </c>
      <c r="Y239" s="12">
        <v>14.823728813559322</v>
      </c>
      <c r="Z239" s="7">
        <v>0</v>
      </c>
      <c r="AA239" s="7">
        <v>0</v>
      </c>
      <c r="AB239" s="7">
        <v>0</v>
      </c>
      <c r="AC239" s="10">
        <f t="shared" si="103"/>
        <v>0</v>
      </c>
      <c r="AD239" s="10">
        <f t="shared" si="104"/>
        <v>1</v>
      </c>
      <c r="AE239" s="10">
        <f t="shared" si="105"/>
        <v>0</v>
      </c>
      <c r="AF239" s="9" t="s">
        <v>67</v>
      </c>
      <c r="AG239" s="7" t="str">
        <f t="shared" si="106"/>
        <v>Outlier</v>
      </c>
      <c r="AH239" s="7" t="str">
        <f t="shared" si="107"/>
        <v>Padrão</v>
      </c>
      <c r="AI239" s="7" t="str">
        <f t="shared" si="108"/>
        <v>Padrão</v>
      </c>
      <c r="AJ239" s="7" t="str">
        <f t="shared" si="109"/>
        <v>Padrão</v>
      </c>
      <c r="AK239" s="7" t="str">
        <f t="shared" si="110"/>
        <v>Padrão</v>
      </c>
      <c r="AL239" s="7" t="str">
        <f t="shared" si="111"/>
        <v>Padrão</v>
      </c>
      <c r="AM239" s="34">
        <f t="shared" si="112"/>
        <v>1.4603146589077911</v>
      </c>
      <c r="AN239" s="34">
        <f t="shared" si="113"/>
        <v>0.1590682650749301</v>
      </c>
      <c r="AO239" s="35" t="str">
        <f t="shared" si="114"/>
        <v/>
      </c>
      <c r="AP239" s="34">
        <f t="shared" si="115"/>
        <v>0.48418502598840829</v>
      </c>
      <c r="AQ239" s="34">
        <f t="shared" si="116"/>
        <v>0.45005433183719096</v>
      </c>
      <c r="AR239" s="35" t="str">
        <f t="shared" si="117"/>
        <v/>
      </c>
      <c r="AS239" s="34">
        <f t="shared" si="118"/>
        <v>0.79450675357053047</v>
      </c>
      <c r="AT239" s="34">
        <f t="shared" si="119"/>
        <v>0.30084051243716065</v>
      </c>
      <c r="AU239" s="35" t="str">
        <f t="shared" si="120"/>
        <v/>
      </c>
      <c r="AV239" s="34">
        <f t="shared" si="121"/>
        <v>0.47403979773610405</v>
      </c>
      <c r="AW239" s="34">
        <f t="shared" si="122"/>
        <v>0.45715790052108374</v>
      </c>
      <c r="AX239" s="35" t="str">
        <f t="shared" si="123"/>
        <v/>
      </c>
      <c r="AY239" s="34">
        <f t="shared" si="124"/>
        <v>0.11629033755182211</v>
      </c>
      <c r="AZ239" s="34">
        <f t="shared" si="125"/>
        <v>1.103789159082025</v>
      </c>
      <c r="BA239" s="35" t="str">
        <f t="shared" si="126"/>
        <v/>
      </c>
      <c r="BB239" s="34">
        <f t="shared" si="127"/>
        <v>0.16285060750454688</v>
      </c>
      <c r="BC239" s="34">
        <f t="shared" si="128"/>
        <v>0.9112820465910213</v>
      </c>
      <c r="BD239" s="35" t="str">
        <f t="shared" si="129"/>
        <v/>
      </c>
    </row>
    <row r="240" spans="1:56" ht="12.75" customHeight="1" x14ac:dyDescent="0.2">
      <c r="A240" s="7" t="s">
        <v>47</v>
      </c>
      <c r="B240" s="7" t="s">
        <v>50</v>
      </c>
      <c r="C240" s="8">
        <v>40111</v>
      </c>
      <c r="D240" s="9" t="s">
        <v>64</v>
      </c>
      <c r="E240" s="10" t="s">
        <v>42</v>
      </c>
      <c r="F240" s="10">
        <f t="shared" si="99"/>
        <v>0</v>
      </c>
      <c r="G240" s="10">
        <f t="shared" si="100"/>
        <v>0</v>
      </c>
      <c r="H240" s="10">
        <f t="shared" si="101"/>
        <v>1</v>
      </c>
      <c r="I240" s="10">
        <f t="shared" si="102"/>
        <v>0</v>
      </c>
      <c r="J240" s="7">
        <v>0</v>
      </c>
      <c r="K240" s="13">
        <v>47108</v>
      </c>
      <c r="L240" s="9">
        <v>417098</v>
      </c>
      <c r="M240" s="7">
        <v>13</v>
      </c>
      <c r="N240" s="7">
        <f t="shared" si="130"/>
        <v>7</v>
      </c>
      <c r="O240" s="7">
        <v>4</v>
      </c>
      <c r="P240" s="7">
        <f t="shared" si="131"/>
        <v>16</v>
      </c>
      <c r="Q240" s="7">
        <v>5</v>
      </c>
      <c r="R240" s="7">
        <v>1</v>
      </c>
      <c r="S240" s="7">
        <v>1</v>
      </c>
      <c r="T240" s="7">
        <v>3</v>
      </c>
      <c r="U240" s="7">
        <v>4</v>
      </c>
      <c r="V240" s="7">
        <v>1</v>
      </c>
      <c r="W240" s="7">
        <v>1</v>
      </c>
      <c r="X240" s="6">
        <v>0</v>
      </c>
      <c r="Y240" s="12">
        <v>24.93875214653692</v>
      </c>
      <c r="Z240" s="7">
        <v>1</v>
      </c>
      <c r="AA240" s="7">
        <v>0</v>
      </c>
      <c r="AB240" s="7">
        <v>0</v>
      </c>
      <c r="AC240" s="10">
        <f t="shared" si="103"/>
        <v>0</v>
      </c>
      <c r="AD240" s="10">
        <f t="shared" si="104"/>
        <v>0</v>
      </c>
      <c r="AE240" s="10">
        <f t="shared" si="105"/>
        <v>1</v>
      </c>
      <c r="AF240" s="9" t="s">
        <v>76</v>
      </c>
      <c r="AG240" s="7" t="str">
        <f t="shared" si="106"/>
        <v>Outlier</v>
      </c>
      <c r="AH240" s="7" t="str">
        <f t="shared" si="107"/>
        <v>Padrão</v>
      </c>
      <c r="AI240" s="7" t="str">
        <f t="shared" si="108"/>
        <v>Outlier</v>
      </c>
      <c r="AJ240" s="7" t="str">
        <f t="shared" si="109"/>
        <v>Padrão</v>
      </c>
      <c r="AK240" s="7" t="str">
        <f t="shared" si="110"/>
        <v>Padrão</v>
      </c>
      <c r="AL240" s="7" t="str">
        <f t="shared" si="111"/>
        <v>Padrão</v>
      </c>
      <c r="AM240" s="34">
        <f t="shared" si="112"/>
        <v>1.4603146589077911</v>
      </c>
      <c r="AN240" s="34">
        <f t="shared" si="113"/>
        <v>0.1590682650749301</v>
      </c>
      <c r="AO240" s="35" t="str">
        <f t="shared" si="114"/>
        <v/>
      </c>
      <c r="AP240" s="34">
        <f t="shared" si="115"/>
        <v>0.48418502598840829</v>
      </c>
      <c r="AQ240" s="34">
        <f t="shared" si="116"/>
        <v>0.45005433183719096</v>
      </c>
      <c r="AR240" s="35" t="str">
        <f t="shared" si="117"/>
        <v/>
      </c>
      <c r="AS240" s="34">
        <f t="shared" si="118"/>
        <v>2.399703714495983</v>
      </c>
      <c r="AT240" s="34">
        <f t="shared" si="119"/>
        <v>7.7578649173113995E-2</v>
      </c>
      <c r="AU240" s="35" t="str">
        <f t="shared" si="120"/>
        <v>*</v>
      </c>
      <c r="AV240" s="34">
        <f t="shared" si="121"/>
        <v>0.47403979773610405</v>
      </c>
      <c r="AW240" s="34">
        <f t="shared" si="122"/>
        <v>0.45715790052108374</v>
      </c>
      <c r="AX240" s="35" t="str">
        <f t="shared" si="123"/>
        <v/>
      </c>
      <c r="AY240" s="34">
        <f t="shared" si="124"/>
        <v>0.66077791907395222</v>
      </c>
      <c r="AZ240" s="34">
        <f t="shared" si="125"/>
        <v>0.35269248241639956</v>
      </c>
      <c r="BA240" s="35" t="str">
        <f t="shared" si="126"/>
        <v/>
      </c>
      <c r="BB240" s="34">
        <f t="shared" si="127"/>
        <v>0.16285060750454688</v>
      </c>
      <c r="BC240" s="34">
        <f t="shared" si="128"/>
        <v>0.9112820465910213</v>
      </c>
      <c r="BD240" s="35" t="str">
        <f t="shared" si="129"/>
        <v/>
      </c>
    </row>
    <row r="241" spans="1:56" ht="12.75" customHeight="1" x14ac:dyDescent="0.2">
      <c r="A241" s="7" t="s">
        <v>55</v>
      </c>
      <c r="B241" s="7" t="s">
        <v>40</v>
      </c>
      <c r="C241" s="8">
        <v>39970</v>
      </c>
      <c r="D241" s="9" t="s">
        <v>41</v>
      </c>
      <c r="E241" s="10" t="s">
        <v>42</v>
      </c>
      <c r="F241" s="10">
        <f t="shared" si="99"/>
        <v>0</v>
      </c>
      <c r="G241" s="10">
        <f t="shared" si="100"/>
        <v>0</v>
      </c>
      <c r="H241" s="10">
        <f t="shared" si="101"/>
        <v>1</v>
      </c>
      <c r="I241" s="10">
        <f t="shared" si="102"/>
        <v>0</v>
      </c>
      <c r="J241" s="7">
        <v>0</v>
      </c>
      <c r="K241" s="11">
        <v>22667</v>
      </c>
      <c r="L241" s="9">
        <v>19223897</v>
      </c>
      <c r="M241" s="7">
        <v>14</v>
      </c>
      <c r="N241" s="7">
        <f t="shared" si="130"/>
        <v>6</v>
      </c>
      <c r="O241" s="7">
        <v>20</v>
      </c>
      <c r="P241" s="7">
        <f t="shared" si="131"/>
        <v>0</v>
      </c>
      <c r="Q241" s="7">
        <v>4</v>
      </c>
      <c r="R241" s="7">
        <v>1</v>
      </c>
      <c r="S241" s="7">
        <v>3</v>
      </c>
      <c r="T241" s="7">
        <v>5</v>
      </c>
      <c r="U241" s="7">
        <v>1</v>
      </c>
      <c r="V241" s="7">
        <v>0</v>
      </c>
      <c r="W241" s="7">
        <v>0</v>
      </c>
      <c r="X241" s="6">
        <v>0</v>
      </c>
      <c r="Y241" s="12">
        <v>26.549435866983373</v>
      </c>
      <c r="Z241" s="7">
        <v>1</v>
      </c>
      <c r="AA241" s="7">
        <v>0</v>
      </c>
      <c r="AB241" s="7">
        <v>0</v>
      </c>
      <c r="AC241" s="10">
        <f t="shared" si="103"/>
        <v>1</v>
      </c>
      <c r="AD241" s="10">
        <f t="shared" si="104"/>
        <v>0</v>
      </c>
      <c r="AE241" s="10">
        <f t="shared" si="105"/>
        <v>0</v>
      </c>
      <c r="AF241" s="9" t="s">
        <v>34</v>
      </c>
      <c r="AG241" s="7" t="str">
        <f t="shared" si="106"/>
        <v>Padrão</v>
      </c>
      <c r="AH241" s="7" t="str">
        <f t="shared" si="107"/>
        <v>Outlier</v>
      </c>
      <c r="AI241" s="7" t="str">
        <f t="shared" si="108"/>
        <v>Padrão</v>
      </c>
      <c r="AJ241" s="7" t="str">
        <f t="shared" si="109"/>
        <v>Padrão</v>
      </c>
      <c r="AK241" s="7" t="str">
        <f t="shared" si="110"/>
        <v>Padrão</v>
      </c>
      <c r="AL241" s="7" t="str">
        <f t="shared" si="111"/>
        <v>Padrão</v>
      </c>
      <c r="AM241" s="34">
        <f t="shared" si="112"/>
        <v>8.9365576108731241E-3</v>
      </c>
      <c r="AN241" s="34">
        <f t="shared" si="113"/>
        <v>4.2013067057607953</v>
      </c>
      <c r="AO241" s="35" t="str">
        <f t="shared" si="114"/>
        <v/>
      </c>
      <c r="AP241" s="34">
        <f t="shared" si="115"/>
        <v>5.3009435410909553</v>
      </c>
      <c r="AQ241" s="34">
        <f t="shared" si="116"/>
        <v>1.2236246353248176E-2</v>
      </c>
      <c r="AR241" s="35" t="str">
        <f t="shared" si="117"/>
        <v>**</v>
      </c>
      <c r="AS241" s="34">
        <f t="shared" si="118"/>
        <v>0.32823525539694648</v>
      </c>
      <c r="AT241" s="34">
        <f t="shared" si="119"/>
        <v>0.59093821033144889</v>
      </c>
      <c r="AU241" s="35" t="str">
        <f t="shared" si="120"/>
        <v/>
      </c>
      <c r="AV241" s="34">
        <f t="shared" si="121"/>
        <v>6.7565168950411023E-2</v>
      </c>
      <c r="AW241" s="34">
        <f t="shared" si="122"/>
        <v>1.4838057245320497</v>
      </c>
      <c r="AX241" s="35" t="str">
        <f t="shared" si="123"/>
        <v/>
      </c>
      <c r="AY241" s="34">
        <f t="shared" si="124"/>
        <v>0.99326175495537739</v>
      </c>
      <c r="AZ241" s="34">
        <f t="shared" si="125"/>
        <v>0.24360946580330428</v>
      </c>
      <c r="BA241" s="35" t="str">
        <f t="shared" si="126"/>
        <v/>
      </c>
      <c r="BB241" s="34">
        <f t="shared" si="127"/>
        <v>0.16285060750454688</v>
      </c>
      <c r="BC241" s="34">
        <f t="shared" si="128"/>
        <v>0.9112820465910213</v>
      </c>
      <c r="BD241" s="35" t="str">
        <f t="shared" si="129"/>
        <v/>
      </c>
    </row>
    <row r="242" spans="1:56" ht="12.75" customHeight="1" x14ac:dyDescent="0.2">
      <c r="A242" s="7" t="s">
        <v>50</v>
      </c>
      <c r="B242" s="7" t="s">
        <v>58</v>
      </c>
      <c r="C242" s="8">
        <v>40006</v>
      </c>
      <c r="D242" s="9" t="s">
        <v>41</v>
      </c>
      <c r="E242" s="10" t="s">
        <v>42</v>
      </c>
      <c r="F242" s="10">
        <f t="shared" si="99"/>
        <v>0</v>
      </c>
      <c r="G242" s="10">
        <f t="shared" si="100"/>
        <v>0</v>
      </c>
      <c r="H242" s="10">
        <f t="shared" si="101"/>
        <v>1</v>
      </c>
      <c r="I242" s="10">
        <f t="shared" si="102"/>
        <v>0</v>
      </c>
      <c r="J242" s="7">
        <v>0</v>
      </c>
      <c r="K242" s="11">
        <v>22667</v>
      </c>
      <c r="L242" s="9">
        <v>19223897</v>
      </c>
      <c r="M242" s="7">
        <v>14</v>
      </c>
      <c r="N242" s="7">
        <f t="shared" si="130"/>
        <v>6</v>
      </c>
      <c r="O242" s="7">
        <v>6</v>
      </c>
      <c r="P242" s="7">
        <f t="shared" si="131"/>
        <v>14</v>
      </c>
      <c r="Q242" s="7">
        <v>3</v>
      </c>
      <c r="R242" s="7">
        <v>7</v>
      </c>
      <c r="S242" s="7">
        <v>3</v>
      </c>
      <c r="T242" s="7">
        <v>6</v>
      </c>
      <c r="U242" s="7">
        <v>2</v>
      </c>
      <c r="V242" s="7">
        <v>0</v>
      </c>
      <c r="W242" s="7">
        <v>1</v>
      </c>
      <c r="X242" s="6">
        <v>1</v>
      </c>
      <c r="Y242" s="12">
        <v>28.210506775570817</v>
      </c>
      <c r="Z242" s="7">
        <v>1</v>
      </c>
      <c r="AA242" s="7">
        <v>0</v>
      </c>
      <c r="AB242" s="7">
        <v>0</v>
      </c>
      <c r="AC242" s="10">
        <f t="shared" si="103"/>
        <v>0</v>
      </c>
      <c r="AD242" s="10">
        <f t="shared" si="104"/>
        <v>1</v>
      </c>
      <c r="AE242" s="10">
        <f t="shared" si="105"/>
        <v>0</v>
      </c>
      <c r="AF242" s="9" t="s">
        <v>67</v>
      </c>
      <c r="AG242" s="7" t="str">
        <f t="shared" si="106"/>
        <v>Padrão</v>
      </c>
      <c r="AH242" s="7" t="str">
        <f t="shared" si="107"/>
        <v>Outlier</v>
      </c>
      <c r="AI242" s="7" t="str">
        <f t="shared" si="108"/>
        <v>Padrão</v>
      </c>
      <c r="AJ242" s="7" t="str">
        <f t="shared" si="109"/>
        <v>Padrão</v>
      </c>
      <c r="AK242" s="7" t="str">
        <f t="shared" si="110"/>
        <v>Padrão</v>
      </c>
      <c r="AL242" s="7" t="str">
        <f t="shared" si="111"/>
        <v>Padrão</v>
      </c>
      <c r="AM242" s="34">
        <f t="shared" si="112"/>
        <v>8.9365576108731241E-3</v>
      </c>
      <c r="AN242" s="34">
        <f t="shared" si="113"/>
        <v>4.2013067057607953</v>
      </c>
      <c r="AO242" s="35" t="str">
        <f t="shared" si="114"/>
        <v/>
      </c>
      <c r="AP242" s="34">
        <f t="shared" si="115"/>
        <v>5.3009435410909553</v>
      </c>
      <c r="AQ242" s="34">
        <f t="shared" si="116"/>
        <v>1.2236246353248176E-2</v>
      </c>
      <c r="AR242" s="35" t="str">
        <f t="shared" si="117"/>
        <v>**</v>
      </c>
      <c r="AS242" s="34">
        <f t="shared" si="118"/>
        <v>0.32823525539694648</v>
      </c>
      <c r="AT242" s="34">
        <f t="shared" si="119"/>
        <v>0.59093821033144889</v>
      </c>
      <c r="AU242" s="35" t="str">
        <f t="shared" si="120"/>
        <v/>
      </c>
      <c r="AV242" s="34">
        <f t="shared" si="121"/>
        <v>0.53897953132908405</v>
      </c>
      <c r="AW242" s="34">
        <f t="shared" si="122"/>
        <v>0.41503623187612998</v>
      </c>
      <c r="AX242" s="35" t="str">
        <f t="shared" si="123"/>
        <v/>
      </c>
      <c r="AY242" s="34">
        <f t="shared" si="124"/>
        <v>1.4068710051600304</v>
      </c>
      <c r="AZ242" s="34">
        <f t="shared" si="125"/>
        <v>0.16645037161594295</v>
      </c>
      <c r="BA242" s="35" t="str">
        <f t="shared" si="126"/>
        <v/>
      </c>
      <c r="BB242" s="34">
        <f t="shared" si="127"/>
        <v>0.16285060750454688</v>
      </c>
      <c r="BC242" s="34">
        <f t="shared" si="128"/>
        <v>0.9112820465910213</v>
      </c>
      <c r="BD242" s="35" t="str">
        <f t="shared" si="129"/>
        <v/>
      </c>
    </row>
    <row r="243" spans="1:56" ht="12.75" customHeight="1" x14ac:dyDescent="0.2">
      <c r="A243" s="7" t="s">
        <v>61</v>
      </c>
      <c r="B243" s="7" t="s">
        <v>43</v>
      </c>
      <c r="C243" s="8">
        <v>40030</v>
      </c>
      <c r="D243" s="9" t="s">
        <v>57</v>
      </c>
      <c r="E243" s="10" t="s">
        <v>42</v>
      </c>
      <c r="F243" s="10">
        <f t="shared" si="99"/>
        <v>0</v>
      </c>
      <c r="G243" s="10">
        <f t="shared" si="100"/>
        <v>0</v>
      </c>
      <c r="H243" s="10">
        <f t="shared" si="101"/>
        <v>1</v>
      </c>
      <c r="I243" s="10">
        <f t="shared" si="102"/>
        <v>0</v>
      </c>
      <c r="J243" s="7">
        <v>0</v>
      </c>
      <c r="K243" s="13">
        <v>15835</v>
      </c>
      <c r="L243" s="9">
        <v>2452617</v>
      </c>
      <c r="M243" s="7">
        <v>14</v>
      </c>
      <c r="N243" s="7">
        <f t="shared" si="130"/>
        <v>6</v>
      </c>
      <c r="O243" s="7">
        <v>17</v>
      </c>
      <c r="P243" s="7">
        <f t="shared" si="131"/>
        <v>3</v>
      </c>
      <c r="Q243" s="7">
        <v>4</v>
      </c>
      <c r="R243" s="7">
        <v>3</v>
      </c>
      <c r="S243" s="7">
        <v>3</v>
      </c>
      <c r="T243" s="7">
        <v>2</v>
      </c>
      <c r="U243" s="7">
        <v>2</v>
      </c>
      <c r="V243" s="7">
        <v>0</v>
      </c>
      <c r="W243" s="7">
        <v>0</v>
      </c>
      <c r="X243" s="6">
        <v>0</v>
      </c>
      <c r="Y243" s="12">
        <v>3.7737403100775193</v>
      </c>
      <c r="Z243" s="7">
        <v>0</v>
      </c>
      <c r="AA243" s="7">
        <v>0</v>
      </c>
      <c r="AB243" s="7">
        <v>0</v>
      </c>
      <c r="AC243" s="10">
        <f t="shared" si="103"/>
        <v>0</v>
      </c>
      <c r="AD243" s="10">
        <f t="shared" si="104"/>
        <v>1</v>
      </c>
      <c r="AE243" s="10">
        <f t="shared" si="105"/>
        <v>0</v>
      </c>
      <c r="AF243" s="9" t="s">
        <v>67</v>
      </c>
      <c r="AG243" s="7" t="str">
        <f t="shared" si="106"/>
        <v>Padrão</v>
      </c>
      <c r="AH243" s="7" t="str">
        <f t="shared" si="107"/>
        <v>Padrão</v>
      </c>
      <c r="AI243" s="7" t="str">
        <f t="shared" si="108"/>
        <v>Padrão</v>
      </c>
      <c r="AJ243" s="7" t="str">
        <f t="shared" si="109"/>
        <v>Padrão</v>
      </c>
      <c r="AK243" s="7" t="str">
        <f t="shared" si="110"/>
        <v>Outlier</v>
      </c>
      <c r="AL243" s="7" t="str">
        <f t="shared" si="111"/>
        <v>Padrão</v>
      </c>
      <c r="AM243" s="34">
        <f t="shared" si="112"/>
        <v>0.21045380707616163</v>
      </c>
      <c r="AN243" s="34">
        <f t="shared" si="113"/>
        <v>0.78276646055451471</v>
      </c>
      <c r="AO243" s="35" t="str">
        <f t="shared" si="114"/>
        <v/>
      </c>
      <c r="AP243" s="34">
        <f t="shared" si="115"/>
        <v>0.13788459719305088</v>
      </c>
      <c r="AQ243" s="34">
        <f t="shared" si="116"/>
        <v>1.0027921569798219</v>
      </c>
      <c r="AR243" s="35" t="str">
        <f t="shared" si="117"/>
        <v/>
      </c>
      <c r="AS243" s="34">
        <f t="shared" si="118"/>
        <v>0.32823525539694648</v>
      </c>
      <c r="AT243" s="34">
        <f t="shared" si="119"/>
        <v>0.59093821033144889</v>
      </c>
      <c r="AU243" s="35" t="str">
        <f t="shared" si="120"/>
        <v/>
      </c>
      <c r="AV243" s="34">
        <f t="shared" si="121"/>
        <v>1.3519287889004703</v>
      </c>
      <c r="AW243" s="34">
        <f t="shared" si="122"/>
        <v>0.17452817652697644</v>
      </c>
      <c r="AX243" s="35" t="str">
        <f t="shared" si="123"/>
        <v/>
      </c>
      <c r="AY243" s="34">
        <f t="shared" si="124"/>
        <v>2.5650210497622883</v>
      </c>
      <c r="AZ243" s="34">
        <f t="shared" si="125"/>
        <v>6.908398085355269E-2</v>
      </c>
      <c r="BA243" s="35" t="str">
        <f t="shared" si="126"/>
        <v>*</v>
      </c>
      <c r="BB243" s="34">
        <f t="shared" si="127"/>
        <v>0.16285060750454688</v>
      </c>
      <c r="BC243" s="34">
        <f t="shared" si="128"/>
        <v>0.9112820465910213</v>
      </c>
      <c r="BD243" s="35" t="str">
        <f t="shared" si="129"/>
        <v/>
      </c>
    </row>
    <row r="244" spans="1:56" ht="12.75" customHeight="1" x14ac:dyDescent="0.2">
      <c r="A244" s="7" t="s">
        <v>61</v>
      </c>
      <c r="B244" s="7" t="s">
        <v>55</v>
      </c>
      <c r="C244" s="8">
        <v>40013</v>
      </c>
      <c r="D244" s="9" t="s">
        <v>57</v>
      </c>
      <c r="E244" s="10" t="s">
        <v>42</v>
      </c>
      <c r="F244" s="10">
        <f t="shared" si="99"/>
        <v>0</v>
      </c>
      <c r="G244" s="10">
        <f t="shared" si="100"/>
        <v>0</v>
      </c>
      <c r="H244" s="10">
        <f t="shared" si="101"/>
        <v>1</v>
      </c>
      <c r="I244" s="10">
        <f t="shared" si="102"/>
        <v>0</v>
      </c>
      <c r="J244" s="7">
        <v>0</v>
      </c>
      <c r="K244" s="13">
        <v>15835</v>
      </c>
      <c r="L244" s="9">
        <v>2452617</v>
      </c>
      <c r="M244" s="7">
        <v>14</v>
      </c>
      <c r="N244" s="7">
        <f t="shared" si="130"/>
        <v>6</v>
      </c>
      <c r="O244" s="7">
        <v>6</v>
      </c>
      <c r="P244" s="7">
        <f t="shared" si="131"/>
        <v>14</v>
      </c>
      <c r="Q244" s="7">
        <v>3</v>
      </c>
      <c r="R244" s="7">
        <v>6</v>
      </c>
      <c r="S244" s="7">
        <v>1</v>
      </c>
      <c r="T244" s="7">
        <v>8</v>
      </c>
      <c r="U244" s="7">
        <v>2</v>
      </c>
      <c r="V244" s="7">
        <v>0</v>
      </c>
      <c r="W244" s="7">
        <v>1</v>
      </c>
      <c r="X244" s="6">
        <v>1</v>
      </c>
      <c r="Y244" s="12">
        <v>14.453325635103926</v>
      </c>
      <c r="Z244" s="7">
        <v>1</v>
      </c>
      <c r="AA244" s="7">
        <v>0</v>
      </c>
      <c r="AB244" s="7">
        <v>0</v>
      </c>
      <c r="AC244" s="10">
        <f t="shared" si="103"/>
        <v>0</v>
      </c>
      <c r="AD244" s="10">
        <f t="shared" si="104"/>
        <v>1</v>
      </c>
      <c r="AE244" s="10">
        <f t="shared" si="105"/>
        <v>0</v>
      </c>
      <c r="AF244" s="9" t="s">
        <v>67</v>
      </c>
      <c r="AG244" s="7" t="str">
        <f t="shared" si="106"/>
        <v>Padrão</v>
      </c>
      <c r="AH244" s="7" t="str">
        <f t="shared" si="107"/>
        <v>Padrão</v>
      </c>
      <c r="AI244" s="7" t="str">
        <f t="shared" si="108"/>
        <v>Outlier</v>
      </c>
      <c r="AJ244" s="7" t="str">
        <f t="shared" si="109"/>
        <v>Padrão</v>
      </c>
      <c r="AK244" s="7" t="str">
        <f t="shared" si="110"/>
        <v>Padrão</v>
      </c>
      <c r="AL244" s="7" t="str">
        <f t="shared" si="111"/>
        <v>Padrão</v>
      </c>
      <c r="AM244" s="34">
        <f t="shared" si="112"/>
        <v>0.21045380707616163</v>
      </c>
      <c r="AN244" s="34">
        <f t="shared" si="113"/>
        <v>0.78276646055451471</v>
      </c>
      <c r="AO244" s="35" t="str">
        <f t="shared" si="114"/>
        <v/>
      </c>
      <c r="AP244" s="34">
        <f t="shared" si="115"/>
        <v>0.13788459719305088</v>
      </c>
      <c r="AQ244" s="34">
        <f t="shared" si="116"/>
        <v>1.0027921569798219</v>
      </c>
      <c r="AR244" s="35" t="str">
        <f t="shared" si="117"/>
        <v/>
      </c>
      <c r="AS244" s="34">
        <f t="shared" si="118"/>
        <v>2.399703714495983</v>
      </c>
      <c r="AT244" s="34">
        <f t="shared" si="119"/>
        <v>7.7578649173113995E-2</v>
      </c>
      <c r="AU244" s="35" t="str">
        <f t="shared" si="120"/>
        <v>*</v>
      </c>
      <c r="AV244" s="34">
        <f t="shared" si="121"/>
        <v>2.8311116096294691</v>
      </c>
      <c r="AW244" s="34">
        <f t="shared" si="122"/>
        <v>5.7565660971477368E-2</v>
      </c>
      <c r="AX244" s="35" t="str">
        <f t="shared" si="123"/>
        <v>*</v>
      </c>
      <c r="AY244" s="34">
        <f t="shared" si="124"/>
        <v>0.14689462413798629</v>
      </c>
      <c r="AZ244" s="34">
        <f t="shared" si="125"/>
        <v>0.96718455426451322</v>
      </c>
      <c r="BA244" s="35" t="str">
        <f t="shared" si="126"/>
        <v/>
      </c>
      <c r="BB244" s="34">
        <f t="shared" si="127"/>
        <v>0.16285060750454688</v>
      </c>
      <c r="BC244" s="34">
        <f t="shared" si="128"/>
        <v>0.9112820465910213</v>
      </c>
      <c r="BD244" s="35" t="str">
        <f t="shared" si="129"/>
        <v/>
      </c>
    </row>
    <row r="245" spans="1:56" ht="12.75" customHeight="1" x14ac:dyDescent="0.2">
      <c r="A245" s="7" t="s">
        <v>43</v>
      </c>
      <c r="B245" s="7" t="s">
        <v>52</v>
      </c>
      <c r="C245" s="8">
        <v>40104</v>
      </c>
      <c r="D245" s="9" t="s">
        <v>45</v>
      </c>
      <c r="E245" s="10" t="s">
        <v>33</v>
      </c>
      <c r="F245" s="10">
        <f t="shared" si="99"/>
        <v>1</v>
      </c>
      <c r="G245" s="10">
        <f t="shared" si="100"/>
        <v>0</v>
      </c>
      <c r="H245" s="10">
        <f t="shared" si="101"/>
        <v>0</v>
      </c>
      <c r="I245" s="10">
        <f t="shared" si="102"/>
        <v>0</v>
      </c>
      <c r="J245" s="7">
        <v>0</v>
      </c>
      <c r="K245" s="13">
        <v>21025</v>
      </c>
      <c r="L245" s="9">
        <v>1828092</v>
      </c>
      <c r="M245" s="7">
        <v>14</v>
      </c>
      <c r="N245" s="7">
        <f t="shared" si="130"/>
        <v>6</v>
      </c>
      <c r="O245" s="7">
        <v>17</v>
      </c>
      <c r="P245" s="7">
        <f t="shared" si="131"/>
        <v>3</v>
      </c>
      <c r="Q245" s="7">
        <v>5</v>
      </c>
      <c r="R245" s="7">
        <v>4</v>
      </c>
      <c r="S245" s="7">
        <v>4</v>
      </c>
      <c r="T245" s="7">
        <v>2</v>
      </c>
      <c r="U245" s="7">
        <v>4</v>
      </c>
      <c r="V245" s="7">
        <v>0</v>
      </c>
      <c r="W245" s="7">
        <v>0</v>
      </c>
      <c r="X245" s="6">
        <v>0</v>
      </c>
      <c r="Y245" s="12">
        <v>18.681710213776721</v>
      </c>
      <c r="Z245" s="7">
        <v>1</v>
      </c>
      <c r="AA245" s="7">
        <v>0</v>
      </c>
      <c r="AB245" s="7">
        <v>13.8</v>
      </c>
      <c r="AC245" s="10">
        <f t="shared" si="103"/>
        <v>0</v>
      </c>
      <c r="AD245" s="10">
        <f t="shared" si="104"/>
        <v>0</v>
      </c>
      <c r="AE245" s="10">
        <f t="shared" si="105"/>
        <v>1</v>
      </c>
      <c r="AF245" s="9" t="s">
        <v>76</v>
      </c>
      <c r="AG245" s="7" t="str">
        <f t="shared" si="106"/>
        <v>Padrão</v>
      </c>
      <c r="AH245" s="7" t="str">
        <f t="shared" si="107"/>
        <v>Padrão</v>
      </c>
      <c r="AI245" s="7" t="str">
        <f t="shared" si="108"/>
        <v>Padrão</v>
      </c>
      <c r="AJ245" s="7" t="str">
        <f t="shared" si="109"/>
        <v>Padrão</v>
      </c>
      <c r="AK245" s="7" t="str">
        <f t="shared" si="110"/>
        <v>Padrão</v>
      </c>
      <c r="AL245" s="7" t="str">
        <f t="shared" si="111"/>
        <v>Outlier</v>
      </c>
      <c r="AM245" s="34">
        <f t="shared" si="112"/>
        <v>3.3149349275476039E-2</v>
      </c>
      <c r="AN245" s="34">
        <f t="shared" si="113"/>
        <v>2.1551339691418305</v>
      </c>
      <c r="AO245" s="35" t="str">
        <f t="shared" si="114"/>
        <v/>
      </c>
      <c r="AP245" s="34">
        <f t="shared" si="115"/>
        <v>0.22173832412291847</v>
      </c>
      <c r="AQ245" s="34">
        <f t="shared" si="116"/>
        <v>0.75829784208302309</v>
      </c>
      <c r="AR245" s="35" t="str">
        <f t="shared" si="117"/>
        <v/>
      </c>
      <c r="AS245" s="34">
        <f t="shared" si="118"/>
        <v>7.1958632118559957E-3</v>
      </c>
      <c r="AT245" s="34">
        <f t="shared" si="119"/>
        <v>4.6860406798016934</v>
      </c>
      <c r="AU245" s="35" t="str">
        <f t="shared" si="120"/>
        <v/>
      </c>
      <c r="AV245" s="34">
        <f t="shared" si="121"/>
        <v>1.3519287889004703</v>
      </c>
      <c r="AW245" s="34">
        <f t="shared" si="122"/>
        <v>0.17452817652697644</v>
      </c>
      <c r="AX245" s="35" t="str">
        <f t="shared" si="123"/>
        <v/>
      </c>
      <c r="AY245" s="34">
        <f t="shared" si="124"/>
        <v>9.8198242941873824E-3</v>
      </c>
      <c r="AZ245" s="34">
        <f t="shared" si="125"/>
        <v>4.0061375768830185</v>
      </c>
      <c r="BA245" s="35" t="str">
        <f t="shared" si="126"/>
        <v/>
      </c>
      <c r="BB245" s="34">
        <f t="shared" si="127"/>
        <v>0.74671573790133083</v>
      </c>
      <c r="BC245" s="34">
        <f t="shared" si="128"/>
        <v>0.31782287447905161</v>
      </c>
      <c r="BD245" s="35" t="str">
        <f t="shared" si="129"/>
        <v/>
      </c>
    </row>
    <row r="246" spans="1:56" ht="12.75" customHeight="1" x14ac:dyDescent="0.2">
      <c r="A246" s="7" t="s">
        <v>43</v>
      </c>
      <c r="B246" s="7" t="s">
        <v>36</v>
      </c>
      <c r="C246" s="8">
        <v>40041</v>
      </c>
      <c r="D246" s="9" t="s">
        <v>45</v>
      </c>
      <c r="E246" s="10" t="s">
        <v>33</v>
      </c>
      <c r="F246" s="10">
        <f t="shared" si="99"/>
        <v>1</v>
      </c>
      <c r="G246" s="10">
        <f t="shared" si="100"/>
        <v>0</v>
      </c>
      <c r="H246" s="10">
        <f t="shared" si="101"/>
        <v>0</v>
      </c>
      <c r="I246" s="10">
        <f t="shared" si="102"/>
        <v>0</v>
      </c>
      <c r="J246" s="7">
        <v>0</v>
      </c>
      <c r="K246" s="13">
        <v>21025</v>
      </c>
      <c r="L246" s="9">
        <v>1828092</v>
      </c>
      <c r="M246" s="7">
        <v>14</v>
      </c>
      <c r="N246" s="7">
        <f t="shared" si="130"/>
        <v>6</v>
      </c>
      <c r="O246" s="7">
        <v>6</v>
      </c>
      <c r="P246" s="7">
        <f t="shared" si="131"/>
        <v>14</v>
      </c>
      <c r="Q246" s="7">
        <v>9</v>
      </c>
      <c r="R246" s="7">
        <v>6</v>
      </c>
      <c r="S246" s="7">
        <v>4</v>
      </c>
      <c r="T246" s="7">
        <v>6</v>
      </c>
      <c r="U246" s="7">
        <v>2</v>
      </c>
      <c r="V246" s="7">
        <v>0</v>
      </c>
      <c r="W246" s="7">
        <v>0</v>
      </c>
      <c r="X246" s="6">
        <v>0</v>
      </c>
      <c r="Y246" s="12">
        <v>18.934098185699039</v>
      </c>
      <c r="Z246" s="7">
        <v>1</v>
      </c>
      <c r="AA246" s="7">
        <v>0</v>
      </c>
      <c r="AB246" s="7">
        <v>0</v>
      </c>
      <c r="AC246" s="10">
        <f t="shared" si="103"/>
        <v>0</v>
      </c>
      <c r="AD246" s="10">
        <f t="shared" si="104"/>
        <v>1</v>
      </c>
      <c r="AE246" s="10">
        <f t="shared" si="105"/>
        <v>0</v>
      </c>
      <c r="AF246" s="9" t="s">
        <v>67</v>
      </c>
      <c r="AG246" s="7" t="str">
        <f t="shared" si="106"/>
        <v>Padrão</v>
      </c>
      <c r="AH246" s="7" t="str">
        <f t="shared" si="107"/>
        <v>Padrão</v>
      </c>
      <c r="AI246" s="7" t="str">
        <f t="shared" si="108"/>
        <v>Padrão</v>
      </c>
      <c r="AJ246" s="7" t="str">
        <f t="shared" si="109"/>
        <v>Padrão</v>
      </c>
      <c r="AK246" s="7" t="str">
        <f t="shared" si="110"/>
        <v>Padrão</v>
      </c>
      <c r="AL246" s="7" t="str">
        <f t="shared" si="111"/>
        <v>Padrão</v>
      </c>
      <c r="AM246" s="34">
        <f t="shared" si="112"/>
        <v>3.3149349275476039E-2</v>
      </c>
      <c r="AN246" s="34">
        <f t="shared" si="113"/>
        <v>2.1551339691418305</v>
      </c>
      <c r="AO246" s="35" t="str">
        <f t="shared" si="114"/>
        <v/>
      </c>
      <c r="AP246" s="34">
        <f t="shared" si="115"/>
        <v>0.22173832412291847</v>
      </c>
      <c r="AQ246" s="34">
        <f t="shared" si="116"/>
        <v>0.75829784208302309</v>
      </c>
      <c r="AR246" s="35" t="str">
        <f t="shared" si="117"/>
        <v/>
      </c>
      <c r="AS246" s="34">
        <f t="shared" si="118"/>
        <v>7.1958632118559957E-3</v>
      </c>
      <c r="AT246" s="34">
        <f t="shared" si="119"/>
        <v>4.6860406798016934</v>
      </c>
      <c r="AU246" s="35" t="str">
        <f t="shared" si="120"/>
        <v/>
      </c>
      <c r="AV246" s="34">
        <f t="shared" si="121"/>
        <v>0.53897953132908405</v>
      </c>
      <c r="AW246" s="34">
        <f t="shared" si="122"/>
        <v>0.41503623187612998</v>
      </c>
      <c r="AX246" s="35" t="str">
        <f t="shared" si="123"/>
        <v/>
      </c>
      <c r="AY246" s="34">
        <f t="shared" si="124"/>
        <v>1.6355034965808382E-2</v>
      </c>
      <c r="AZ246" s="34">
        <f t="shared" si="125"/>
        <v>3.0940895329758433</v>
      </c>
      <c r="BA246" s="35" t="str">
        <f t="shared" si="126"/>
        <v/>
      </c>
      <c r="BB246" s="34">
        <f t="shared" si="127"/>
        <v>0.16285060750454688</v>
      </c>
      <c r="BC246" s="34">
        <f t="shared" si="128"/>
        <v>0.9112820465910213</v>
      </c>
      <c r="BD246" s="35" t="str">
        <f t="shared" si="129"/>
        <v/>
      </c>
    </row>
    <row r="247" spans="1:56" ht="12.75" customHeight="1" x14ac:dyDescent="0.2">
      <c r="A247" s="7" t="s">
        <v>43</v>
      </c>
      <c r="B247" s="7" t="s">
        <v>58</v>
      </c>
      <c r="C247" s="8">
        <v>40062</v>
      </c>
      <c r="D247" s="9" t="s">
        <v>45</v>
      </c>
      <c r="E247" s="10" t="s">
        <v>33</v>
      </c>
      <c r="F247" s="10">
        <f t="shared" si="99"/>
        <v>1</v>
      </c>
      <c r="G247" s="10">
        <f t="shared" si="100"/>
        <v>0</v>
      </c>
      <c r="H247" s="10">
        <f t="shared" si="101"/>
        <v>0</v>
      </c>
      <c r="I247" s="10">
        <f t="shared" si="102"/>
        <v>0</v>
      </c>
      <c r="J247" s="7">
        <v>0</v>
      </c>
      <c r="K247" s="13">
        <v>21025</v>
      </c>
      <c r="L247" s="9">
        <v>1828092</v>
      </c>
      <c r="M247" s="7">
        <v>14</v>
      </c>
      <c r="N247" s="7">
        <f t="shared" si="130"/>
        <v>6</v>
      </c>
      <c r="O247" s="7">
        <v>11</v>
      </c>
      <c r="P247" s="7">
        <f t="shared" si="131"/>
        <v>9</v>
      </c>
      <c r="Q247" s="7">
        <v>3</v>
      </c>
      <c r="R247" s="7">
        <v>3</v>
      </c>
      <c r="S247" s="7">
        <v>2</v>
      </c>
      <c r="T247" s="7">
        <v>4</v>
      </c>
      <c r="U247" s="7">
        <v>3</v>
      </c>
      <c r="V247" s="7">
        <v>0</v>
      </c>
      <c r="W247" s="7">
        <v>1</v>
      </c>
      <c r="X247" s="6">
        <v>1</v>
      </c>
      <c r="Y247" s="12">
        <v>20.621096051856217</v>
      </c>
      <c r="Z247" s="7">
        <v>1</v>
      </c>
      <c r="AA247" s="7">
        <v>0</v>
      </c>
      <c r="AB247" s="7">
        <v>0</v>
      </c>
      <c r="AC247" s="10">
        <f t="shared" si="103"/>
        <v>0</v>
      </c>
      <c r="AD247" s="10">
        <f t="shared" si="104"/>
        <v>1</v>
      </c>
      <c r="AE247" s="10">
        <f t="shared" si="105"/>
        <v>0</v>
      </c>
      <c r="AF247" s="9" t="s">
        <v>67</v>
      </c>
      <c r="AG247" s="7" t="str">
        <f t="shared" si="106"/>
        <v>Padrão</v>
      </c>
      <c r="AH247" s="7" t="str">
        <f t="shared" si="107"/>
        <v>Padrão</v>
      </c>
      <c r="AI247" s="7" t="str">
        <f t="shared" si="108"/>
        <v>Padrão</v>
      </c>
      <c r="AJ247" s="7" t="str">
        <f t="shared" si="109"/>
        <v>Padrão</v>
      </c>
      <c r="AK247" s="7" t="str">
        <f t="shared" si="110"/>
        <v>Padrão</v>
      </c>
      <c r="AL247" s="7" t="str">
        <f t="shared" si="111"/>
        <v>Padrão</v>
      </c>
      <c r="AM247" s="34">
        <f t="shared" si="112"/>
        <v>3.3149349275476039E-2</v>
      </c>
      <c r="AN247" s="34">
        <f t="shared" si="113"/>
        <v>2.1551339691418305</v>
      </c>
      <c r="AO247" s="35" t="str">
        <f t="shared" si="114"/>
        <v/>
      </c>
      <c r="AP247" s="34">
        <f t="shared" si="115"/>
        <v>0.22173832412291847</v>
      </c>
      <c r="AQ247" s="34">
        <f t="shared" si="116"/>
        <v>0.75829784208302309</v>
      </c>
      <c r="AR247" s="35" t="str">
        <f t="shared" si="117"/>
        <v/>
      </c>
      <c r="AS247" s="34">
        <f t="shared" si="118"/>
        <v>1.1257378724916556</v>
      </c>
      <c r="AT247" s="34">
        <f t="shared" si="119"/>
        <v>0.21416108293737512</v>
      </c>
      <c r="AU247" s="35" t="str">
        <f t="shared" si="120"/>
        <v/>
      </c>
      <c r="AV247" s="34">
        <f t="shared" si="121"/>
        <v>4.5918591086084329E-2</v>
      </c>
      <c r="AW247" s="34">
        <f t="shared" si="122"/>
        <v>1.8194691376563785</v>
      </c>
      <c r="AX247" s="35" t="str">
        <f t="shared" si="123"/>
        <v/>
      </c>
      <c r="AY247" s="34">
        <f t="shared" si="124"/>
        <v>0.10261466367168356</v>
      </c>
      <c r="AZ247" s="34">
        <f t="shared" si="125"/>
        <v>1.1831038338684035</v>
      </c>
      <c r="BA247" s="35" t="str">
        <f t="shared" si="126"/>
        <v/>
      </c>
      <c r="BB247" s="34">
        <f t="shared" si="127"/>
        <v>0.16285060750454688</v>
      </c>
      <c r="BC247" s="34">
        <f t="shared" si="128"/>
        <v>0.9112820465910213</v>
      </c>
      <c r="BD247" s="35" t="str">
        <f t="shared" si="129"/>
        <v/>
      </c>
    </row>
    <row r="248" spans="1:56" ht="12.75" customHeight="1" x14ac:dyDescent="0.2">
      <c r="A248" s="7" t="s">
        <v>43</v>
      </c>
      <c r="B248" s="7" t="s">
        <v>47</v>
      </c>
      <c r="C248" s="8">
        <v>40114</v>
      </c>
      <c r="D248" s="9" t="s">
        <v>45</v>
      </c>
      <c r="E248" s="10" t="s">
        <v>33</v>
      </c>
      <c r="F248" s="10">
        <f t="shared" si="99"/>
        <v>1</v>
      </c>
      <c r="G248" s="10">
        <f t="shared" si="100"/>
        <v>0</v>
      </c>
      <c r="H248" s="10">
        <f t="shared" si="101"/>
        <v>0</v>
      </c>
      <c r="I248" s="10">
        <f t="shared" si="102"/>
        <v>0</v>
      </c>
      <c r="J248" s="7">
        <v>0</v>
      </c>
      <c r="K248" s="13">
        <v>21025</v>
      </c>
      <c r="L248" s="9">
        <v>1828092</v>
      </c>
      <c r="M248" s="7">
        <v>14</v>
      </c>
      <c r="N248" s="7">
        <f t="shared" si="130"/>
        <v>6</v>
      </c>
      <c r="O248" s="7">
        <v>13</v>
      </c>
      <c r="P248" s="7">
        <f t="shared" si="131"/>
        <v>7</v>
      </c>
      <c r="Q248" s="7">
        <v>4</v>
      </c>
      <c r="R248" s="7">
        <v>2</v>
      </c>
      <c r="S248" s="7">
        <v>6</v>
      </c>
      <c r="T248" s="7">
        <v>3</v>
      </c>
      <c r="U248" s="7">
        <v>4</v>
      </c>
      <c r="V248" s="7">
        <v>0</v>
      </c>
      <c r="W248" s="7">
        <v>1</v>
      </c>
      <c r="X248" s="6">
        <v>1</v>
      </c>
      <c r="Y248" s="12">
        <v>20.029559397657557</v>
      </c>
      <c r="Z248" s="7">
        <v>0</v>
      </c>
      <c r="AA248" s="7">
        <v>0</v>
      </c>
      <c r="AB248" s="7">
        <v>0</v>
      </c>
      <c r="AC248" s="10">
        <f t="shared" si="103"/>
        <v>0</v>
      </c>
      <c r="AD248" s="10">
        <f t="shared" si="104"/>
        <v>0</v>
      </c>
      <c r="AE248" s="10">
        <f t="shared" si="105"/>
        <v>1</v>
      </c>
      <c r="AF248" s="9" t="s">
        <v>76</v>
      </c>
      <c r="AG248" s="7" t="str">
        <f t="shared" si="106"/>
        <v>Padrão</v>
      </c>
      <c r="AH248" s="7" t="str">
        <f t="shared" si="107"/>
        <v>Padrão</v>
      </c>
      <c r="AI248" s="7" t="str">
        <f t="shared" si="108"/>
        <v>Padrão</v>
      </c>
      <c r="AJ248" s="7" t="str">
        <f t="shared" si="109"/>
        <v>Padrão</v>
      </c>
      <c r="AK248" s="7" t="str">
        <f t="shared" si="110"/>
        <v>Padrão</v>
      </c>
      <c r="AL248" s="7" t="str">
        <f t="shared" si="111"/>
        <v>Padrão</v>
      </c>
      <c r="AM248" s="34">
        <f t="shared" si="112"/>
        <v>3.3149349275476039E-2</v>
      </c>
      <c r="AN248" s="34">
        <f t="shared" si="113"/>
        <v>2.1551339691418305</v>
      </c>
      <c r="AO248" s="35" t="str">
        <f t="shared" si="114"/>
        <v/>
      </c>
      <c r="AP248" s="34">
        <f t="shared" si="115"/>
        <v>0.22173832412291847</v>
      </c>
      <c r="AQ248" s="34">
        <f t="shared" si="116"/>
        <v>0.75829784208302309</v>
      </c>
      <c r="AR248" s="35" t="str">
        <f t="shared" si="117"/>
        <v/>
      </c>
      <c r="AS248" s="34">
        <f t="shared" si="118"/>
        <v>0.79450675357053047</v>
      </c>
      <c r="AT248" s="34">
        <f t="shared" si="119"/>
        <v>0.30084051243716065</v>
      </c>
      <c r="AU248" s="35" t="str">
        <f t="shared" si="120"/>
        <v/>
      </c>
      <c r="AV248" s="34">
        <f t="shared" si="121"/>
        <v>0.47403979773610405</v>
      </c>
      <c r="AW248" s="34">
        <f t="shared" si="122"/>
        <v>0.45715790052108374</v>
      </c>
      <c r="AX248" s="35" t="str">
        <f t="shared" si="123"/>
        <v/>
      </c>
      <c r="AY248" s="34">
        <f t="shared" si="124"/>
        <v>6.3935265448441622E-2</v>
      </c>
      <c r="AZ248" s="34">
        <f t="shared" si="125"/>
        <v>1.5281164926912727</v>
      </c>
      <c r="BA248" s="35" t="str">
        <f t="shared" si="126"/>
        <v/>
      </c>
      <c r="BB248" s="34">
        <f t="shared" si="127"/>
        <v>0.16285060750454688</v>
      </c>
      <c r="BC248" s="34">
        <f t="shared" si="128"/>
        <v>0.9112820465910213</v>
      </c>
      <c r="BD248" s="35" t="str">
        <f t="shared" si="129"/>
        <v/>
      </c>
    </row>
    <row r="249" spans="1:56" ht="12.75" customHeight="1" x14ac:dyDescent="0.2">
      <c r="A249" s="7" t="s">
        <v>43</v>
      </c>
      <c r="B249" s="7" t="s">
        <v>50</v>
      </c>
      <c r="C249" s="8">
        <v>40048</v>
      </c>
      <c r="D249" s="9" t="s">
        <v>45</v>
      </c>
      <c r="E249" s="10" t="s">
        <v>33</v>
      </c>
      <c r="F249" s="10">
        <f t="shared" si="99"/>
        <v>1</v>
      </c>
      <c r="G249" s="10">
        <f t="shared" si="100"/>
        <v>0</v>
      </c>
      <c r="H249" s="10">
        <f t="shared" si="101"/>
        <v>0</v>
      </c>
      <c r="I249" s="10">
        <f t="shared" si="102"/>
        <v>0</v>
      </c>
      <c r="J249" s="7">
        <v>1</v>
      </c>
      <c r="K249" s="13">
        <v>21025</v>
      </c>
      <c r="L249" s="9">
        <v>1828092</v>
      </c>
      <c r="M249" s="7">
        <v>14</v>
      </c>
      <c r="N249" s="7">
        <f t="shared" si="130"/>
        <v>6</v>
      </c>
      <c r="O249" s="7">
        <v>3</v>
      </c>
      <c r="P249" s="7">
        <f t="shared" si="131"/>
        <v>17</v>
      </c>
      <c r="Q249" s="7">
        <v>6</v>
      </c>
      <c r="R249" s="7">
        <v>9</v>
      </c>
      <c r="S249" s="7">
        <v>5</v>
      </c>
      <c r="T249" s="7">
        <v>6</v>
      </c>
      <c r="U249" s="7">
        <v>3</v>
      </c>
      <c r="V249" s="7">
        <v>0</v>
      </c>
      <c r="W249" s="7">
        <v>1</v>
      </c>
      <c r="X249" s="6">
        <v>0</v>
      </c>
      <c r="Y249" s="12">
        <v>20.302621853124048</v>
      </c>
      <c r="Z249" s="7">
        <v>1</v>
      </c>
      <c r="AA249" s="7">
        <v>0</v>
      </c>
      <c r="AB249" s="7">
        <v>0</v>
      </c>
      <c r="AC249" s="10">
        <f t="shared" si="103"/>
        <v>0</v>
      </c>
      <c r="AD249" s="10">
        <f t="shared" si="104"/>
        <v>1</v>
      </c>
      <c r="AE249" s="10">
        <f t="shared" si="105"/>
        <v>0</v>
      </c>
      <c r="AF249" s="9" t="s">
        <v>67</v>
      </c>
      <c r="AG249" s="7" t="str">
        <f t="shared" si="106"/>
        <v>Padrão</v>
      </c>
      <c r="AH249" s="7" t="str">
        <f t="shared" si="107"/>
        <v>Padrão</v>
      </c>
      <c r="AI249" s="7" t="str">
        <f t="shared" si="108"/>
        <v>Padrão</v>
      </c>
      <c r="AJ249" s="7" t="str">
        <f t="shared" si="109"/>
        <v>Padrão</v>
      </c>
      <c r="AK249" s="7" t="str">
        <f t="shared" si="110"/>
        <v>Padrão</v>
      </c>
      <c r="AL249" s="7" t="str">
        <f t="shared" si="111"/>
        <v>Padrão</v>
      </c>
      <c r="AM249" s="34">
        <f t="shared" si="112"/>
        <v>3.3149349275476039E-2</v>
      </c>
      <c r="AN249" s="34">
        <f t="shared" si="113"/>
        <v>2.1551339691418305</v>
      </c>
      <c r="AO249" s="35" t="str">
        <f t="shared" si="114"/>
        <v/>
      </c>
      <c r="AP249" s="34">
        <f t="shared" si="115"/>
        <v>0.22173832412291847</v>
      </c>
      <c r="AQ249" s="34">
        <f t="shared" si="116"/>
        <v>0.75829784208302309</v>
      </c>
      <c r="AR249" s="35" t="str">
        <f t="shared" si="117"/>
        <v/>
      </c>
      <c r="AS249" s="34">
        <f t="shared" si="118"/>
        <v>0.16261969593638392</v>
      </c>
      <c r="AT249" s="34">
        <f t="shared" si="119"/>
        <v>0.91203409733242702</v>
      </c>
      <c r="AU249" s="35" t="str">
        <f t="shared" si="120"/>
        <v/>
      </c>
      <c r="AV249" s="34">
        <f t="shared" si="121"/>
        <v>0.53897953132908405</v>
      </c>
      <c r="AW249" s="34">
        <f t="shared" si="122"/>
        <v>0.41503623187612998</v>
      </c>
      <c r="AX249" s="35" t="str">
        <f t="shared" si="123"/>
        <v/>
      </c>
      <c r="AY249" s="34">
        <f t="shared" si="124"/>
        <v>8.0658561026710873E-2</v>
      </c>
      <c r="AZ249" s="34">
        <f t="shared" si="125"/>
        <v>1.3491804730587393</v>
      </c>
      <c r="BA249" s="35" t="str">
        <f t="shared" si="126"/>
        <v/>
      </c>
      <c r="BB249" s="34">
        <f t="shared" si="127"/>
        <v>0.16285060750454688</v>
      </c>
      <c r="BC249" s="34">
        <f t="shared" si="128"/>
        <v>0.9112820465910213</v>
      </c>
      <c r="BD249" s="35" t="str">
        <f t="shared" si="129"/>
        <v/>
      </c>
    </row>
    <row r="250" spans="1:56" ht="12.75" customHeight="1" x14ac:dyDescent="0.2">
      <c r="A250" s="7" t="s">
        <v>43</v>
      </c>
      <c r="B250" s="7" t="s">
        <v>35</v>
      </c>
      <c r="C250" s="8">
        <v>40075</v>
      </c>
      <c r="D250" s="9" t="s">
        <v>45</v>
      </c>
      <c r="E250" s="10" t="s">
        <v>33</v>
      </c>
      <c r="F250" s="10">
        <f t="shared" si="99"/>
        <v>1</v>
      </c>
      <c r="G250" s="10">
        <f t="shared" si="100"/>
        <v>0</v>
      </c>
      <c r="H250" s="10">
        <f t="shared" si="101"/>
        <v>0</v>
      </c>
      <c r="I250" s="10">
        <f t="shared" si="102"/>
        <v>0</v>
      </c>
      <c r="J250" s="7">
        <v>0</v>
      </c>
      <c r="K250" s="13">
        <v>21025</v>
      </c>
      <c r="L250" s="9">
        <v>1828092</v>
      </c>
      <c r="M250" s="7">
        <v>14</v>
      </c>
      <c r="N250" s="7">
        <f t="shared" si="130"/>
        <v>6</v>
      </c>
      <c r="O250" s="7">
        <v>19</v>
      </c>
      <c r="P250" s="7">
        <f t="shared" si="131"/>
        <v>1</v>
      </c>
      <c r="Q250" s="7">
        <v>1</v>
      </c>
      <c r="R250" s="7">
        <v>4</v>
      </c>
      <c r="S250" s="7">
        <v>1</v>
      </c>
      <c r="T250" s="7">
        <v>3</v>
      </c>
      <c r="U250" s="7">
        <v>3</v>
      </c>
      <c r="V250" s="7">
        <v>0</v>
      </c>
      <c r="W250" s="7">
        <v>0</v>
      </c>
      <c r="X250" s="6">
        <v>1</v>
      </c>
      <c r="Y250" s="12">
        <v>18.77412485025955</v>
      </c>
      <c r="Z250" s="7">
        <v>1</v>
      </c>
      <c r="AA250" s="7">
        <v>0</v>
      </c>
      <c r="AB250" s="7">
        <v>16.7</v>
      </c>
      <c r="AC250" s="10">
        <f t="shared" si="103"/>
        <v>0</v>
      </c>
      <c r="AD250" s="10">
        <f t="shared" si="104"/>
        <v>1</v>
      </c>
      <c r="AE250" s="10">
        <f t="shared" si="105"/>
        <v>0</v>
      </c>
      <c r="AF250" s="9" t="s">
        <v>67</v>
      </c>
      <c r="AG250" s="7" t="str">
        <f t="shared" si="106"/>
        <v>Padrão</v>
      </c>
      <c r="AH250" s="7" t="str">
        <f t="shared" si="107"/>
        <v>Padrão</v>
      </c>
      <c r="AI250" s="7" t="str">
        <f t="shared" si="108"/>
        <v>Outlier</v>
      </c>
      <c r="AJ250" s="7" t="str">
        <f t="shared" si="109"/>
        <v>Padrão</v>
      </c>
      <c r="AK250" s="7" t="str">
        <f t="shared" si="110"/>
        <v>Padrão</v>
      </c>
      <c r="AL250" s="7" t="str">
        <f t="shared" si="111"/>
        <v>Outlier</v>
      </c>
      <c r="AM250" s="34">
        <f t="shared" si="112"/>
        <v>3.3149349275476039E-2</v>
      </c>
      <c r="AN250" s="34">
        <f t="shared" si="113"/>
        <v>2.1551339691418305</v>
      </c>
      <c r="AO250" s="35" t="str">
        <f t="shared" si="114"/>
        <v/>
      </c>
      <c r="AP250" s="34">
        <f t="shared" si="115"/>
        <v>0.22173832412291847</v>
      </c>
      <c r="AQ250" s="34">
        <f t="shared" si="116"/>
        <v>0.75829784208302309</v>
      </c>
      <c r="AR250" s="35" t="str">
        <f t="shared" si="117"/>
        <v/>
      </c>
      <c r="AS250" s="34">
        <f t="shared" si="118"/>
        <v>2.399703714495983</v>
      </c>
      <c r="AT250" s="34">
        <f t="shared" si="119"/>
        <v>7.7578649173113995E-2</v>
      </c>
      <c r="AU250" s="35" t="str">
        <f t="shared" si="120"/>
        <v>*</v>
      </c>
      <c r="AV250" s="34">
        <f t="shared" si="121"/>
        <v>0.47403979773610405</v>
      </c>
      <c r="AW250" s="34">
        <f t="shared" si="122"/>
        <v>0.45715790052108374</v>
      </c>
      <c r="AX250" s="35" t="str">
        <f t="shared" si="123"/>
        <v/>
      </c>
      <c r="AY250" s="34">
        <f t="shared" si="124"/>
        <v>1.2020371222314289E-2</v>
      </c>
      <c r="AZ250" s="34">
        <f t="shared" si="125"/>
        <v>3.6169369256046879</v>
      </c>
      <c r="BA250" s="35" t="str">
        <f t="shared" si="126"/>
        <v/>
      </c>
      <c r="BB250" s="34">
        <f t="shared" si="127"/>
        <v>1.2780812540612152</v>
      </c>
      <c r="BC250" s="34">
        <f t="shared" si="128"/>
        <v>0.18625117244394462</v>
      </c>
      <c r="BD250" s="35" t="str">
        <f t="shared" si="129"/>
        <v/>
      </c>
    </row>
    <row r="251" spans="1:56" ht="12.75" customHeight="1" x14ac:dyDescent="0.2">
      <c r="A251" s="7" t="s">
        <v>43</v>
      </c>
      <c r="B251" s="7" t="s">
        <v>46</v>
      </c>
      <c r="C251" s="8">
        <v>40093</v>
      </c>
      <c r="D251" s="9" t="s">
        <v>45</v>
      </c>
      <c r="E251" s="10" t="s">
        <v>33</v>
      </c>
      <c r="F251" s="10">
        <f t="shared" si="99"/>
        <v>1</v>
      </c>
      <c r="G251" s="10">
        <f t="shared" si="100"/>
        <v>0</v>
      </c>
      <c r="H251" s="10">
        <f t="shared" si="101"/>
        <v>0</v>
      </c>
      <c r="I251" s="10">
        <f t="shared" si="102"/>
        <v>0</v>
      </c>
      <c r="J251" s="7">
        <v>0</v>
      </c>
      <c r="K251" s="13">
        <v>21025</v>
      </c>
      <c r="L251" s="9">
        <v>1828092</v>
      </c>
      <c r="M251" s="7">
        <v>14</v>
      </c>
      <c r="N251" s="7">
        <f t="shared" si="130"/>
        <v>6</v>
      </c>
      <c r="O251" s="7">
        <v>7</v>
      </c>
      <c r="P251" s="7">
        <f t="shared" si="131"/>
        <v>13</v>
      </c>
      <c r="Q251" s="7">
        <v>6</v>
      </c>
      <c r="R251" s="7">
        <v>4</v>
      </c>
      <c r="S251" s="7">
        <v>5</v>
      </c>
      <c r="T251" s="7">
        <v>9</v>
      </c>
      <c r="U251" s="7">
        <v>3</v>
      </c>
      <c r="V251" s="7">
        <v>0</v>
      </c>
      <c r="W251" s="7">
        <v>0</v>
      </c>
      <c r="X251" s="6">
        <v>1</v>
      </c>
      <c r="Y251" s="12">
        <v>20.338064516129034</v>
      </c>
      <c r="Z251" s="7">
        <v>0</v>
      </c>
      <c r="AA251" s="7">
        <v>0</v>
      </c>
      <c r="AB251" s="7">
        <v>21</v>
      </c>
      <c r="AC251" s="10">
        <f t="shared" si="103"/>
        <v>0</v>
      </c>
      <c r="AD251" s="10">
        <f t="shared" si="104"/>
        <v>0</v>
      </c>
      <c r="AE251" s="10">
        <f t="shared" si="105"/>
        <v>1</v>
      </c>
      <c r="AF251" s="9" t="s">
        <v>76</v>
      </c>
      <c r="AG251" s="7" t="str">
        <f t="shared" si="106"/>
        <v>Padrão</v>
      </c>
      <c r="AH251" s="7" t="str">
        <f t="shared" si="107"/>
        <v>Padrão</v>
      </c>
      <c r="AI251" s="7" t="str">
        <f t="shared" si="108"/>
        <v>Padrão</v>
      </c>
      <c r="AJ251" s="7" t="str">
        <f t="shared" si="109"/>
        <v>Padrão</v>
      </c>
      <c r="AK251" s="7" t="str">
        <f t="shared" si="110"/>
        <v>Padrão</v>
      </c>
      <c r="AL251" s="7" t="str">
        <f t="shared" si="111"/>
        <v>Outlier</v>
      </c>
      <c r="AM251" s="34">
        <f t="shared" si="112"/>
        <v>3.3149349275476039E-2</v>
      </c>
      <c r="AN251" s="34">
        <f t="shared" si="113"/>
        <v>2.1551339691418305</v>
      </c>
      <c r="AO251" s="35" t="str">
        <f t="shared" si="114"/>
        <v/>
      </c>
      <c r="AP251" s="34">
        <f t="shared" si="115"/>
        <v>0.22173832412291847</v>
      </c>
      <c r="AQ251" s="34">
        <f t="shared" si="116"/>
        <v>0.75829784208302309</v>
      </c>
      <c r="AR251" s="35" t="str">
        <f t="shared" si="117"/>
        <v/>
      </c>
      <c r="AS251" s="34">
        <f t="shared" si="118"/>
        <v>0.16261969593638392</v>
      </c>
      <c r="AT251" s="34">
        <f t="shared" si="119"/>
        <v>0.91203409733242702</v>
      </c>
      <c r="AU251" s="35" t="str">
        <f t="shared" si="120"/>
        <v/>
      </c>
      <c r="AV251" s="34">
        <f t="shared" si="121"/>
        <v>4.6518293255511818</v>
      </c>
      <c r="AW251" s="34">
        <f t="shared" si="122"/>
        <v>1.807033801348594E-2</v>
      </c>
      <c r="AX251" s="35" t="str">
        <f t="shared" si="123"/>
        <v>**</v>
      </c>
      <c r="AY251" s="34">
        <f t="shared" si="124"/>
        <v>8.2971487715351191E-2</v>
      </c>
      <c r="AZ251" s="34">
        <f t="shared" si="125"/>
        <v>1.3287050865054679</v>
      </c>
      <c r="BA251" s="35" t="str">
        <f t="shared" si="126"/>
        <v/>
      </c>
      <c r="BB251" s="34">
        <f t="shared" si="127"/>
        <v>2.3272193252259683</v>
      </c>
      <c r="BC251" s="34">
        <f t="shared" si="128"/>
        <v>8.1684969823120304E-2</v>
      </c>
      <c r="BD251" s="35" t="str">
        <f t="shared" si="129"/>
        <v>*</v>
      </c>
    </row>
    <row r="252" spans="1:56" ht="12.75" customHeight="1" x14ac:dyDescent="0.2">
      <c r="A252" s="7" t="s">
        <v>30</v>
      </c>
      <c r="B252" s="7" t="s">
        <v>46</v>
      </c>
      <c r="C252" s="8">
        <v>40016</v>
      </c>
      <c r="D252" s="9" t="s">
        <v>32</v>
      </c>
      <c r="E252" s="10" t="s">
        <v>33</v>
      </c>
      <c r="F252" s="10">
        <f t="shared" si="99"/>
        <v>1</v>
      </c>
      <c r="G252" s="10">
        <f t="shared" si="100"/>
        <v>0</v>
      </c>
      <c r="H252" s="10">
        <f t="shared" si="101"/>
        <v>0</v>
      </c>
      <c r="I252" s="10">
        <f t="shared" si="102"/>
        <v>0</v>
      </c>
      <c r="J252" s="7">
        <v>0</v>
      </c>
      <c r="K252" s="11">
        <v>17907</v>
      </c>
      <c r="L252" s="9">
        <v>408161</v>
      </c>
      <c r="M252" s="7">
        <v>14</v>
      </c>
      <c r="N252" s="7">
        <f t="shared" si="130"/>
        <v>6</v>
      </c>
      <c r="O252" s="7">
        <v>7</v>
      </c>
      <c r="P252" s="7">
        <f t="shared" si="131"/>
        <v>13</v>
      </c>
      <c r="Q252" s="7">
        <v>6</v>
      </c>
      <c r="R252" s="7">
        <v>6</v>
      </c>
      <c r="S252" s="7">
        <v>6</v>
      </c>
      <c r="T252" s="7">
        <v>6</v>
      </c>
      <c r="U252" s="7">
        <v>2</v>
      </c>
      <c r="V252" s="7">
        <v>0</v>
      </c>
      <c r="W252" s="7">
        <v>0</v>
      </c>
      <c r="X252" s="6">
        <v>1</v>
      </c>
      <c r="Y252" s="12">
        <v>8.327187807276303</v>
      </c>
      <c r="Z252" s="7">
        <v>0</v>
      </c>
      <c r="AA252" s="7">
        <v>0</v>
      </c>
      <c r="AB252" s="7">
        <v>0</v>
      </c>
      <c r="AC252" s="10">
        <f t="shared" si="103"/>
        <v>0</v>
      </c>
      <c r="AD252" s="10">
        <f t="shared" si="104"/>
        <v>1</v>
      </c>
      <c r="AE252" s="10">
        <f t="shared" si="105"/>
        <v>0</v>
      </c>
      <c r="AF252" s="9" t="s">
        <v>67</v>
      </c>
      <c r="AG252" s="7" t="str">
        <f t="shared" si="106"/>
        <v>Padrão</v>
      </c>
      <c r="AH252" s="7" t="str">
        <f t="shared" si="107"/>
        <v>Padrão</v>
      </c>
      <c r="AI252" s="7" t="str">
        <f t="shared" si="108"/>
        <v>Padrão</v>
      </c>
      <c r="AJ252" s="7" t="str">
        <f t="shared" si="109"/>
        <v>Padrão</v>
      </c>
      <c r="AK252" s="7" t="str">
        <f t="shared" si="110"/>
        <v>Padrão</v>
      </c>
      <c r="AL252" s="7" t="str">
        <f t="shared" si="111"/>
        <v>Padrão</v>
      </c>
      <c r="AM252" s="34">
        <f t="shared" si="112"/>
        <v>0.12130770865976713</v>
      </c>
      <c r="AN252" s="34">
        <f t="shared" si="113"/>
        <v>1.0780135799962731</v>
      </c>
      <c r="AO252" s="35" t="str">
        <f t="shared" si="114"/>
        <v/>
      </c>
      <c r="AP252" s="34">
        <f t="shared" si="115"/>
        <v>0.48616983743415837</v>
      </c>
      <c r="AQ252" s="34">
        <f t="shared" si="116"/>
        <v>0.44868920542736179</v>
      </c>
      <c r="AR252" s="35" t="str">
        <f t="shared" si="117"/>
        <v/>
      </c>
      <c r="AS252" s="34">
        <f t="shared" si="118"/>
        <v>0.79450675357053047</v>
      </c>
      <c r="AT252" s="34">
        <f t="shared" si="119"/>
        <v>0.30084051243716065</v>
      </c>
      <c r="AU252" s="35" t="str">
        <f t="shared" si="120"/>
        <v/>
      </c>
      <c r="AV252" s="34">
        <f t="shared" si="121"/>
        <v>0.53897953132908405</v>
      </c>
      <c r="AW252" s="34">
        <f t="shared" si="122"/>
        <v>0.41503623187612998</v>
      </c>
      <c r="AX252" s="35" t="str">
        <f t="shared" si="123"/>
        <v/>
      </c>
      <c r="AY252" s="34">
        <f t="shared" si="124"/>
        <v>1.1709892912055111</v>
      </c>
      <c r="AZ252" s="34">
        <f t="shared" si="125"/>
        <v>0.2052846659689509</v>
      </c>
      <c r="BA252" s="35" t="str">
        <f t="shared" si="126"/>
        <v/>
      </c>
      <c r="BB252" s="34">
        <f t="shared" si="127"/>
        <v>0.16285060750454688</v>
      </c>
      <c r="BC252" s="34">
        <f t="shared" si="128"/>
        <v>0.9112820465910213</v>
      </c>
      <c r="BD252" s="35" t="str">
        <f t="shared" si="129"/>
        <v/>
      </c>
    </row>
    <row r="253" spans="1:56" ht="12.75" customHeight="1" x14ac:dyDescent="0.2">
      <c r="A253" s="7" t="s">
        <v>46</v>
      </c>
      <c r="B253" s="7" t="s">
        <v>43</v>
      </c>
      <c r="C253" s="8">
        <v>39999</v>
      </c>
      <c r="D253" s="9" t="s">
        <v>48</v>
      </c>
      <c r="E253" s="10" t="s">
        <v>33</v>
      </c>
      <c r="F253" s="10">
        <f t="shared" si="99"/>
        <v>1</v>
      </c>
      <c r="G253" s="10">
        <f t="shared" si="100"/>
        <v>0</v>
      </c>
      <c r="H253" s="10">
        <f t="shared" si="101"/>
        <v>0</v>
      </c>
      <c r="I253" s="10">
        <f t="shared" si="102"/>
        <v>0</v>
      </c>
      <c r="J253" s="7">
        <v>0</v>
      </c>
      <c r="K253" s="13">
        <v>23534</v>
      </c>
      <c r="L253" s="9">
        <v>1430220</v>
      </c>
      <c r="M253" s="7">
        <v>14</v>
      </c>
      <c r="N253" s="7">
        <f t="shared" si="130"/>
        <v>6</v>
      </c>
      <c r="O253" s="7">
        <v>17</v>
      </c>
      <c r="P253" s="7">
        <f t="shared" si="131"/>
        <v>3</v>
      </c>
      <c r="Q253" s="7">
        <v>2</v>
      </c>
      <c r="R253" s="7">
        <v>7</v>
      </c>
      <c r="S253" s="7">
        <v>3</v>
      </c>
      <c r="T253" s="7">
        <v>4</v>
      </c>
      <c r="U253" s="7">
        <v>1</v>
      </c>
      <c r="V253" s="7">
        <v>0</v>
      </c>
      <c r="W253" s="7">
        <v>0</v>
      </c>
      <c r="X253" s="6">
        <v>0</v>
      </c>
      <c r="Y253" s="12">
        <v>9.6212746569468273</v>
      </c>
      <c r="Z253" s="7">
        <v>1</v>
      </c>
      <c r="AA253" s="7">
        <v>0</v>
      </c>
      <c r="AB253" s="7">
        <v>0</v>
      </c>
      <c r="AC253" s="10">
        <f t="shared" si="103"/>
        <v>0</v>
      </c>
      <c r="AD253" s="10">
        <f t="shared" si="104"/>
        <v>1</v>
      </c>
      <c r="AE253" s="10">
        <f t="shared" si="105"/>
        <v>0</v>
      </c>
      <c r="AF253" s="9" t="s">
        <v>67</v>
      </c>
      <c r="AG253" s="7" t="str">
        <f t="shared" si="106"/>
        <v>Padrão</v>
      </c>
      <c r="AH253" s="7" t="str">
        <f t="shared" si="107"/>
        <v>Padrão</v>
      </c>
      <c r="AI253" s="7" t="str">
        <f t="shared" si="108"/>
        <v>Padrão</v>
      </c>
      <c r="AJ253" s="7" t="str">
        <f t="shared" si="109"/>
        <v>Padrão</v>
      </c>
      <c r="AK253" s="7" t="str">
        <f t="shared" si="110"/>
        <v>Padrão</v>
      </c>
      <c r="AL253" s="7" t="str">
        <f t="shared" si="111"/>
        <v>Padrão</v>
      </c>
      <c r="AM253" s="34">
        <f t="shared" si="112"/>
        <v>2.3341404670856546E-3</v>
      </c>
      <c r="AN253" s="34">
        <f t="shared" si="113"/>
        <v>8.2478303553898993</v>
      </c>
      <c r="AO253" s="35" t="str">
        <f t="shared" si="114"/>
        <v/>
      </c>
      <c r="AP253" s="34">
        <f t="shared" si="115"/>
        <v>0.28549831114687074</v>
      </c>
      <c r="AQ253" s="34">
        <f t="shared" si="116"/>
        <v>0.64731120312234092</v>
      </c>
      <c r="AR253" s="35" t="str">
        <f t="shared" si="117"/>
        <v/>
      </c>
      <c r="AS253" s="34">
        <f t="shared" si="118"/>
        <v>0.32823525539694648</v>
      </c>
      <c r="AT253" s="34">
        <f t="shared" si="119"/>
        <v>0.59093821033144889</v>
      </c>
      <c r="AU253" s="35" t="str">
        <f t="shared" si="120"/>
        <v/>
      </c>
      <c r="AV253" s="34">
        <f t="shared" si="121"/>
        <v>4.5918591086084329E-2</v>
      </c>
      <c r="AW253" s="34">
        <f t="shared" si="122"/>
        <v>1.8194691376563785</v>
      </c>
      <c r="AX253" s="35" t="str">
        <f t="shared" si="123"/>
        <v/>
      </c>
      <c r="AY253" s="34">
        <f t="shared" si="124"/>
        <v>0.87328360680655925</v>
      </c>
      <c r="AZ253" s="34">
        <f t="shared" si="125"/>
        <v>0.27586797450247469</v>
      </c>
      <c r="BA253" s="35" t="str">
        <f t="shared" si="126"/>
        <v/>
      </c>
      <c r="BB253" s="34">
        <f t="shared" si="127"/>
        <v>0.16285060750454688</v>
      </c>
      <c r="BC253" s="34">
        <f t="shared" si="128"/>
        <v>0.9112820465910213</v>
      </c>
      <c r="BD253" s="35" t="str">
        <f t="shared" si="129"/>
        <v/>
      </c>
    </row>
    <row r="254" spans="1:56" ht="12.75" customHeight="1" x14ac:dyDescent="0.2">
      <c r="A254" s="7" t="s">
        <v>46</v>
      </c>
      <c r="B254" s="7" t="s">
        <v>53</v>
      </c>
      <c r="C254" s="8">
        <v>39957</v>
      </c>
      <c r="D254" s="9" t="s">
        <v>48</v>
      </c>
      <c r="E254" s="10" t="s">
        <v>33</v>
      </c>
      <c r="F254" s="10">
        <f t="shared" si="99"/>
        <v>1</v>
      </c>
      <c r="G254" s="10">
        <f t="shared" si="100"/>
        <v>0</v>
      </c>
      <c r="H254" s="10">
        <f t="shared" si="101"/>
        <v>0</v>
      </c>
      <c r="I254" s="10">
        <f t="shared" si="102"/>
        <v>0</v>
      </c>
      <c r="J254" s="7">
        <v>0</v>
      </c>
      <c r="K254" s="13">
        <v>23534</v>
      </c>
      <c r="L254" s="9">
        <v>1430220</v>
      </c>
      <c r="M254" s="7">
        <v>14</v>
      </c>
      <c r="N254" s="7">
        <f t="shared" si="130"/>
        <v>6</v>
      </c>
      <c r="O254" s="7">
        <v>12</v>
      </c>
      <c r="P254" s="7">
        <f t="shared" si="131"/>
        <v>8</v>
      </c>
      <c r="Q254" s="7">
        <v>2</v>
      </c>
      <c r="R254" s="7">
        <v>5</v>
      </c>
      <c r="S254" s="7">
        <v>2</v>
      </c>
      <c r="T254" s="7">
        <v>2</v>
      </c>
      <c r="U254" s="7">
        <v>1</v>
      </c>
      <c r="V254" s="7">
        <v>0</v>
      </c>
      <c r="W254" s="7">
        <v>1</v>
      </c>
      <c r="X254" s="6">
        <v>0</v>
      </c>
      <c r="Y254" s="12">
        <v>20.437090558766858</v>
      </c>
      <c r="Z254" s="7">
        <v>1</v>
      </c>
      <c r="AA254" s="7">
        <v>0</v>
      </c>
      <c r="AB254" s="7">
        <v>0</v>
      </c>
      <c r="AC254" s="10">
        <f t="shared" si="103"/>
        <v>1</v>
      </c>
      <c r="AD254" s="10">
        <f t="shared" si="104"/>
        <v>0</v>
      </c>
      <c r="AE254" s="10">
        <f t="shared" si="105"/>
        <v>0</v>
      </c>
      <c r="AF254" s="9" t="s">
        <v>34</v>
      </c>
      <c r="AG254" s="7" t="str">
        <f t="shared" si="106"/>
        <v>Padrão</v>
      </c>
      <c r="AH254" s="7" t="str">
        <f t="shared" si="107"/>
        <v>Padrão</v>
      </c>
      <c r="AI254" s="7" t="str">
        <f t="shared" si="108"/>
        <v>Padrão</v>
      </c>
      <c r="AJ254" s="7" t="str">
        <f t="shared" si="109"/>
        <v>Padrão</v>
      </c>
      <c r="AK254" s="7" t="str">
        <f t="shared" si="110"/>
        <v>Padrão</v>
      </c>
      <c r="AL254" s="7" t="str">
        <f t="shared" si="111"/>
        <v>Padrão</v>
      </c>
      <c r="AM254" s="34">
        <f t="shared" si="112"/>
        <v>2.3341404670856546E-3</v>
      </c>
      <c r="AN254" s="34">
        <f t="shared" si="113"/>
        <v>8.2478303553898993</v>
      </c>
      <c r="AO254" s="35" t="str">
        <f t="shared" si="114"/>
        <v/>
      </c>
      <c r="AP254" s="34">
        <f t="shared" si="115"/>
        <v>0.28549831114687074</v>
      </c>
      <c r="AQ254" s="34">
        <f t="shared" si="116"/>
        <v>0.64731120312234092</v>
      </c>
      <c r="AR254" s="35" t="str">
        <f t="shared" si="117"/>
        <v/>
      </c>
      <c r="AS254" s="34">
        <f t="shared" si="118"/>
        <v>1.1257378724916556</v>
      </c>
      <c r="AT254" s="34">
        <f t="shared" si="119"/>
        <v>0.21416108293737512</v>
      </c>
      <c r="AU254" s="35" t="str">
        <f t="shared" si="120"/>
        <v/>
      </c>
      <c r="AV254" s="34">
        <f t="shared" si="121"/>
        <v>1.3519287889004703</v>
      </c>
      <c r="AW254" s="34">
        <f t="shared" si="122"/>
        <v>0.17452817652697644</v>
      </c>
      <c r="AX254" s="35" t="str">
        <f t="shared" si="123"/>
        <v/>
      </c>
      <c r="AY254" s="34">
        <f t="shared" si="124"/>
        <v>8.9607044165914265E-2</v>
      </c>
      <c r="AZ254" s="34">
        <f t="shared" si="125"/>
        <v>1.2743275360860729</v>
      </c>
      <c r="BA254" s="35" t="str">
        <f t="shared" si="126"/>
        <v/>
      </c>
      <c r="BB254" s="34">
        <f t="shared" si="127"/>
        <v>0.16285060750454688</v>
      </c>
      <c r="BC254" s="34">
        <f t="shared" si="128"/>
        <v>0.9112820465910213</v>
      </c>
      <c r="BD254" s="35" t="str">
        <f t="shared" si="129"/>
        <v/>
      </c>
    </row>
    <row r="255" spans="1:56" ht="12.75" customHeight="1" x14ac:dyDescent="0.2">
      <c r="A255" s="7" t="s">
        <v>58</v>
      </c>
      <c r="B255" s="7" t="s">
        <v>52</v>
      </c>
      <c r="C255" s="8">
        <v>40054</v>
      </c>
      <c r="D255" s="9" t="s">
        <v>51</v>
      </c>
      <c r="E255" s="10" t="s">
        <v>42</v>
      </c>
      <c r="F255" s="10">
        <f t="shared" si="99"/>
        <v>0</v>
      </c>
      <c r="G255" s="10">
        <f t="shared" si="100"/>
        <v>0</v>
      </c>
      <c r="H255" s="10">
        <f t="shared" si="101"/>
        <v>1</v>
      </c>
      <c r="I255" s="10">
        <f t="shared" si="102"/>
        <v>0</v>
      </c>
      <c r="J255" s="7">
        <v>0</v>
      </c>
      <c r="K255" s="13">
        <v>22903</v>
      </c>
      <c r="L255" s="9">
        <v>6186710</v>
      </c>
      <c r="M255" s="7">
        <v>14</v>
      </c>
      <c r="N255" s="7">
        <f t="shared" si="130"/>
        <v>6</v>
      </c>
      <c r="O255" s="7">
        <v>15</v>
      </c>
      <c r="P255" s="7">
        <f t="shared" si="131"/>
        <v>5</v>
      </c>
      <c r="Q255" s="7">
        <v>0</v>
      </c>
      <c r="R255" s="7">
        <v>6</v>
      </c>
      <c r="S255" s="7">
        <v>2</v>
      </c>
      <c r="T255" s="7">
        <v>3</v>
      </c>
      <c r="U255" s="7">
        <v>3</v>
      </c>
      <c r="V255" s="7">
        <v>0</v>
      </c>
      <c r="W255" s="7">
        <v>0</v>
      </c>
      <c r="X255" s="6">
        <v>0</v>
      </c>
      <c r="Y255" s="12">
        <v>13.3089202571872</v>
      </c>
      <c r="Z255" s="7">
        <v>1</v>
      </c>
      <c r="AA255" s="7">
        <v>0</v>
      </c>
      <c r="AB255" s="7">
        <v>0</v>
      </c>
      <c r="AC255" s="10">
        <f t="shared" si="103"/>
        <v>0</v>
      </c>
      <c r="AD255" s="10">
        <f t="shared" si="104"/>
        <v>1</v>
      </c>
      <c r="AE255" s="10">
        <f t="shared" si="105"/>
        <v>0</v>
      </c>
      <c r="AF255" s="9" t="s">
        <v>67</v>
      </c>
      <c r="AG255" s="7" t="str">
        <f t="shared" si="106"/>
        <v>Padrão</v>
      </c>
      <c r="AH255" s="7" t="str">
        <f t="shared" si="107"/>
        <v>Padrão</v>
      </c>
      <c r="AI255" s="7" t="str">
        <f t="shared" si="108"/>
        <v>Padrão</v>
      </c>
      <c r="AJ255" s="7" t="str">
        <f t="shared" si="109"/>
        <v>Padrão</v>
      </c>
      <c r="AK255" s="7" t="str">
        <f t="shared" si="110"/>
        <v>Padrão</v>
      </c>
      <c r="AL255" s="7" t="str">
        <f t="shared" si="111"/>
        <v>Padrão</v>
      </c>
      <c r="AM255" s="34">
        <f t="shared" si="112"/>
        <v>6.7161351413467666E-3</v>
      </c>
      <c r="AN255" s="34">
        <f t="shared" si="113"/>
        <v>4.8516779202724818</v>
      </c>
      <c r="AO255" s="35" t="str">
        <f t="shared" si="114"/>
        <v/>
      </c>
      <c r="AP255" s="34">
        <f t="shared" si="115"/>
        <v>5.0161350515127649E-2</v>
      </c>
      <c r="AQ255" s="34">
        <f t="shared" si="116"/>
        <v>1.7371329441521757</v>
      </c>
      <c r="AR255" s="35" t="str">
        <f t="shared" si="117"/>
        <v/>
      </c>
      <c r="AS255" s="34">
        <f t="shared" si="118"/>
        <v>1.1257378724916556</v>
      </c>
      <c r="AT255" s="34">
        <f t="shared" si="119"/>
        <v>0.21416108293737512</v>
      </c>
      <c r="AU255" s="35" t="str">
        <f t="shared" si="120"/>
        <v/>
      </c>
      <c r="AV255" s="34">
        <f t="shared" si="121"/>
        <v>0.47403979773610405</v>
      </c>
      <c r="AW255" s="34">
        <f t="shared" si="122"/>
        <v>0.45715790052108374</v>
      </c>
      <c r="AX255" s="35" t="str">
        <f t="shared" si="123"/>
        <v/>
      </c>
      <c r="AY255" s="34">
        <f t="shared" si="124"/>
        <v>0.26401017358185608</v>
      </c>
      <c r="AZ255" s="34">
        <f t="shared" si="125"/>
        <v>0.68040994657259024</v>
      </c>
      <c r="BA255" s="35" t="str">
        <f t="shared" si="126"/>
        <v/>
      </c>
      <c r="BB255" s="34">
        <f t="shared" si="127"/>
        <v>0.16285060750454688</v>
      </c>
      <c r="BC255" s="34">
        <f t="shared" si="128"/>
        <v>0.9112820465910213</v>
      </c>
      <c r="BD255" s="35" t="str">
        <f t="shared" si="129"/>
        <v/>
      </c>
    </row>
    <row r="256" spans="1:56" ht="12.75" customHeight="1" x14ac:dyDescent="0.2">
      <c r="A256" s="7" t="s">
        <v>49</v>
      </c>
      <c r="B256" s="7" t="s">
        <v>50</v>
      </c>
      <c r="C256" s="8">
        <v>39943</v>
      </c>
      <c r="D256" s="9" t="s">
        <v>51</v>
      </c>
      <c r="E256" s="10" t="s">
        <v>42</v>
      </c>
      <c r="F256" s="10">
        <f t="shared" si="99"/>
        <v>0</v>
      </c>
      <c r="G256" s="10">
        <f t="shared" si="100"/>
        <v>0</v>
      </c>
      <c r="H256" s="10">
        <f t="shared" si="101"/>
        <v>1</v>
      </c>
      <c r="I256" s="10">
        <f t="shared" si="102"/>
        <v>0</v>
      </c>
      <c r="J256" s="7">
        <v>0</v>
      </c>
      <c r="K256" s="13">
        <v>22903</v>
      </c>
      <c r="L256" s="9">
        <v>6186710</v>
      </c>
      <c r="M256" s="7">
        <v>14</v>
      </c>
      <c r="N256" s="7">
        <f t="shared" si="130"/>
        <v>6</v>
      </c>
      <c r="O256" s="7">
        <v>1</v>
      </c>
      <c r="P256" s="7">
        <f t="shared" si="131"/>
        <v>19</v>
      </c>
      <c r="Q256" s="7">
        <v>4</v>
      </c>
      <c r="R256" s="7">
        <v>7</v>
      </c>
      <c r="S256" s="7">
        <v>5</v>
      </c>
      <c r="T256" s="7">
        <v>5</v>
      </c>
      <c r="U256" s="7">
        <v>1</v>
      </c>
      <c r="V256" s="7">
        <v>0</v>
      </c>
      <c r="W256" s="7">
        <v>1</v>
      </c>
      <c r="X256" s="6">
        <v>0</v>
      </c>
      <c r="Y256" s="12">
        <v>15.65102236860162</v>
      </c>
      <c r="Z256" s="7">
        <v>1</v>
      </c>
      <c r="AA256" s="7">
        <v>0</v>
      </c>
      <c r="AB256" s="7">
        <v>0</v>
      </c>
      <c r="AC256" s="10">
        <f t="shared" si="103"/>
        <v>1</v>
      </c>
      <c r="AD256" s="10">
        <f t="shared" si="104"/>
        <v>0</v>
      </c>
      <c r="AE256" s="10">
        <f t="shared" si="105"/>
        <v>0</v>
      </c>
      <c r="AF256" s="9" t="s">
        <v>34</v>
      </c>
      <c r="AG256" s="7" t="str">
        <f t="shared" si="106"/>
        <v>Padrão</v>
      </c>
      <c r="AH256" s="7" t="str">
        <f t="shared" si="107"/>
        <v>Padrão</v>
      </c>
      <c r="AI256" s="7" t="str">
        <f t="shared" si="108"/>
        <v>Padrão</v>
      </c>
      <c r="AJ256" s="7" t="str">
        <f t="shared" si="109"/>
        <v>Padrão</v>
      </c>
      <c r="AK256" s="7" t="str">
        <f t="shared" si="110"/>
        <v>Padrão</v>
      </c>
      <c r="AL256" s="7" t="str">
        <f t="shared" si="111"/>
        <v>Padrão</v>
      </c>
      <c r="AM256" s="34">
        <f t="shared" si="112"/>
        <v>6.7161351413467666E-3</v>
      </c>
      <c r="AN256" s="34">
        <f t="shared" si="113"/>
        <v>4.8516779202724818</v>
      </c>
      <c r="AO256" s="35" t="str">
        <f t="shared" si="114"/>
        <v/>
      </c>
      <c r="AP256" s="34">
        <f t="shared" si="115"/>
        <v>5.0161350515127649E-2</v>
      </c>
      <c r="AQ256" s="34">
        <f t="shared" si="116"/>
        <v>1.7371329441521757</v>
      </c>
      <c r="AR256" s="35" t="str">
        <f t="shared" si="117"/>
        <v/>
      </c>
      <c r="AS256" s="34">
        <f t="shared" si="118"/>
        <v>0.16261969593638392</v>
      </c>
      <c r="AT256" s="34">
        <f t="shared" si="119"/>
        <v>0.91203409733242702</v>
      </c>
      <c r="AU256" s="35" t="str">
        <f t="shared" si="120"/>
        <v/>
      </c>
      <c r="AV256" s="34">
        <f t="shared" si="121"/>
        <v>6.7565168950411023E-2</v>
      </c>
      <c r="AW256" s="34">
        <f t="shared" si="122"/>
        <v>1.4838057245320497</v>
      </c>
      <c r="AX256" s="35" t="str">
        <f t="shared" si="123"/>
        <v/>
      </c>
      <c r="AY256" s="34">
        <f t="shared" si="124"/>
        <v>6.083037405517959E-2</v>
      </c>
      <c r="AZ256" s="34">
        <f t="shared" si="125"/>
        <v>1.5690640584885143</v>
      </c>
      <c r="BA256" s="35" t="str">
        <f t="shared" si="126"/>
        <v/>
      </c>
      <c r="BB256" s="34">
        <f t="shared" si="127"/>
        <v>0.16285060750454688</v>
      </c>
      <c r="BC256" s="34">
        <f t="shared" si="128"/>
        <v>0.9112820465910213</v>
      </c>
      <c r="BD256" s="35" t="str">
        <f t="shared" si="129"/>
        <v/>
      </c>
    </row>
    <row r="257" spans="1:56" ht="12.75" customHeight="1" x14ac:dyDescent="0.2">
      <c r="A257" s="7" t="s">
        <v>52</v>
      </c>
      <c r="B257" s="7" t="s">
        <v>35</v>
      </c>
      <c r="C257" s="8">
        <v>39984</v>
      </c>
      <c r="D257" s="9" t="s">
        <v>54</v>
      </c>
      <c r="E257" s="10" t="s">
        <v>42</v>
      </c>
      <c r="F257" s="10">
        <f t="shared" si="99"/>
        <v>0</v>
      </c>
      <c r="G257" s="10">
        <f t="shared" si="100"/>
        <v>0</v>
      </c>
      <c r="H257" s="10">
        <f t="shared" si="101"/>
        <v>1</v>
      </c>
      <c r="I257" s="10">
        <f t="shared" si="102"/>
        <v>0</v>
      </c>
      <c r="J257" s="7">
        <v>0</v>
      </c>
      <c r="K257" s="13">
        <v>20044</v>
      </c>
      <c r="L257" s="9">
        <v>673396</v>
      </c>
      <c r="M257" s="7">
        <v>14</v>
      </c>
      <c r="N257" s="7">
        <f t="shared" si="130"/>
        <v>6</v>
      </c>
      <c r="O257" s="7">
        <v>17</v>
      </c>
      <c r="P257" s="7">
        <f t="shared" si="131"/>
        <v>3</v>
      </c>
      <c r="Q257" s="7">
        <v>3</v>
      </c>
      <c r="R257" s="7">
        <v>4</v>
      </c>
      <c r="S257" s="7">
        <v>4</v>
      </c>
      <c r="T257" s="7">
        <v>6</v>
      </c>
      <c r="U257" s="7">
        <v>1</v>
      </c>
      <c r="V257" s="7">
        <v>0</v>
      </c>
      <c r="W257" s="7">
        <v>0</v>
      </c>
      <c r="X257" s="6">
        <v>1</v>
      </c>
      <c r="Y257" s="12">
        <v>17.255520504731862</v>
      </c>
      <c r="Z257" s="7">
        <v>1</v>
      </c>
      <c r="AA257" s="7">
        <v>0</v>
      </c>
      <c r="AB257" s="7">
        <v>0</v>
      </c>
      <c r="AC257" s="10">
        <f t="shared" si="103"/>
        <v>1</v>
      </c>
      <c r="AD257" s="10">
        <f t="shared" si="104"/>
        <v>0</v>
      </c>
      <c r="AE257" s="10">
        <f t="shared" si="105"/>
        <v>0</v>
      </c>
      <c r="AF257" s="9" t="s">
        <v>34</v>
      </c>
      <c r="AG257" s="7" t="str">
        <f t="shared" si="106"/>
        <v>Padrão</v>
      </c>
      <c r="AH257" s="7" t="str">
        <f t="shared" si="107"/>
        <v>Padrão</v>
      </c>
      <c r="AI257" s="7" t="str">
        <f t="shared" si="108"/>
        <v>Padrão</v>
      </c>
      <c r="AJ257" s="7" t="str">
        <f t="shared" si="109"/>
        <v>Padrão</v>
      </c>
      <c r="AK257" s="7" t="str">
        <f t="shared" si="110"/>
        <v>Padrão</v>
      </c>
      <c r="AL257" s="7" t="str">
        <f t="shared" si="111"/>
        <v>Padrão</v>
      </c>
      <c r="AM257" s="34">
        <f t="shared" si="112"/>
        <v>5.4928114874683402E-2</v>
      </c>
      <c r="AN257" s="34">
        <f t="shared" si="113"/>
        <v>1.656094939289025</v>
      </c>
      <c r="AO257" s="35" t="str">
        <f t="shared" si="114"/>
        <v/>
      </c>
      <c r="AP257" s="34">
        <f t="shared" si="115"/>
        <v>0.42899171087488164</v>
      </c>
      <c r="AQ257" s="34">
        <f t="shared" si="116"/>
        <v>0.49150874477609036</v>
      </c>
      <c r="AR257" s="35" t="str">
        <f t="shared" si="117"/>
        <v/>
      </c>
      <c r="AS257" s="34">
        <f t="shared" si="118"/>
        <v>7.1958632118559957E-3</v>
      </c>
      <c r="AT257" s="34">
        <f t="shared" si="119"/>
        <v>4.6860406798016934</v>
      </c>
      <c r="AU257" s="35" t="str">
        <f t="shared" si="120"/>
        <v/>
      </c>
      <c r="AV257" s="34">
        <f t="shared" si="121"/>
        <v>0.53897953132908405</v>
      </c>
      <c r="AW257" s="34">
        <f t="shared" si="122"/>
        <v>0.41503623187612998</v>
      </c>
      <c r="AX257" s="35" t="str">
        <f t="shared" si="123"/>
        <v/>
      </c>
      <c r="AY257" s="34">
        <f t="shared" si="124"/>
        <v>4.0450964209456626E-3</v>
      </c>
      <c r="AZ257" s="34">
        <f t="shared" si="125"/>
        <v>6.2598978333521593</v>
      </c>
      <c r="BA257" s="35" t="str">
        <f t="shared" si="126"/>
        <v/>
      </c>
      <c r="BB257" s="34">
        <f t="shared" si="127"/>
        <v>0.16285060750454688</v>
      </c>
      <c r="BC257" s="34">
        <f t="shared" si="128"/>
        <v>0.9112820465910213</v>
      </c>
      <c r="BD257" s="35" t="str">
        <f t="shared" si="129"/>
        <v/>
      </c>
    </row>
    <row r="258" spans="1:56" ht="12.75" customHeight="1" x14ac:dyDescent="0.2">
      <c r="A258" s="7" t="s">
        <v>52</v>
      </c>
      <c r="B258" s="7" t="s">
        <v>63</v>
      </c>
      <c r="C258" s="8">
        <v>40027</v>
      </c>
      <c r="D258" s="9" t="s">
        <v>71</v>
      </c>
      <c r="E258" s="10" t="s">
        <v>42</v>
      </c>
      <c r="F258" s="10">
        <f t="shared" ref="F258:F321" si="132">IF(E258="Sul",1,0)</f>
        <v>0</v>
      </c>
      <c r="G258" s="10">
        <f t="shared" ref="G258:G321" si="133">IF(E258="Nordeste",1,0)</f>
        <v>0</v>
      </c>
      <c r="H258" s="10">
        <f t="shared" ref="H258:H321" si="134">IF(E258="Sudeste",1,0)</f>
        <v>1</v>
      </c>
      <c r="I258" s="10">
        <f t="shared" ref="I258:I321" si="135">IF(E258="Centro-Oeste",1,0)</f>
        <v>0</v>
      </c>
      <c r="J258" s="7">
        <v>0</v>
      </c>
      <c r="K258" s="11">
        <v>62459</v>
      </c>
      <c r="L258" s="9">
        <v>152093</v>
      </c>
      <c r="M258" s="7">
        <v>14</v>
      </c>
      <c r="N258" s="7">
        <f t="shared" si="130"/>
        <v>6</v>
      </c>
      <c r="O258" s="7">
        <v>4</v>
      </c>
      <c r="P258" s="7">
        <f t="shared" si="131"/>
        <v>16</v>
      </c>
      <c r="Q258" s="7">
        <v>1</v>
      </c>
      <c r="R258" s="7">
        <v>9</v>
      </c>
      <c r="S258" s="7">
        <v>3</v>
      </c>
      <c r="T258" s="7">
        <v>6</v>
      </c>
      <c r="U258" s="7">
        <v>2</v>
      </c>
      <c r="V258" s="7">
        <v>0</v>
      </c>
      <c r="W258" s="7">
        <v>0</v>
      </c>
      <c r="X258" s="6">
        <v>0</v>
      </c>
      <c r="Y258" s="12">
        <v>15.416221985058698</v>
      </c>
      <c r="Z258" s="7">
        <v>1</v>
      </c>
      <c r="AA258" s="7">
        <v>0</v>
      </c>
      <c r="AB258" s="7">
        <v>0</v>
      </c>
      <c r="AC258" s="10">
        <f t="shared" ref="AC258:AC321" si="136">IF(AF258="Outono",1,0)</f>
        <v>0</v>
      </c>
      <c r="AD258" s="10">
        <f t="shared" ref="AD258:AD321" si="137">IF(AF258="Inverno",1,0)</f>
        <v>1</v>
      </c>
      <c r="AE258" s="10">
        <f t="shared" ref="AE258:AE321" si="138">IF(AF258="Primavera",1,0)</f>
        <v>0</v>
      </c>
      <c r="AF258" s="9" t="s">
        <v>67</v>
      </c>
      <c r="AG258" s="7" t="str">
        <f t="shared" ref="AG258:AG321" si="139">IF(OR(K258&gt;((_xlfn.QUARTILE.INC(K$2:K$375,3))+1.5*(_xlfn.QUARTILE.INC(K$2:K$375,3)-_xlfn.QUARTILE.INC(K$2:K$375,1))),K258&lt;((_xlfn.QUARTILE.INC(K$2:K$375,3))-1.5*(_xlfn.QUARTILE.INC(K$2:K$375,3)-_xlfn.QUARTILE.INC(K$2:K$375,1)))),"Outlier","Padrão")</f>
        <v>Outlier</v>
      </c>
      <c r="AH258" s="7" t="str">
        <f t="shared" ref="AH258:AH321" si="140">IF(OR(L258&gt;((_xlfn.QUARTILE.INC(L$2:L$375,3))+1.5*(_xlfn.QUARTILE.INC(L$2:L$375,3)-_xlfn.QUARTILE.INC(L$2:L$375,1))),L258&lt;((_xlfn.QUARTILE.INC(L$2:L$375,3))-1.5*(_xlfn.QUARTILE.INC(L$2:L$375,3)-_xlfn.QUARTILE.INC(L$2:L$375,1)))),"Outlier","Padrão")</f>
        <v>Padrão</v>
      </c>
      <c r="AI258" s="7" t="str">
        <f t="shared" ref="AI258:AI321" si="141">IF(OR(S258&gt;((_xlfn.QUARTILE.INC(S$2:S$375,3))+1.5*(_xlfn.QUARTILE.INC(S$2:S$375,3)-_xlfn.QUARTILE.INC(S$2:S$375,1))),S258&lt;((_xlfn.QUARTILE.INC(S$2:S$375,3))-1.5*(_xlfn.QUARTILE.INC(S$2:S$375,3)-_xlfn.QUARTILE.INC(S$2:S$375,1)))),"Outlier","Padrão")</f>
        <v>Padrão</v>
      </c>
      <c r="AJ258" s="7" t="str">
        <f t="shared" ref="AJ258:AJ321" si="142">IF(OR(T258&gt;((_xlfn.QUARTILE.INC(T$2:T$375,3))+1.5*(_xlfn.QUARTILE.INC(T$2:T$375,3)-_xlfn.QUARTILE.INC(T$2:T$375,1))),T258&lt;((_xlfn.QUARTILE.INC(T$2:T$375,3))-1.5*(_xlfn.QUARTILE.INC(T$2:T$375,3)-_xlfn.QUARTILE.INC(T$2:T$375,1)))),"Outlier","Padrão")</f>
        <v>Padrão</v>
      </c>
      <c r="AK258" s="7" t="str">
        <f t="shared" ref="AK258:AK321" si="143">IF(OR(Y258&gt;((_xlfn.QUARTILE.INC(Y$2:Y$375,3))+1.5*(_xlfn.QUARTILE.INC(Y$2:Y$375,3)-_xlfn.QUARTILE.INC(Y$2:Y$375,1))),Y258&lt;((_xlfn.QUARTILE.INC(Y$2:Y$375,3))-1.5*(_xlfn.QUARTILE.INC(Y$2:Y$375,3)-_xlfn.QUARTILE.INC(Y$2:Y$375,1)))),"Outlier","Padrão")</f>
        <v>Padrão</v>
      </c>
      <c r="AL258" s="7" t="str">
        <f t="shared" ref="AL258:AL321" si="144">IF(OR(AB258&gt;((_xlfn.QUARTILE.INC(AB$2:AB$375,3))+1.5*(_xlfn.QUARTILE.INC(AB$2:AB$375,3)-_xlfn.QUARTILE.INC(AB$2:AB$375,1))),AB258&lt;((_xlfn.QUARTILE.INC(AB$2:AB$375,3))-1.5*(_xlfn.QUARTILE.INC(AB$2:AB$375,3)-_xlfn.QUARTILE.INC(AB$2:AB$375,1)))),"Outlier","Padrão")</f>
        <v>Padrão</v>
      </c>
      <c r="AM258" s="34">
        <f t="shared" ref="AM258:AM321" si="145">((K258-AVERAGE($K$2:$K$375))/_xlfn.STDEV.S($K$2:$K$375))^2</f>
        <v>4.1079514727579598</v>
      </c>
      <c r="AN258" s="34">
        <f t="shared" ref="AN258:AN321" si="146">_xlfn.CHISQ.DIST(AM258,1,0)</f>
        <v>2.5238706032857949E-2</v>
      </c>
      <c r="AO258" s="35" t="str">
        <f t="shared" ref="AO258:AO321" si="147">IF(AN258&lt;1%,"***",IF(AND(AN258&gt;=1%,AN258&lt;5%),"**",IF(AND(AN258&gt;=5%,AN258&lt;10%),"*",IF(AN258&gt;=10%,"",))))</f>
        <v>**</v>
      </c>
      <c r="AP258" s="34">
        <f t="shared" ref="AP258:AP321" si="148">((L258-AVERAGE($L$2:$L$375))/_xlfn.STDEV.S($L$2:$L$375))^2</f>
        <v>0.5447644452966075</v>
      </c>
      <c r="AQ258" s="34">
        <f t="shared" ref="AQ258:AQ321" si="149">_xlfn.CHISQ.DIST(AP258,1,0)</f>
        <v>0.41163433433639884</v>
      </c>
      <c r="AR258" s="35" t="str">
        <f t="shared" ref="AR258:AR321" si="150">IF(AQ258&lt;1%,"***",IF(AND(AQ258&gt;=1%,AQ258&lt;5%),"**",IF(AND(AQ258&gt;=5%,AQ258&lt;10%),"*",IF(AQ258&gt;=10%,"",))))</f>
        <v/>
      </c>
      <c r="AS258" s="34">
        <f t="shared" ref="AS258:AS321" si="151">((S258-AVERAGE($S$2:$S$375))/_xlfn.STDEV.S($S$2:$S$375))^2</f>
        <v>0.32823525539694648</v>
      </c>
      <c r="AT258" s="34">
        <f t="shared" ref="AT258:AT321" si="152">_xlfn.CHISQ.DIST(AS258,1,0)</f>
        <v>0.59093821033144889</v>
      </c>
      <c r="AU258" s="35" t="str">
        <f t="shared" ref="AU258:AU321" si="153">IF(AT258&lt;1%,"***",IF(AND(AT258&gt;=1%,AT258&lt;5%),"**",IF(AND(AT258&gt;=5%,AT258&lt;10%),"*",IF(AT258&gt;=10%,"",))))</f>
        <v/>
      </c>
      <c r="AV258" s="34">
        <f t="shared" ref="AV258:AV321" si="154">((T258-AVERAGE($T$2:$T$375))/_xlfn.STDEV.S($T$2:$T$375))^2</f>
        <v>0.53897953132908405</v>
      </c>
      <c r="AW258" s="34">
        <f t="shared" ref="AW258:AW321" si="155">_xlfn.CHISQ.DIST(AV258,1,0)</f>
        <v>0.41503623187612998</v>
      </c>
      <c r="AX258" s="35" t="str">
        <f t="shared" ref="AX258:AX321" si="156">IF(AW258&lt;1%,"***",IF(AND(AW258&gt;=1%,AW258&lt;5%),"**",IF(AND(AW258&gt;=5%,AW258&lt;10%),"*",IF(AW258&gt;=10%,"",))))</f>
        <v/>
      </c>
      <c r="AY258" s="34">
        <f t="shared" ref="AY258:AY321" si="157">((Y258-AVERAGE($Y$2:$Y$375))/_xlfn.STDEV.S($Y$2:$Y$375))^2</f>
        <v>7.4760451503179587E-2</v>
      </c>
      <c r="AZ258" s="34">
        <f t="shared" ref="AZ258:AZ321" si="158">_xlfn.CHISQ.DIST(AY258,1,0)</f>
        <v>1.4055298787199417</v>
      </c>
      <c r="BA258" s="35" t="str">
        <f t="shared" ref="BA258:BA321" si="159">IF(AZ258&lt;1%,"***",IF(AND(AZ258&gt;=1%,AZ258&lt;5%),"**",IF(AND(AZ258&gt;=5%,AZ258&lt;10%),"*",IF(AZ258&gt;=10%,"",))))</f>
        <v/>
      </c>
      <c r="BB258" s="34">
        <f t="shared" ref="BB258:BB321" si="160">((AB258-AVERAGE($AB$2:$AB$375))/_xlfn.STDEV.S($AB$2:$AB$375))^2</f>
        <v>0.16285060750454688</v>
      </c>
      <c r="BC258" s="34">
        <f t="shared" ref="BC258:BC321" si="161">_xlfn.CHISQ.DIST(BB258,1,0)</f>
        <v>0.9112820465910213</v>
      </c>
      <c r="BD258" s="35" t="str">
        <f t="shared" ref="BD258:BD321" si="162">IF(BC258&lt;1%,"***",IF(AND(BC258&gt;=1%,BC258&lt;5%),"**",IF(AND(BC258&gt;=5%,BC258&lt;10%),"*",IF(BC258&gt;=10%,"",))))</f>
        <v/>
      </c>
    </row>
    <row r="259" spans="1:56" ht="12.75" customHeight="1" x14ac:dyDescent="0.2">
      <c r="A259" s="7" t="s">
        <v>50</v>
      </c>
      <c r="B259" s="7" t="s">
        <v>61</v>
      </c>
      <c r="C259" s="8">
        <v>39964</v>
      </c>
      <c r="D259" s="9" t="s">
        <v>41</v>
      </c>
      <c r="E259" s="10" t="s">
        <v>42</v>
      </c>
      <c r="F259" s="10">
        <f t="shared" si="132"/>
        <v>0</v>
      </c>
      <c r="G259" s="10">
        <f t="shared" si="133"/>
        <v>0</v>
      </c>
      <c r="H259" s="10">
        <f t="shared" si="134"/>
        <v>1</v>
      </c>
      <c r="I259" s="10">
        <f t="shared" si="135"/>
        <v>0</v>
      </c>
      <c r="J259" s="7">
        <v>0</v>
      </c>
      <c r="K259" s="11">
        <v>22667</v>
      </c>
      <c r="L259" s="9">
        <v>19223897</v>
      </c>
      <c r="M259" s="7">
        <v>15</v>
      </c>
      <c r="N259" s="7">
        <f t="shared" ref="N259:N322" si="163">20-M259</f>
        <v>5</v>
      </c>
      <c r="O259" s="7">
        <v>4</v>
      </c>
      <c r="P259" s="7">
        <f t="shared" ref="P259:P322" si="164">20-O259</f>
        <v>16</v>
      </c>
      <c r="Q259" s="7">
        <v>2</v>
      </c>
      <c r="R259" s="7">
        <v>6</v>
      </c>
      <c r="S259" s="7">
        <v>2</v>
      </c>
      <c r="T259" s="7">
        <v>4</v>
      </c>
      <c r="U259" s="7">
        <v>1</v>
      </c>
      <c r="V259" s="7">
        <v>0</v>
      </c>
      <c r="W259" s="7">
        <v>0</v>
      </c>
      <c r="X259" s="6">
        <v>1</v>
      </c>
      <c r="Y259" s="12">
        <v>12.436974789915967</v>
      </c>
      <c r="Z259" s="7">
        <v>1</v>
      </c>
      <c r="AA259" s="7">
        <v>0</v>
      </c>
      <c r="AB259" s="7">
        <v>0</v>
      </c>
      <c r="AC259" s="10">
        <f t="shared" si="136"/>
        <v>1</v>
      </c>
      <c r="AD259" s="10">
        <f t="shared" si="137"/>
        <v>0</v>
      </c>
      <c r="AE259" s="10">
        <f t="shared" si="138"/>
        <v>0</v>
      </c>
      <c r="AF259" s="9" t="s">
        <v>34</v>
      </c>
      <c r="AG259" s="7" t="str">
        <f t="shared" si="139"/>
        <v>Padrão</v>
      </c>
      <c r="AH259" s="7" t="str">
        <f t="shared" si="140"/>
        <v>Outlier</v>
      </c>
      <c r="AI259" s="7" t="str">
        <f t="shared" si="141"/>
        <v>Padrão</v>
      </c>
      <c r="AJ259" s="7" t="str">
        <f t="shared" si="142"/>
        <v>Padrão</v>
      </c>
      <c r="AK259" s="7" t="str">
        <f t="shared" si="143"/>
        <v>Padrão</v>
      </c>
      <c r="AL259" s="7" t="str">
        <f t="shared" si="144"/>
        <v>Padrão</v>
      </c>
      <c r="AM259" s="34">
        <f t="shared" si="145"/>
        <v>8.9365576108731241E-3</v>
      </c>
      <c r="AN259" s="34">
        <f t="shared" si="146"/>
        <v>4.2013067057607953</v>
      </c>
      <c r="AO259" s="35" t="str">
        <f t="shared" si="147"/>
        <v/>
      </c>
      <c r="AP259" s="34">
        <f t="shared" si="148"/>
        <v>5.3009435410909553</v>
      </c>
      <c r="AQ259" s="34">
        <f t="shared" si="149"/>
        <v>1.2236246353248176E-2</v>
      </c>
      <c r="AR259" s="35" t="str">
        <f t="shared" si="150"/>
        <v>**</v>
      </c>
      <c r="AS259" s="34">
        <f t="shared" si="151"/>
        <v>1.1257378724916556</v>
      </c>
      <c r="AT259" s="34">
        <f t="shared" si="152"/>
        <v>0.21416108293737512</v>
      </c>
      <c r="AU259" s="35" t="str">
        <f t="shared" si="153"/>
        <v/>
      </c>
      <c r="AV259" s="34">
        <f t="shared" si="154"/>
        <v>4.5918591086084329E-2</v>
      </c>
      <c r="AW259" s="34">
        <f t="shared" si="155"/>
        <v>1.8194691376563785</v>
      </c>
      <c r="AX259" s="35" t="str">
        <f t="shared" si="156"/>
        <v/>
      </c>
      <c r="AY259" s="34">
        <f t="shared" si="157"/>
        <v>0.37612281749046561</v>
      </c>
      <c r="AZ259" s="34">
        <f t="shared" si="158"/>
        <v>0.53897819220818122</v>
      </c>
      <c r="BA259" s="35" t="str">
        <f t="shared" si="159"/>
        <v/>
      </c>
      <c r="BB259" s="34">
        <f t="shared" si="160"/>
        <v>0.16285060750454688</v>
      </c>
      <c r="BC259" s="34">
        <f t="shared" si="161"/>
        <v>0.9112820465910213</v>
      </c>
      <c r="BD259" s="35" t="str">
        <f t="shared" si="162"/>
        <v/>
      </c>
    </row>
    <row r="260" spans="1:56" ht="12.75" customHeight="1" x14ac:dyDescent="0.2">
      <c r="A260" s="7" t="s">
        <v>36</v>
      </c>
      <c r="B260" s="7" t="s">
        <v>49</v>
      </c>
      <c r="C260" s="8">
        <v>39950</v>
      </c>
      <c r="D260" s="9" t="s">
        <v>59</v>
      </c>
      <c r="E260" s="10" t="s">
        <v>42</v>
      </c>
      <c r="F260" s="10">
        <f t="shared" si="132"/>
        <v>0</v>
      </c>
      <c r="G260" s="10">
        <f t="shared" si="133"/>
        <v>0</v>
      </c>
      <c r="H260" s="10">
        <f t="shared" si="134"/>
        <v>1</v>
      </c>
      <c r="I260" s="10">
        <f t="shared" si="135"/>
        <v>0</v>
      </c>
      <c r="J260" s="7">
        <v>0</v>
      </c>
      <c r="K260" s="11">
        <v>100806</v>
      </c>
      <c r="L260" s="9">
        <v>270173</v>
      </c>
      <c r="M260" s="7">
        <v>15</v>
      </c>
      <c r="N260" s="7">
        <f t="shared" si="163"/>
        <v>5</v>
      </c>
      <c r="O260" s="7">
        <v>4</v>
      </c>
      <c r="P260" s="7">
        <f t="shared" si="164"/>
        <v>16</v>
      </c>
      <c r="Q260" s="7">
        <v>3</v>
      </c>
      <c r="R260" s="7">
        <v>5</v>
      </c>
      <c r="S260" s="7">
        <v>6</v>
      </c>
      <c r="T260" s="7">
        <v>7</v>
      </c>
      <c r="U260" s="7">
        <v>1</v>
      </c>
      <c r="V260" s="7">
        <v>0</v>
      </c>
      <c r="W260" s="7">
        <v>1</v>
      </c>
      <c r="X260" s="6">
        <v>0</v>
      </c>
      <c r="Y260" s="12">
        <v>13.705650459921156</v>
      </c>
      <c r="Z260" s="7">
        <v>1</v>
      </c>
      <c r="AA260" s="7">
        <v>0</v>
      </c>
      <c r="AB260" s="7">
        <v>0</v>
      </c>
      <c r="AC260" s="10">
        <f t="shared" si="136"/>
        <v>1</v>
      </c>
      <c r="AD260" s="10">
        <f t="shared" si="137"/>
        <v>0</v>
      </c>
      <c r="AE260" s="10">
        <f t="shared" si="138"/>
        <v>0</v>
      </c>
      <c r="AF260" s="9" t="s">
        <v>34</v>
      </c>
      <c r="AG260" s="7" t="str">
        <f t="shared" si="139"/>
        <v>Outlier</v>
      </c>
      <c r="AH260" s="7" t="str">
        <f t="shared" si="140"/>
        <v>Padrão</v>
      </c>
      <c r="AI260" s="7" t="str">
        <f t="shared" si="141"/>
        <v>Padrão</v>
      </c>
      <c r="AJ260" s="7" t="str">
        <f t="shared" si="142"/>
        <v>Padrão</v>
      </c>
      <c r="AK260" s="7" t="str">
        <f t="shared" si="143"/>
        <v>Padrão</v>
      </c>
      <c r="AL260" s="7" t="str">
        <f t="shared" si="144"/>
        <v>Padrão</v>
      </c>
      <c r="AM260" s="34">
        <f t="shared" si="145"/>
        <v>16.573983232139259</v>
      </c>
      <c r="AN260" s="34">
        <f t="shared" si="146"/>
        <v>2.4671859763374411E-5</v>
      </c>
      <c r="AO260" s="35" t="str">
        <f t="shared" si="147"/>
        <v>***</v>
      </c>
      <c r="AP260" s="34">
        <f t="shared" si="148"/>
        <v>0.51733075253573368</v>
      </c>
      <c r="AQ260" s="34">
        <f t="shared" si="149"/>
        <v>0.42824171776479131</v>
      </c>
      <c r="AR260" s="35" t="str">
        <f t="shared" si="150"/>
        <v/>
      </c>
      <c r="AS260" s="34">
        <f t="shared" si="151"/>
        <v>0.79450675357053047</v>
      </c>
      <c r="AT260" s="34">
        <f t="shared" si="152"/>
        <v>0.30084051243716065</v>
      </c>
      <c r="AU260" s="35" t="str">
        <f t="shared" si="153"/>
        <v/>
      </c>
      <c r="AV260" s="34">
        <f t="shared" si="154"/>
        <v>1.4601616782221036</v>
      </c>
      <c r="AW260" s="34">
        <f t="shared" si="155"/>
        <v>0.159088765911922</v>
      </c>
      <c r="AX260" s="35" t="str">
        <f t="shared" si="156"/>
        <v/>
      </c>
      <c r="AY260" s="34">
        <f t="shared" si="157"/>
        <v>0.21954962577874776</v>
      </c>
      <c r="AZ260" s="34">
        <f t="shared" si="158"/>
        <v>0.76290264347285042</v>
      </c>
      <c r="BA260" s="35" t="str">
        <f t="shared" si="159"/>
        <v/>
      </c>
      <c r="BB260" s="34">
        <f t="shared" si="160"/>
        <v>0.16285060750454688</v>
      </c>
      <c r="BC260" s="34">
        <f t="shared" si="161"/>
        <v>0.9112820465910213</v>
      </c>
      <c r="BD260" s="35" t="str">
        <f t="shared" si="162"/>
        <v/>
      </c>
    </row>
    <row r="261" spans="1:56" ht="12.75" customHeight="1" x14ac:dyDescent="0.2">
      <c r="A261" s="7" t="s">
        <v>61</v>
      </c>
      <c r="B261" s="7" t="s">
        <v>30</v>
      </c>
      <c r="C261" s="8">
        <v>39991</v>
      </c>
      <c r="D261" s="9" t="s">
        <v>57</v>
      </c>
      <c r="E261" s="10" t="s">
        <v>42</v>
      </c>
      <c r="F261" s="10">
        <f t="shared" si="132"/>
        <v>0</v>
      </c>
      <c r="G261" s="10">
        <f t="shared" si="133"/>
        <v>0</v>
      </c>
      <c r="H261" s="10">
        <f t="shared" si="134"/>
        <v>1</v>
      </c>
      <c r="I261" s="10">
        <f t="shared" si="135"/>
        <v>0</v>
      </c>
      <c r="J261" s="7">
        <v>0</v>
      </c>
      <c r="K261" s="13">
        <v>15835</v>
      </c>
      <c r="L261" s="9">
        <v>2452617</v>
      </c>
      <c r="M261" s="7">
        <v>15</v>
      </c>
      <c r="N261" s="7">
        <f t="shared" si="163"/>
        <v>5</v>
      </c>
      <c r="O261" s="7">
        <v>17</v>
      </c>
      <c r="P261" s="7">
        <f t="shared" si="164"/>
        <v>3</v>
      </c>
      <c r="Q261" s="7">
        <v>1</v>
      </c>
      <c r="R261" s="7">
        <v>4</v>
      </c>
      <c r="S261" s="7">
        <v>4</v>
      </c>
      <c r="T261" s="7">
        <v>4</v>
      </c>
      <c r="U261" s="7">
        <v>1</v>
      </c>
      <c r="V261" s="7">
        <v>0</v>
      </c>
      <c r="W261" s="7">
        <v>0</v>
      </c>
      <c r="X261" s="6">
        <v>0</v>
      </c>
      <c r="Y261" s="12">
        <v>17.430317137038113</v>
      </c>
      <c r="Z261" s="7">
        <v>1</v>
      </c>
      <c r="AA261" s="7">
        <v>0</v>
      </c>
      <c r="AB261" s="7">
        <v>14</v>
      </c>
      <c r="AC261" s="10">
        <f t="shared" si="136"/>
        <v>0</v>
      </c>
      <c r="AD261" s="10">
        <f t="shared" si="137"/>
        <v>1</v>
      </c>
      <c r="AE261" s="10">
        <f t="shared" si="138"/>
        <v>0</v>
      </c>
      <c r="AF261" s="9" t="s">
        <v>67</v>
      </c>
      <c r="AG261" s="7" t="str">
        <f t="shared" si="139"/>
        <v>Padrão</v>
      </c>
      <c r="AH261" s="7" t="str">
        <f t="shared" si="140"/>
        <v>Padrão</v>
      </c>
      <c r="AI261" s="7" t="str">
        <f t="shared" si="141"/>
        <v>Padrão</v>
      </c>
      <c r="AJ261" s="7" t="str">
        <f t="shared" si="142"/>
        <v>Padrão</v>
      </c>
      <c r="AK261" s="7" t="str">
        <f t="shared" si="143"/>
        <v>Padrão</v>
      </c>
      <c r="AL261" s="7" t="str">
        <f t="shared" si="144"/>
        <v>Outlier</v>
      </c>
      <c r="AM261" s="34">
        <f t="shared" si="145"/>
        <v>0.21045380707616163</v>
      </c>
      <c r="AN261" s="34">
        <f t="shared" si="146"/>
        <v>0.78276646055451471</v>
      </c>
      <c r="AO261" s="35" t="str">
        <f t="shared" si="147"/>
        <v/>
      </c>
      <c r="AP261" s="34">
        <f t="shared" si="148"/>
        <v>0.13788459719305088</v>
      </c>
      <c r="AQ261" s="34">
        <f t="shared" si="149"/>
        <v>1.0027921569798219</v>
      </c>
      <c r="AR261" s="35" t="str">
        <f t="shared" si="150"/>
        <v/>
      </c>
      <c r="AS261" s="34">
        <f t="shared" si="151"/>
        <v>7.1958632118559957E-3</v>
      </c>
      <c r="AT261" s="34">
        <f t="shared" si="152"/>
        <v>4.6860406798016934</v>
      </c>
      <c r="AU261" s="35" t="str">
        <f t="shared" si="153"/>
        <v/>
      </c>
      <c r="AV261" s="34">
        <f t="shared" si="154"/>
        <v>4.5918591086084329E-2</v>
      </c>
      <c r="AW261" s="34">
        <f t="shared" si="155"/>
        <v>1.8194691376563785</v>
      </c>
      <c r="AX261" s="35" t="str">
        <f t="shared" si="156"/>
        <v/>
      </c>
      <c r="AY261" s="34">
        <f t="shared" si="157"/>
        <v>1.9062581830805103E-3</v>
      </c>
      <c r="AZ261" s="34">
        <f t="shared" si="158"/>
        <v>9.1286228938013423</v>
      </c>
      <c r="BA261" s="35" t="str">
        <f t="shared" si="159"/>
        <v/>
      </c>
      <c r="BB261" s="34">
        <f t="shared" si="160"/>
        <v>0.77880492734645745</v>
      </c>
      <c r="BC261" s="34">
        <f t="shared" si="161"/>
        <v>0.3062530195097683</v>
      </c>
      <c r="BD261" s="35" t="str">
        <f t="shared" si="162"/>
        <v/>
      </c>
    </row>
    <row r="262" spans="1:56" ht="12.75" customHeight="1" x14ac:dyDescent="0.2">
      <c r="A262" s="7" t="s">
        <v>40</v>
      </c>
      <c r="B262" s="7" t="s">
        <v>31</v>
      </c>
      <c r="C262" s="8">
        <v>40131</v>
      </c>
      <c r="D262" s="9" t="s">
        <v>45</v>
      </c>
      <c r="E262" s="10" t="s">
        <v>33</v>
      </c>
      <c r="F262" s="10">
        <f t="shared" si="132"/>
        <v>1</v>
      </c>
      <c r="G262" s="10">
        <f t="shared" si="133"/>
        <v>0</v>
      </c>
      <c r="H262" s="10">
        <f t="shared" si="134"/>
        <v>0</v>
      </c>
      <c r="I262" s="10">
        <f t="shared" si="135"/>
        <v>0</v>
      </c>
      <c r="J262" s="7">
        <v>0</v>
      </c>
      <c r="K262" s="13">
        <v>21025</v>
      </c>
      <c r="L262" s="9">
        <v>1828092</v>
      </c>
      <c r="M262" s="7">
        <v>15</v>
      </c>
      <c r="N262" s="7">
        <f t="shared" si="163"/>
        <v>5</v>
      </c>
      <c r="O262" s="7">
        <v>4</v>
      </c>
      <c r="P262" s="7">
        <f t="shared" si="164"/>
        <v>16</v>
      </c>
      <c r="Q262" s="7">
        <v>4</v>
      </c>
      <c r="R262" s="7">
        <v>3</v>
      </c>
      <c r="S262" s="7">
        <v>2</v>
      </c>
      <c r="T262" s="7">
        <v>5</v>
      </c>
      <c r="U262" s="7">
        <v>4</v>
      </c>
      <c r="V262" s="7">
        <v>0</v>
      </c>
      <c r="W262" s="7">
        <v>0</v>
      </c>
      <c r="X262" s="6">
        <v>1</v>
      </c>
      <c r="Y262" s="12">
        <v>15.762800115707261</v>
      </c>
      <c r="Z262" s="7">
        <v>1</v>
      </c>
      <c r="AA262" s="7">
        <v>0</v>
      </c>
      <c r="AB262" s="7">
        <v>0</v>
      </c>
      <c r="AC262" s="10">
        <f t="shared" si="136"/>
        <v>0</v>
      </c>
      <c r="AD262" s="10">
        <f t="shared" si="137"/>
        <v>0</v>
      </c>
      <c r="AE262" s="10">
        <f t="shared" si="138"/>
        <v>1</v>
      </c>
      <c r="AF262" s="9" t="s">
        <v>76</v>
      </c>
      <c r="AG262" s="7" t="str">
        <f t="shared" si="139"/>
        <v>Padrão</v>
      </c>
      <c r="AH262" s="7" t="str">
        <f t="shared" si="140"/>
        <v>Padrão</v>
      </c>
      <c r="AI262" s="7" t="str">
        <f t="shared" si="141"/>
        <v>Padrão</v>
      </c>
      <c r="AJ262" s="7" t="str">
        <f t="shared" si="142"/>
        <v>Padrão</v>
      </c>
      <c r="AK262" s="7" t="str">
        <f t="shared" si="143"/>
        <v>Padrão</v>
      </c>
      <c r="AL262" s="7" t="str">
        <f t="shared" si="144"/>
        <v>Padrão</v>
      </c>
      <c r="AM262" s="34">
        <f t="shared" si="145"/>
        <v>3.3149349275476039E-2</v>
      </c>
      <c r="AN262" s="34">
        <f t="shared" si="146"/>
        <v>2.1551339691418305</v>
      </c>
      <c r="AO262" s="35" t="str">
        <f t="shared" si="147"/>
        <v/>
      </c>
      <c r="AP262" s="34">
        <f t="shared" si="148"/>
        <v>0.22173832412291847</v>
      </c>
      <c r="AQ262" s="34">
        <f t="shared" si="149"/>
        <v>0.75829784208302309</v>
      </c>
      <c r="AR262" s="35" t="str">
        <f t="shared" si="150"/>
        <v/>
      </c>
      <c r="AS262" s="34">
        <f t="shared" si="151"/>
        <v>1.1257378724916556</v>
      </c>
      <c r="AT262" s="34">
        <f t="shared" si="152"/>
        <v>0.21416108293737512</v>
      </c>
      <c r="AU262" s="35" t="str">
        <f t="shared" si="153"/>
        <v/>
      </c>
      <c r="AV262" s="34">
        <f t="shared" si="154"/>
        <v>6.7565168950411023E-2</v>
      </c>
      <c r="AW262" s="34">
        <f t="shared" si="155"/>
        <v>1.4838057245320497</v>
      </c>
      <c r="AX262" s="35" t="str">
        <f t="shared" si="156"/>
        <v/>
      </c>
      <c r="AY262" s="34">
        <f t="shared" si="157"/>
        <v>5.4703045746910955E-2</v>
      </c>
      <c r="AZ262" s="34">
        <f t="shared" si="158"/>
        <v>1.6596851056935351</v>
      </c>
      <c r="BA262" s="35" t="str">
        <f t="shared" si="159"/>
        <v/>
      </c>
      <c r="BB262" s="34">
        <f t="shared" si="160"/>
        <v>0.16285060750454688</v>
      </c>
      <c r="BC262" s="34">
        <f t="shared" si="161"/>
        <v>0.9112820465910213</v>
      </c>
      <c r="BD262" s="35" t="str">
        <f t="shared" si="162"/>
        <v/>
      </c>
    </row>
    <row r="263" spans="1:56" ht="12.75" customHeight="1" x14ac:dyDescent="0.2">
      <c r="A263" s="7" t="s">
        <v>40</v>
      </c>
      <c r="B263" s="7" t="s">
        <v>43</v>
      </c>
      <c r="C263" s="8">
        <v>40111</v>
      </c>
      <c r="D263" s="9" t="s">
        <v>45</v>
      </c>
      <c r="E263" s="10" t="s">
        <v>33</v>
      </c>
      <c r="F263" s="10">
        <f t="shared" si="132"/>
        <v>1</v>
      </c>
      <c r="G263" s="10">
        <f t="shared" si="133"/>
        <v>0</v>
      </c>
      <c r="H263" s="10">
        <f t="shared" si="134"/>
        <v>0</v>
      </c>
      <c r="I263" s="10">
        <f t="shared" si="135"/>
        <v>0</v>
      </c>
      <c r="J263" s="7">
        <v>0</v>
      </c>
      <c r="K263" s="13">
        <v>21025</v>
      </c>
      <c r="L263" s="9">
        <v>1828092</v>
      </c>
      <c r="M263" s="7">
        <v>15</v>
      </c>
      <c r="N263" s="7">
        <f t="shared" si="163"/>
        <v>5</v>
      </c>
      <c r="O263" s="7">
        <v>14</v>
      </c>
      <c r="P263" s="7">
        <f t="shared" si="164"/>
        <v>6</v>
      </c>
      <c r="Q263" s="7">
        <v>1</v>
      </c>
      <c r="R263" s="7">
        <v>5</v>
      </c>
      <c r="S263" s="7">
        <v>3</v>
      </c>
      <c r="T263" s="7">
        <v>4</v>
      </c>
      <c r="U263" s="7">
        <v>4</v>
      </c>
      <c r="V263" s="7">
        <v>1</v>
      </c>
      <c r="W263" s="7">
        <v>0</v>
      </c>
      <c r="X263" s="6">
        <v>0</v>
      </c>
      <c r="Y263" s="12">
        <v>17.534715877946283</v>
      </c>
      <c r="Z263" s="7">
        <v>1</v>
      </c>
      <c r="AA263" s="7">
        <v>0</v>
      </c>
      <c r="AB263" s="7">
        <v>4.5</v>
      </c>
      <c r="AC263" s="10">
        <f t="shared" si="136"/>
        <v>0</v>
      </c>
      <c r="AD263" s="10">
        <f t="shared" si="137"/>
        <v>0</v>
      </c>
      <c r="AE263" s="10">
        <f t="shared" si="138"/>
        <v>1</v>
      </c>
      <c r="AF263" s="9" t="s">
        <v>76</v>
      </c>
      <c r="AG263" s="7" t="str">
        <f t="shared" si="139"/>
        <v>Padrão</v>
      </c>
      <c r="AH263" s="7" t="str">
        <f t="shared" si="140"/>
        <v>Padrão</v>
      </c>
      <c r="AI263" s="7" t="str">
        <f t="shared" si="141"/>
        <v>Padrão</v>
      </c>
      <c r="AJ263" s="7" t="str">
        <f t="shared" si="142"/>
        <v>Padrão</v>
      </c>
      <c r="AK263" s="7" t="str">
        <f t="shared" si="143"/>
        <v>Padrão</v>
      </c>
      <c r="AL263" s="7" t="str">
        <f t="shared" si="144"/>
        <v>Outlier</v>
      </c>
      <c r="AM263" s="34">
        <f t="shared" si="145"/>
        <v>3.3149349275476039E-2</v>
      </c>
      <c r="AN263" s="34">
        <f t="shared" si="146"/>
        <v>2.1551339691418305</v>
      </c>
      <c r="AO263" s="35" t="str">
        <f t="shared" si="147"/>
        <v/>
      </c>
      <c r="AP263" s="34">
        <f t="shared" si="148"/>
        <v>0.22173832412291847</v>
      </c>
      <c r="AQ263" s="34">
        <f t="shared" si="149"/>
        <v>0.75829784208302309</v>
      </c>
      <c r="AR263" s="35" t="str">
        <f t="shared" si="150"/>
        <v/>
      </c>
      <c r="AS263" s="34">
        <f t="shared" si="151"/>
        <v>0.32823525539694648</v>
      </c>
      <c r="AT263" s="34">
        <f t="shared" si="152"/>
        <v>0.59093821033144889</v>
      </c>
      <c r="AU263" s="35" t="str">
        <f t="shared" si="153"/>
        <v/>
      </c>
      <c r="AV263" s="34">
        <f t="shared" si="154"/>
        <v>4.5918591086084329E-2</v>
      </c>
      <c r="AW263" s="34">
        <f t="shared" si="155"/>
        <v>1.8194691376563785</v>
      </c>
      <c r="AX263" s="35" t="str">
        <f t="shared" si="156"/>
        <v/>
      </c>
      <c r="AY263" s="34">
        <f t="shared" si="157"/>
        <v>1.0081370214340914E-3</v>
      </c>
      <c r="AZ263" s="34">
        <f t="shared" si="158"/>
        <v>12.558314932180286</v>
      </c>
      <c r="BA263" s="35" t="str">
        <f t="shared" si="159"/>
        <v/>
      </c>
      <c r="BB263" s="34">
        <f t="shared" si="160"/>
        <v>9.6523761703694772E-5</v>
      </c>
      <c r="BC263" s="34">
        <f t="shared" si="161"/>
        <v>40.604296139114119</v>
      </c>
      <c r="BD263" s="35" t="str">
        <f t="shared" si="162"/>
        <v/>
      </c>
    </row>
    <row r="264" spans="1:56" ht="12.75" customHeight="1" x14ac:dyDescent="0.2">
      <c r="A264" s="7" t="s">
        <v>40</v>
      </c>
      <c r="B264" s="7" t="s">
        <v>55</v>
      </c>
      <c r="C264" s="8">
        <v>40072</v>
      </c>
      <c r="D264" s="9" t="s">
        <v>45</v>
      </c>
      <c r="E264" s="10" t="s">
        <v>33</v>
      </c>
      <c r="F264" s="10">
        <f t="shared" si="132"/>
        <v>1</v>
      </c>
      <c r="G264" s="10">
        <f t="shared" si="133"/>
        <v>0</v>
      </c>
      <c r="H264" s="10">
        <f t="shared" si="134"/>
        <v>0</v>
      </c>
      <c r="I264" s="10">
        <f t="shared" si="135"/>
        <v>0</v>
      </c>
      <c r="J264" s="7">
        <v>0</v>
      </c>
      <c r="K264" s="13">
        <v>21025</v>
      </c>
      <c r="L264" s="9">
        <v>1828092</v>
      </c>
      <c r="M264" s="7">
        <v>15</v>
      </c>
      <c r="N264" s="7">
        <f t="shared" si="163"/>
        <v>5</v>
      </c>
      <c r="O264" s="7">
        <v>6</v>
      </c>
      <c r="P264" s="7">
        <f t="shared" si="164"/>
        <v>14</v>
      </c>
      <c r="Q264" s="7">
        <v>3</v>
      </c>
      <c r="R264" s="7">
        <v>5</v>
      </c>
      <c r="S264" s="7">
        <v>4</v>
      </c>
      <c r="T264" s="7">
        <v>7</v>
      </c>
      <c r="U264" s="7">
        <v>3</v>
      </c>
      <c r="V264" s="7">
        <v>0</v>
      </c>
      <c r="W264" s="7">
        <v>1</v>
      </c>
      <c r="X264" s="6">
        <v>1</v>
      </c>
      <c r="Y264" s="12">
        <v>14.043336183728316</v>
      </c>
      <c r="Z264" s="7">
        <v>0</v>
      </c>
      <c r="AA264" s="7">
        <v>1</v>
      </c>
      <c r="AB264" s="7">
        <v>0</v>
      </c>
      <c r="AC264" s="10">
        <f t="shared" si="136"/>
        <v>0</v>
      </c>
      <c r="AD264" s="10">
        <f t="shared" si="137"/>
        <v>1</v>
      </c>
      <c r="AE264" s="10">
        <f t="shared" si="138"/>
        <v>0</v>
      </c>
      <c r="AF264" s="9" t="s">
        <v>67</v>
      </c>
      <c r="AG264" s="7" t="str">
        <f t="shared" si="139"/>
        <v>Padrão</v>
      </c>
      <c r="AH264" s="7" t="str">
        <f t="shared" si="140"/>
        <v>Padrão</v>
      </c>
      <c r="AI264" s="7" t="str">
        <f t="shared" si="141"/>
        <v>Padrão</v>
      </c>
      <c r="AJ264" s="7" t="str">
        <f t="shared" si="142"/>
        <v>Padrão</v>
      </c>
      <c r="AK264" s="7" t="str">
        <f t="shared" si="143"/>
        <v>Padrão</v>
      </c>
      <c r="AL264" s="7" t="str">
        <f t="shared" si="144"/>
        <v>Padrão</v>
      </c>
      <c r="AM264" s="34">
        <f t="shared" si="145"/>
        <v>3.3149349275476039E-2</v>
      </c>
      <c r="AN264" s="34">
        <f t="shared" si="146"/>
        <v>2.1551339691418305</v>
      </c>
      <c r="AO264" s="35" t="str">
        <f t="shared" si="147"/>
        <v/>
      </c>
      <c r="AP264" s="34">
        <f t="shared" si="148"/>
        <v>0.22173832412291847</v>
      </c>
      <c r="AQ264" s="34">
        <f t="shared" si="149"/>
        <v>0.75829784208302309</v>
      </c>
      <c r="AR264" s="35" t="str">
        <f t="shared" si="150"/>
        <v/>
      </c>
      <c r="AS264" s="34">
        <f t="shared" si="151"/>
        <v>7.1958632118559957E-3</v>
      </c>
      <c r="AT264" s="34">
        <f t="shared" si="152"/>
        <v>4.6860406798016934</v>
      </c>
      <c r="AU264" s="35" t="str">
        <f t="shared" si="153"/>
        <v/>
      </c>
      <c r="AV264" s="34">
        <f t="shared" si="154"/>
        <v>1.4601616782221036</v>
      </c>
      <c r="AW264" s="34">
        <f t="shared" si="155"/>
        <v>0.159088765911922</v>
      </c>
      <c r="AX264" s="35" t="str">
        <f t="shared" si="156"/>
        <v/>
      </c>
      <c r="AY264" s="34">
        <f t="shared" si="157"/>
        <v>0.18493345545808026</v>
      </c>
      <c r="AZ264" s="34">
        <f t="shared" si="158"/>
        <v>0.84575492211578096</v>
      </c>
      <c r="BA264" s="35" t="str">
        <f t="shared" si="159"/>
        <v/>
      </c>
      <c r="BB264" s="34">
        <f t="shared" si="160"/>
        <v>0.16285060750454688</v>
      </c>
      <c r="BC264" s="34">
        <f t="shared" si="161"/>
        <v>0.9112820465910213</v>
      </c>
      <c r="BD264" s="35" t="str">
        <f t="shared" si="162"/>
        <v/>
      </c>
    </row>
    <row r="265" spans="1:56" ht="12.75" customHeight="1" x14ac:dyDescent="0.2">
      <c r="A265" s="7" t="s">
        <v>43</v>
      </c>
      <c r="B265" s="7" t="s">
        <v>40</v>
      </c>
      <c r="C265" s="8">
        <v>40013</v>
      </c>
      <c r="D265" s="9" t="s">
        <v>45</v>
      </c>
      <c r="E265" s="10" t="s">
        <v>33</v>
      </c>
      <c r="F265" s="10">
        <f t="shared" si="132"/>
        <v>1</v>
      </c>
      <c r="G265" s="10">
        <f t="shared" si="133"/>
        <v>0</v>
      </c>
      <c r="H265" s="10">
        <f t="shared" si="134"/>
        <v>0</v>
      </c>
      <c r="I265" s="10">
        <f t="shared" si="135"/>
        <v>0</v>
      </c>
      <c r="J265" s="7">
        <v>0</v>
      </c>
      <c r="K265" s="13">
        <v>21025</v>
      </c>
      <c r="L265" s="9">
        <v>1828092</v>
      </c>
      <c r="M265" s="7">
        <v>15</v>
      </c>
      <c r="N265" s="7">
        <f t="shared" si="163"/>
        <v>5</v>
      </c>
      <c r="O265" s="7">
        <v>12</v>
      </c>
      <c r="P265" s="7">
        <f t="shared" si="164"/>
        <v>8</v>
      </c>
      <c r="Q265" s="7">
        <v>3</v>
      </c>
      <c r="R265" s="7">
        <v>6</v>
      </c>
      <c r="S265" s="7">
        <v>4</v>
      </c>
      <c r="T265" s="7">
        <v>5</v>
      </c>
      <c r="U265" s="7">
        <v>2</v>
      </c>
      <c r="V265" s="7">
        <v>1</v>
      </c>
      <c r="W265" s="7">
        <v>0</v>
      </c>
      <c r="X265" s="6">
        <v>0</v>
      </c>
      <c r="Y265" s="12">
        <v>20.771306965638949</v>
      </c>
      <c r="Z265" s="7">
        <v>1</v>
      </c>
      <c r="AA265" s="7">
        <v>0</v>
      </c>
      <c r="AB265" s="7">
        <v>0</v>
      </c>
      <c r="AC265" s="10">
        <f t="shared" si="136"/>
        <v>0</v>
      </c>
      <c r="AD265" s="10">
        <f t="shared" si="137"/>
        <v>1</v>
      </c>
      <c r="AE265" s="10">
        <f t="shared" si="138"/>
        <v>0</v>
      </c>
      <c r="AF265" s="9" t="s">
        <v>67</v>
      </c>
      <c r="AG265" s="7" t="str">
        <f t="shared" si="139"/>
        <v>Padrão</v>
      </c>
      <c r="AH265" s="7" t="str">
        <f t="shared" si="140"/>
        <v>Padrão</v>
      </c>
      <c r="AI265" s="7" t="str">
        <f t="shared" si="141"/>
        <v>Padrão</v>
      </c>
      <c r="AJ265" s="7" t="str">
        <f t="shared" si="142"/>
        <v>Padrão</v>
      </c>
      <c r="AK265" s="7" t="str">
        <f t="shared" si="143"/>
        <v>Padrão</v>
      </c>
      <c r="AL265" s="7" t="str">
        <f t="shared" si="144"/>
        <v>Padrão</v>
      </c>
      <c r="AM265" s="34">
        <f t="shared" si="145"/>
        <v>3.3149349275476039E-2</v>
      </c>
      <c r="AN265" s="34">
        <f t="shared" si="146"/>
        <v>2.1551339691418305</v>
      </c>
      <c r="AO265" s="35" t="str">
        <f t="shared" si="147"/>
        <v/>
      </c>
      <c r="AP265" s="34">
        <f t="shared" si="148"/>
        <v>0.22173832412291847</v>
      </c>
      <c r="AQ265" s="34">
        <f t="shared" si="149"/>
        <v>0.75829784208302309</v>
      </c>
      <c r="AR265" s="35" t="str">
        <f t="shared" si="150"/>
        <v/>
      </c>
      <c r="AS265" s="34">
        <f t="shared" si="151"/>
        <v>7.1958632118559957E-3</v>
      </c>
      <c r="AT265" s="34">
        <f t="shared" si="152"/>
        <v>4.6860406798016934</v>
      </c>
      <c r="AU265" s="35" t="str">
        <f t="shared" si="153"/>
        <v/>
      </c>
      <c r="AV265" s="34">
        <f t="shared" si="154"/>
        <v>6.7565168950411023E-2</v>
      </c>
      <c r="AW265" s="34">
        <f t="shared" si="155"/>
        <v>1.4838057245320497</v>
      </c>
      <c r="AX265" s="35" t="str">
        <f t="shared" si="156"/>
        <v/>
      </c>
      <c r="AY265" s="34">
        <f t="shared" si="157"/>
        <v>0.11388661904639609</v>
      </c>
      <c r="AZ265" s="34">
        <f t="shared" si="158"/>
        <v>1.1167180878242884</v>
      </c>
      <c r="BA265" s="35" t="str">
        <f t="shared" si="159"/>
        <v/>
      </c>
      <c r="BB265" s="34">
        <f t="shared" si="160"/>
        <v>0.16285060750454688</v>
      </c>
      <c r="BC265" s="34">
        <f t="shared" si="161"/>
        <v>0.9112820465910213</v>
      </c>
      <c r="BD265" s="35" t="str">
        <f t="shared" si="162"/>
        <v/>
      </c>
    </row>
    <row r="266" spans="1:56" ht="12.75" customHeight="1" x14ac:dyDescent="0.2">
      <c r="A266" s="7" t="s">
        <v>43</v>
      </c>
      <c r="B266" s="7" t="s">
        <v>61</v>
      </c>
      <c r="C266" s="8">
        <v>40138</v>
      </c>
      <c r="D266" s="9" t="s">
        <v>45</v>
      </c>
      <c r="E266" s="10" t="s">
        <v>33</v>
      </c>
      <c r="F266" s="10">
        <f t="shared" si="132"/>
        <v>1</v>
      </c>
      <c r="G266" s="10">
        <f t="shared" si="133"/>
        <v>0</v>
      </c>
      <c r="H266" s="10">
        <f t="shared" si="134"/>
        <v>0</v>
      </c>
      <c r="I266" s="10">
        <f t="shared" si="135"/>
        <v>0</v>
      </c>
      <c r="J266" s="7">
        <v>0</v>
      </c>
      <c r="K266" s="13">
        <v>21025</v>
      </c>
      <c r="L266" s="9">
        <v>1828092</v>
      </c>
      <c r="M266" s="7">
        <v>15</v>
      </c>
      <c r="N266" s="7">
        <f t="shared" si="163"/>
        <v>5</v>
      </c>
      <c r="O266" s="7">
        <v>6</v>
      </c>
      <c r="P266" s="7">
        <f t="shared" si="164"/>
        <v>14</v>
      </c>
      <c r="Q266" s="7">
        <v>3</v>
      </c>
      <c r="R266" s="7">
        <v>4</v>
      </c>
      <c r="S266" s="7">
        <v>3</v>
      </c>
      <c r="T266" s="7">
        <v>6</v>
      </c>
      <c r="U266" s="7">
        <v>4</v>
      </c>
      <c r="V266" s="7">
        <v>0</v>
      </c>
      <c r="W266" s="7">
        <v>0</v>
      </c>
      <c r="X266" s="6">
        <v>1</v>
      </c>
      <c r="Y266" s="12">
        <v>20.070677371932604</v>
      </c>
      <c r="Z266" s="7">
        <v>1</v>
      </c>
      <c r="AA266" s="7">
        <v>0</v>
      </c>
      <c r="AB266" s="7">
        <v>0</v>
      </c>
      <c r="AC266" s="10">
        <f t="shared" si="136"/>
        <v>0</v>
      </c>
      <c r="AD266" s="10">
        <f t="shared" si="137"/>
        <v>0</v>
      </c>
      <c r="AE266" s="10">
        <f t="shared" si="138"/>
        <v>1</v>
      </c>
      <c r="AF266" s="9" t="s">
        <v>76</v>
      </c>
      <c r="AG266" s="7" t="str">
        <f t="shared" si="139"/>
        <v>Padrão</v>
      </c>
      <c r="AH266" s="7" t="str">
        <f t="shared" si="140"/>
        <v>Padrão</v>
      </c>
      <c r="AI266" s="7" t="str">
        <f t="shared" si="141"/>
        <v>Padrão</v>
      </c>
      <c r="AJ266" s="7" t="str">
        <f t="shared" si="142"/>
        <v>Padrão</v>
      </c>
      <c r="AK266" s="7" t="str">
        <f t="shared" si="143"/>
        <v>Padrão</v>
      </c>
      <c r="AL266" s="7" t="str">
        <f t="shared" si="144"/>
        <v>Padrão</v>
      </c>
      <c r="AM266" s="34">
        <f t="shared" si="145"/>
        <v>3.3149349275476039E-2</v>
      </c>
      <c r="AN266" s="34">
        <f t="shared" si="146"/>
        <v>2.1551339691418305</v>
      </c>
      <c r="AO266" s="35" t="str">
        <f t="shared" si="147"/>
        <v/>
      </c>
      <c r="AP266" s="34">
        <f t="shared" si="148"/>
        <v>0.22173832412291847</v>
      </c>
      <c r="AQ266" s="34">
        <f t="shared" si="149"/>
        <v>0.75829784208302309</v>
      </c>
      <c r="AR266" s="35" t="str">
        <f t="shared" si="150"/>
        <v/>
      </c>
      <c r="AS266" s="34">
        <f t="shared" si="151"/>
        <v>0.32823525539694648</v>
      </c>
      <c r="AT266" s="34">
        <f t="shared" si="152"/>
        <v>0.59093821033144889</v>
      </c>
      <c r="AU266" s="35" t="str">
        <f t="shared" si="153"/>
        <v/>
      </c>
      <c r="AV266" s="34">
        <f t="shared" si="154"/>
        <v>0.53897953132908405</v>
      </c>
      <c r="AW266" s="34">
        <f t="shared" si="155"/>
        <v>0.41503623187612998</v>
      </c>
      <c r="AX266" s="35" t="str">
        <f t="shared" si="156"/>
        <v/>
      </c>
      <c r="AY266" s="34">
        <f t="shared" si="157"/>
        <v>6.6329360890805378E-2</v>
      </c>
      <c r="AZ266" s="34">
        <f t="shared" si="158"/>
        <v>1.4984902507442197</v>
      </c>
      <c r="BA266" s="35" t="str">
        <f t="shared" si="159"/>
        <v/>
      </c>
      <c r="BB266" s="34">
        <f t="shared" si="160"/>
        <v>0.16285060750454688</v>
      </c>
      <c r="BC266" s="34">
        <f t="shared" si="161"/>
        <v>0.9112820465910213</v>
      </c>
      <c r="BD266" s="35" t="str">
        <f t="shared" si="162"/>
        <v/>
      </c>
    </row>
    <row r="267" spans="1:56" ht="12.75" customHeight="1" x14ac:dyDescent="0.2">
      <c r="A267" s="7" t="s">
        <v>43</v>
      </c>
      <c r="B267" s="7" t="s">
        <v>63</v>
      </c>
      <c r="C267" s="8">
        <v>40125</v>
      </c>
      <c r="D267" s="9" t="s">
        <v>45</v>
      </c>
      <c r="E267" s="10" t="s">
        <v>33</v>
      </c>
      <c r="F267" s="10">
        <f t="shared" si="132"/>
        <v>1</v>
      </c>
      <c r="G267" s="10">
        <f t="shared" si="133"/>
        <v>0</v>
      </c>
      <c r="H267" s="10">
        <f t="shared" si="134"/>
        <v>0</v>
      </c>
      <c r="I267" s="10">
        <f t="shared" si="135"/>
        <v>0</v>
      </c>
      <c r="J267" s="7">
        <v>0</v>
      </c>
      <c r="K267" s="13">
        <v>21025</v>
      </c>
      <c r="L267" s="9">
        <v>1828092</v>
      </c>
      <c r="M267" s="7">
        <v>15</v>
      </c>
      <c r="N267" s="7">
        <f t="shared" si="163"/>
        <v>5</v>
      </c>
      <c r="O267" s="7">
        <v>8</v>
      </c>
      <c r="P267" s="7">
        <f t="shared" si="164"/>
        <v>12</v>
      </c>
      <c r="Q267" s="7">
        <v>1</v>
      </c>
      <c r="R267" s="7">
        <v>1</v>
      </c>
      <c r="S267" s="7">
        <v>3</v>
      </c>
      <c r="T267" s="7">
        <v>4</v>
      </c>
      <c r="U267" s="7">
        <v>4</v>
      </c>
      <c r="V267" s="7">
        <v>0</v>
      </c>
      <c r="W267" s="7">
        <v>0</v>
      </c>
      <c r="X267" s="6">
        <v>0</v>
      </c>
      <c r="Y267" s="12">
        <v>18.953816549069916</v>
      </c>
      <c r="Z267" s="7">
        <v>1</v>
      </c>
      <c r="AA267" s="7">
        <v>0</v>
      </c>
      <c r="AB267" s="7">
        <v>1</v>
      </c>
      <c r="AC267" s="10">
        <f t="shared" si="136"/>
        <v>0</v>
      </c>
      <c r="AD267" s="10">
        <f t="shared" si="137"/>
        <v>0</v>
      </c>
      <c r="AE267" s="10">
        <f t="shared" si="138"/>
        <v>1</v>
      </c>
      <c r="AF267" s="9" t="s">
        <v>76</v>
      </c>
      <c r="AG267" s="7" t="str">
        <f t="shared" si="139"/>
        <v>Padrão</v>
      </c>
      <c r="AH267" s="7" t="str">
        <f t="shared" si="140"/>
        <v>Padrão</v>
      </c>
      <c r="AI267" s="7" t="str">
        <f t="shared" si="141"/>
        <v>Padrão</v>
      </c>
      <c r="AJ267" s="7" t="str">
        <f t="shared" si="142"/>
        <v>Padrão</v>
      </c>
      <c r="AK267" s="7" t="str">
        <f t="shared" si="143"/>
        <v>Padrão</v>
      </c>
      <c r="AL267" s="7" t="str">
        <f t="shared" si="144"/>
        <v>Padrão</v>
      </c>
      <c r="AM267" s="34">
        <f t="shared" si="145"/>
        <v>3.3149349275476039E-2</v>
      </c>
      <c r="AN267" s="34">
        <f t="shared" si="146"/>
        <v>2.1551339691418305</v>
      </c>
      <c r="AO267" s="35" t="str">
        <f t="shared" si="147"/>
        <v/>
      </c>
      <c r="AP267" s="34">
        <f t="shared" si="148"/>
        <v>0.22173832412291847</v>
      </c>
      <c r="AQ267" s="34">
        <f t="shared" si="149"/>
        <v>0.75829784208302309</v>
      </c>
      <c r="AR267" s="35" t="str">
        <f t="shared" si="150"/>
        <v/>
      </c>
      <c r="AS267" s="34">
        <f t="shared" si="151"/>
        <v>0.32823525539694648</v>
      </c>
      <c r="AT267" s="34">
        <f t="shared" si="152"/>
        <v>0.59093821033144889</v>
      </c>
      <c r="AU267" s="35" t="str">
        <f t="shared" si="153"/>
        <v/>
      </c>
      <c r="AV267" s="34">
        <f t="shared" si="154"/>
        <v>4.5918591086084329E-2</v>
      </c>
      <c r="AW267" s="34">
        <f t="shared" si="155"/>
        <v>1.8194691376563785</v>
      </c>
      <c r="AX267" s="35" t="str">
        <f t="shared" si="156"/>
        <v/>
      </c>
      <c r="AY267" s="34">
        <f t="shared" si="157"/>
        <v>1.693543734021407E-2</v>
      </c>
      <c r="AZ267" s="34">
        <f t="shared" si="158"/>
        <v>3.0397255518014239</v>
      </c>
      <c r="BA267" s="35" t="str">
        <f t="shared" si="159"/>
        <v/>
      </c>
      <c r="BB267" s="34">
        <f t="shared" si="160"/>
        <v>9.7148813388076474E-2</v>
      </c>
      <c r="BC267" s="34">
        <f t="shared" si="161"/>
        <v>1.2192582948569122</v>
      </c>
      <c r="BD267" s="35" t="str">
        <f t="shared" si="162"/>
        <v/>
      </c>
    </row>
    <row r="268" spans="1:56" ht="12.75" customHeight="1" x14ac:dyDescent="0.2">
      <c r="A268" s="7" t="s">
        <v>40</v>
      </c>
      <c r="B268" s="7" t="s">
        <v>56</v>
      </c>
      <c r="C268" s="8">
        <v>40090</v>
      </c>
      <c r="D268" s="9" t="s">
        <v>45</v>
      </c>
      <c r="E268" s="10" t="s">
        <v>33</v>
      </c>
      <c r="F268" s="10">
        <f t="shared" si="132"/>
        <v>1</v>
      </c>
      <c r="G268" s="10">
        <f t="shared" si="133"/>
        <v>0</v>
      </c>
      <c r="H268" s="10">
        <f t="shared" si="134"/>
        <v>0</v>
      </c>
      <c r="I268" s="10">
        <f t="shared" si="135"/>
        <v>0</v>
      </c>
      <c r="J268" s="7">
        <v>0</v>
      </c>
      <c r="K268" s="13">
        <v>21025</v>
      </c>
      <c r="L268" s="9">
        <v>1828092</v>
      </c>
      <c r="M268" s="7">
        <v>15</v>
      </c>
      <c r="N268" s="7">
        <f t="shared" si="163"/>
        <v>5</v>
      </c>
      <c r="O268" s="7">
        <v>4</v>
      </c>
      <c r="P268" s="7">
        <f t="shared" si="164"/>
        <v>16</v>
      </c>
      <c r="Q268" s="7">
        <v>4</v>
      </c>
      <c r="R268" s="7">
        <v>1</v>
      </c>
      <c r="S268" s="7">
        <v>3</v>
      </c>
      <c r="T268" s="7">
        <v>2</v>
      </c>
      <c r="U268" s="7">
        <v>3</v>
      </c>
      <c r="V268" s="7">
        <v>0</v>
      </c>
      <c r="W268" s="7">
        <v>0</v>
      </c>
      <c r="X268" s="6">
        <v>1</v>
      </c>
      <c r="Y268" s="12">
        <v>15.512784158041494</v>
      </c>
      <c r="Z268" s="7">
        <v>1</v>
      </c>
      <c r="AA268" s="7">
        <v>0</v>
      </c>
      <c r="AB268" s="7">
        <v>0</v>
      </c>
      <c r="AC268" s="10">
        <f t="shared" si="136"/>
        <v>0</v>
      </c>
      <c r="AD268" s="10">
        <f t="shared" si="137"/>
        <v>0</v>
      </c>
      <c r="AE268" s="10">
        <f t="shared" si="138"/>
        <v>1</v>
      </c>
      <c r="AF268" s="9" t="s">
        <v>76</v>
      </c>
      <c r="AG268" s="7" t="str">
        <f t="shared" si="139"/>
        <v>Padrão</v>
      </c>
      <c r="AH268" s="7" t="str">
        <f t="shared" si="140"/>
        <v>Padrão</v>
      </c>
      <c r="AI268" s="7" t="str">
        <f t="shared" si="141"/>
        <v>Padrão</v>
      </c>
      <c r="AJ268" s="7" t="str">
        <f t="shared" si="142"/>
        <v>Padrão</v>
      </c>
      <c r="AK268" s="7" t="str">
        <f t="shared" si="143"/>
        <v>Padrão</v>
      </c>
      <c r="AL268" s="7" t="str">
        <f t="shared" si="144"/>
        <v>Padrão</v>
      </c>
      <c r="AM268" s="34">
        <f t="shared" si="145"/>
        <v>3.3149349275476039E-2</v>
      </c>
      <c r="AN268" s="34">
        <f t="shared" si="146"/>
        <v>2.1551339691418305</v>
      </c>
      <c r="AO268" s="35" t="str">
        <f t="shared" si="147"/>
        <v/>
      </c>
      <c r="AP268" s="34">
        <f t="shared" si="148"/>
        <v>0.22173832412291847</v>
      </c>
      <c r="AQ268" s="34">
        <f t="shared" si="149"/>
        <v>0.75829784208302309</v>
      </c>
      <c r="AR268" s="35" t="str">
        <f t="shared" si="150"/>
        <v/>
      </c>
      <c r="AS268" s="34">
        <f t="shared" si="151"/>
        <v>0.32823525539694648</v>
      </c>
      <c r="AT268" s="34">
        <f t="shared" si="152"/>
        <v>0.59093821033144889</v>
      </c>
      <c r="AU268" s="35" t="str">
        <f t="shared" si="153"/>
        <v/>
      </c>
      <c r="AV268" s="34">
        <f t="shared" si="154"/>
        <v>1.3519287889004703</v>
      </c>
      <c r="AW268" s="34">
        <f t="shared" si="155"/>
        <v>0.17452817652697644</v>
      </c>
      <c r="AX268" s="35" t="str">
        <f t="shared" si="156"/>
        <v/>
      </c>
      <c r="AY268" s="34">
        <f t="shared" si="157"/>
        <v>6.8857962585651078E-2</v>
      </c>
      <c r="AZ268" s="34">
        <f t="shared" si="158"/>
        <v>1.4688608819375306</v>
      </c>
      <c r="BA268" s="35" t="str">
        <f t="shared" si="159"/>
        <v/>
      </c>
      <c r="BB268" s="34">
        <f t="shared" si="160"/>
        <v>0.16285060750454688</v>
      </c>
      <c r="BC268" s="34">
        <f t="shared" si="161"/>
        <v>0.9112820465910213</v>
      </c>
      <c r="BD268" s="35" t="str">
        <f t="shared" si="162"/>
        <v/>
      </c>
    </row>
    <row r="269" spans="1:56" ht="12.75" customHeight="1" x14ac:dyDescent="0.2">
      <c r="A269" s="7" t="s">
        <v>40</v>
      </c>
      <c r="B269" s="7" t="s">
        <v>44</v>
      </c>
      <c r="C269" s="8">
        <v>40118</v>
      </c>
      <c r="D269" s="9" t="s">
        <v>45</v>
      </c>
      <c r="E269" s="10" t="s">
        <v>33</v>
      </c>
      <c r="F269" s="10">
        <f t="shared" si="132"/>
        <v>1</v>
      </c>
      <c r="G269" s="10">
        <f t="shared" si="133"/>
        <v>0</v>
      </c>
      <c r="H269" s="10">
        <f t="shared" si="134"/>
        <v>0</v>
      </c>
      <c r="I269" s="10">
        <f t="shared" si="135"/>
        <v>0</v>
      </c>
      <c r="J269" s="7">
        <v>0</v>
      </c>
      <c r="K269" s="13">
        <v>21025</v>
      </c>
      <c r="L269" s="9">
        <v>1828092</v>
      </c>
      <c r="M269" s="7">
        <v>15</v>
      </c>
      <c r="N269" s="7">
        <f t="shared" si="163"/>
        <v>5</v>
      </c>
      <c r="O269" s="7">
        <v>10</v>
      </c>
      <c r="P269" s="7">
        <f t="shared" si="164"/>
        <v>10</v>
      </c>
      <c r="Q269" s="7">
        <v>4</v>
      </c>
      <c r="R269" s="7">
        <v>3</v>
      </c>
      <c r="S269" s="7">
        <v>4</v>
      </c>
      <c r="T269" s="7">
        <v>3</v>
      </c>
      <c r="U269" s="7">
        <v>4</v>
      </c>
      <c r="V269" s="7">
        <v>0</v>
      </c>
      <c r="W269" s="7">
        <v>0</v>
      </c>
      <c r="X269" s="6">
        <v>0</v>
      </c>
      <c r="Y269" s="12">
        <v>14.242886178861788</v>
      </c>
      <c r="Z269" s="7">
        <v>1</v>
      </c>
      <c r="AA269" s="7">
        <v>0</v>
      </c>
      <c r="AB269" s="7">
        <v>0</v>
      </c>
      <c r="AC269" s="10">
        <f t="shared" si="136"/>
        <v>0</v>
      </c>
      <c r="AD269" s="10">
        <f t="shared" si="137"/>
        <v>0</v>
      </c>
      <c r="AE269" s="10">
        <f t="shared" si="138"/>
        <v>1</v>
      </c>
      <c r="AF269" s="9" t="s">
        <v>76</v>
      </c>
      <c r="AG269" s="7" t="str">
        <f t="shared" si="139"/>
        <v>Padrão</v>
      </c>
      <c r="AH269" s="7" t="str">
        <f t="shared" si="140"/>
        <v>Padrão</v>
      </c>
      <c r="AI269" s="7" t="str">
        <f t="shared" si="141"/>
        <v>Padrão</v>
      </c>
      <c r="AJ269" s="7" t="str">
        <f t="shared" si="142"/>
        <v>Padrão</v>
      </c>
      <c r="AK269" s="7" t="str">
        <f t="shared" si="143"/>
        <v>Padrão</v>
      </c>
      <c r="AL269" s="7" t="str">
        <f t="shared" si="144"/>
        <v>Padrão</v>
      </c>
      <c r="AM269" s="34">
        <f t="shared" si="145"/>
        <v>3.3149349275476039E-2</v>
      </c>
      <c r="AN269" s="34">
        <f t="shared" si="146"/>
        <v>2.1551339691418305</v>
      </c>
      <c r="AO269" s="35" t="str">
        <f t="shared" si="147"/>
        <v/>
      </c>
      <c r="AP269" s="34">
        <f t="shared" si="148"/>
        <v>0.22173832412291847</v>
      </c>
      <c r="AQ269" s="34">
        <f t="shared" si="149"/>
        <v>0.75829784208302309</v>
      </c>
      <c r="AR269" s="35" t="str">
        <f t="shared" si="150"/>
        <v/>
      </c>
      <c r="AS269" s="34">
        <f t="shared" si="151"/>
        <v>7.1958632118559957E-3</v>
      </c>
      <c r="AT269" s="34">
        <f t="shared" si="152"/>
        <v>4.6860406798016934</v>
      </c>
      <c r="AU269" s="35" t="str">
        <f t="shared" si="153"/>
        <v/>
      </c>
      <c r="AV269" s="34">
        <f t="shared" si="154"/>
        <v>0.47403979773610405</v>
      </c>
      <c r="AW269" s="34">
        <f t="shared" si="155"/>
        <v>0.45715790052108374</v>
      </c>
      <c r="AX269" s="35" t="str">
        <f t="shared" si="156"/>
        <v/>
      </c>
      <c r="AY269" s="34">
        <f t="shared" si="157"/>
        <v>0.16587271661672931</v>
      </c>
      <c r="AZ269" s="34">
        <f t="shared" si="158"/>
        <v>0.90157899368519145</v>
      </c>
      <c r="BA269" s="35" t="str">
        <f t="shared" si="159"/>
        <v/>
      </c>
      <c r="BB269" s="34">
        <f t="shared" si="160"/>
        <v>0.16285060750454688</v>
      </c>
      <c r="BC269" s="34">
        <f t="shared" si="161"/>
        <v>0.9112820465910213</v>
      </c>
      <c r="BD269" s="35" t="str">
        <f t="shared" si="162"/>
        <v/>
      </c>
    </row>
    <row r="270" spans="1:56" ht="12.75" customHeight="1" x14ac:dyDescent="0.2">
      <c r="A270" s="7" t="s">
        <v>43</v>
      </c>
      <c r="B270" s="7" t="s">
        <v>53</v>
      </c>
      <c r="C270" s="8">
        <v>40146</v>
      </c>
      <c r="D270" s="9" t="s">
        <v>45</v>
      </c>
      <c r="E270" s="10" t="s">
        <v>33</v>
      </c>
      <c r="F270" s="10">
        <f t="shared" si="132"/>
        <v>1</v>
      </c>
      <c r="G270" s="10">
        <f t="shared" si="133"/>
        <v>0</v>
      </c>
      <c r="H270" s="10">
        <f t="shared" si="134"/>
        <v>0</v>
      </c>
      <c r="I270" s="10">
        <f t="shared" si="135"/>
        <v>0</v>
      </c>
      <c r="J270" s="7">
        <v>1</v>
      </c>
      <c r="K270" s="13">
        <v>21025</v>
      </c>
      <c r="L270" s="9">
        <v>1828092</v>
      </c>
      <c r="M270" s="7">
        <v>15</v>
      </c>
      <c r="N270" s="7">
        <f t="shared" si="163"/>
        <v>5</v>
      </c>
      <c r="O270" s="7">
        <v>16</v>
      </c>
      <c r="P270" s="7">
        <f t="shared" si="164"/>
        <v>4</v>
      </c>
      <c r="Q270" s="7">
        <v>4</v>
      </c>
      <c r="R270" s="7">
        <v>6</v>
      </c>
      <c r="S270" s="7">
        <v>4</v>
      </c>
      <c r="T270" s="7">
        <v>5</v>
      </c>
      <c r="U270" s="7">
        <v>4</v>
      </c>
      <c r="V270" s="7">
        <v>0</v>
      </c>
      <c r="W270" s="7">
        <v>1</v>
      </c>
      <c r="X270" s="6">
        <v>0</v>
      </c>
      <c r="Y270" s="12">
        <v>20.52658391997036</v>
      </c>
      <c r="Z270" s="7">
        <v>1</v>
      </c>
      <c r="AA270" s="7">
        <v>0</v>
      </c>
      <c r="AB270" s="7">
        <v>22.8</v>
      </c>
      <c r="AC270" s="10">
        <f t="shared" si="136"/>
        <v>0</v>
      </c>
      <c r="AD270" s="10">
        <f t="shared" si="137"/>
        <v>0</v>
      </c>
      <c r="AE270" s="10">
        <f t="shared" si="138"/>
        <v>1</v>
      </c>
      <c r="AF270" s="9" t="s">
        <v>76</v>
      </c>
      <c r="AG270" s="7" t="str">
        <f t="shared" si="139"/>
        <v>Padrão</v>
      </c>
      <c r="AH270" s="7" t="str">
        <f t="shared" si="140"/>
        <v>Padrão</v>
      </c>
      <c r="AI270" s="7" t="str">
        <f t="shared" si="141"/>
        <v>Padrão</v>
      </c>
      <c r="AJ270" s="7" t="str">
        <f t="shared" si="142"/>
        <v>Padrão</v>
      </c>
      <c r="AK270" s="7" t="str">
        <f t="shared" si="143"/>
        <v>Padrão</v>
      </c>
      <c r="AL270" s="7" t="str">
        <f t="shared" si="144"/>
        <v>Outlier</v>
      </c>
      <c r="AM270" s="34">
        <f t="shared" si="145"/>
        <v>3.3149349275476039E-2</v>
      </c>
      <c r="AN270" s="34">
        <f t="shared" si="146"/>
        <v>2.1551339691418305</v>
      </c>
      <c r="AO270" s="35" t="str">
        <f t="shared" si="147"/>
        <v/>
      </c>
      <c r="AP270" s="34">
        <f t="shared" si="148"/>
        <v>0.22173832412291847</v>
      </c>
      <c r="AQ270" s="34">
        <f t="shared" si="149"/>
        <v>0.75829784208302309</v>
      </c>
      <c r="AR270" s="35" t="str">
        <f t="shared" si="150"/>
        <v/>
      </c>
      <c r="AS270" s="34">
        <f t="shared" si="151"/>
        <v>7.1958632118559957E-3</v>
      </c>
      <c r="AT270" s="34">
        <f t="shared" si="152"/>
        <v>4.6860406798016934</v>
      </c>
      <c r="AU270" s="35" t="str">
        <f t="shared" si="153"/>
        <v/>
      </c>
      <c r="AV270" s="34">
        <f t="shared" si="154"/>
        <v>6.7565168950411023E-2</v>
      </c>
      <c r="AW270" s="34">
        <f t="shared" si="155"/>
        <v>1.4838057245320497</v>
      </c>
      <c r="AX270" s="35" t="str">
        <f t="shared" si="156"/>
        <v/>
      </c>
      <c r="AY270" s="34">
        <f t="shared" si="157"/>
        <v>9.5823389465139686E-2</v>
      </c>
      <c r="AZ270" s="34">
        <f t="shared" si="158"/>
        <v>1.2284755488345604</v>
      </c>
      <c r="BA270" s="35" t="str">
        <f t="shared" si="159"/>
        <v/>
      </c>
      <c r="BB270" s="34">
        <f t="shared" si="160"/>
        <v>2.8590464686892934</v>
      </c>
      <c r="BC270" s="34">
        <f t="shared" si="161"/>
        <v>5.6489197664294985E-2</v>
      </c>
      <c r="BD270" s="35" t="str">
        <f t="shared" si="162"/>
        <v>*</v>
      </c>
    </row>
    <row r="271" spans="1:56" ht="12.75" customHeight="1" x14ac:dyDescent="0.2">
      <c r="A271" s="7" t="s">
        <v>40</v>
      </c>
      <c r="B271" s="7" t="s">
        <v>53</v>
      </c>
      <c r="C271" s="8">
        <v>40023</v>
      </c>
      <c r="D271" s="9" t="s">
        <v>45</v>
      </c>
      <c r="E271" s="10" t="s">
        <v>33</v>
      </c>
      <c r="F271" s="10">
        <f t="shared" si="132"/>
        <v>1</v>
      </c>
      <c r="G271" s="10">
        <f t="shared" si="133"/>
        <v>0</v>
      </c>
      <c r="H271" s="10">
        <f t="shared" si="134"/>
        <v>0</v>
      </c>
      <c r="I271" s="10">
        <f t="shared" si="135"/>
        <v>0</v>
      </c>
      <c r="J271" s="7">
        <v>0</v>
      </c>
      <c r="K271" s="13">
        <v>21025</v>
      </c>
      <c r="L271" s="9">
        <v>1828092</v>
      </c>
      <c r="M271" s="7">
        <v>15</v>
      </c>
      <c r="N271" s="7">
        <f t="shared" si="163"/>
        <v>5</v>
      </c>
      <c r="O271" s="7">
        <v>14</v>
      </c>
      <c r="P271" s="7">
        <f t="shared" si="164"/>
        <v>6</v>
      </c>
      <c r="Q271" s="7">
        <v>2</v>
      </c>
      <c r="R271" s="7">
        <v>5</v>
      </c>
      <c r="S271" s="7">
        <v>1</v>
      </c>
      <c r="T271" s="7">
        <v>7</v>
      </c>
      <c r="U271" s="7">
        <v>2</v>
      </c>
      <c r="V271" s="7">
        <v>0</v>
      </c>
      <c r="W271" s="7">
        <v>1</v>
      </c>
      <c r="X271" s="6">
        <v>0</v>
      </c>
      <c r="Y271" s="12">
        <v>28.711074448339865</v>
      </c>
      <c r="Z271" s="7">
        <v>0</v>
      </c>
      <c r="AA271" s="7">
        <v>0</v>
      </c>
      <c r="AB271" s="7">
        <v>30.5</v>
      </c>
      <c r="AC271" s="10">
        <f t="shared" si="136"/>
        <v>0</v>
      </c>
      <c r="AD271" s="10">
        <f t="shared" si="137"/>
        <v>1</v>
      </c>
      <c r="AE271" s="10">
        <f t="shared" si="138"/>
        <v>0</v>
      </c>
      <c r="AF271" s="9" t="s">
        <v>67</v>
      </c>
      <c r="AG271" s="7" t="str">
        <f t="shared" si="139"/>
        <v>Padrão</v>
      </c>
      <c r="AH271" s="7" t="str">
        <f t="shared" si="140"/>
        <v>Padrão</v>
      </c>
      <c r="AI271" s="7" t="str">
        <f t="shared" si="141"/>
        <v>Outlier</v>
      </c>
      <c r="AJ271" s="7" t="str">
        <f t="shared" si="142"/>
        <v>Padrão</v>
      </c>
      <c r="AK271" s="7" t="str">
        <f t="shared" si="143"/>
        <v>Padrão</v>
      </c>
      <c r="AL271" s="7" t="str">
        <f t="shared" si="144"/>
        <v>Outlier</v>
      </c>
      <c r="AM271" s="34">
        <f t="shared" si="145"/>
        <v>3.3149349275476039E-2</v>
      </c>
      <c r="AN271" s="34">
        <f t="shared" si="146"/>
        <v>2.1551339691418305</v>
      </c>
      <c r="AO271" s="35" t="str">
        <f t="shared" si="147"/>
        <v/>
      </c>
      <c r="AP271" s="34">
        <f t="shared" si="148"/>
        <v>0.22173832412291847</v>
      </c>
      <c r="AQ271" s="34">
        <f t="shared" si="149"/>
        <v>0.75829784208302309</v>
      </c>
      <c r="AR271" s="35" t="str">
        <f t="shared" si="150"/>
        <v/>
      </c>
      <c r="AS271" s="34">
        <f t="shared" si="151"/>
        <v>2.399703714495983</v>
      </c>
      <c r="AT271" s="34">
        <f t="shared" si="152"/>
        <v>7.7578649173113995E-2</v>
      </c>
      <c r="AU271" s="35" t="str">
        <f t="shared" si="153"/>
        <v>*</v>
      </c>
      <c r="AV271" s="34">
        <f t="shared" si="154"/>
        <v>1.4601616782221036</v>
      </c>
      <c r="AW271" s="34">
        <f t="shared" si="155"/>
        <v>0.159088765911922</v>
      </c>
      <c r="AX271" s="35" t="str">
        <f t="shared" si="156"/>
        <v/>
      </c>
      <c r="AY271" s="34">
        <f t="shared" si="157"/>
        <v>1.5455945286260884</v>
      </c>
      <c r="AZ271" s="34">
        <f t="shared" si="158"/>
        <v>0.14816331708994479</v>
      </c>
      <c r="BA271" s="35" t="str">
        <f t="shared" si="159"/>
        <v/>
      </c>
      <c r="BB271" s="34">
        <f t="shared" si="160"/>
        <v>5.7513500015998842</v>
      </c>
      <c r="BC271" s="34">
        <f t="shared" si="161"/>
        <v>9.3785431823687777E-3</v>
      </c>
      <c r="BD271" s="35" t="str">
        <f t="shared" si="162"/>
        <v>***</v>
      </c>
    </row>
    <row r="272" spans="1:56" ht="12.75" customHeight="1" x14ac:dyDescent="0.2">
      <c r="A272" s="7" t="s">
        <v>40</v>
      </c>
      <c r="B272" s="7" t="s">
        <v>36</v>
      </c>
      <c r="C272" s="8">
        <v>40096</v>
      </c>
      <c r="D272" s="9" t="s">
        <v>45</v>
      </c>
      <c r="E272" s="10" t="s">
        <v>33</v>
      </c>
      <c r="F272" s="10">
        <f t="shared" si="132"/>
        <v>1</v>
      </c>
      <c r="G272" s="10">
        <f t="shared" si="133"/>
        <v>0</v>
      </c>
      <c r="H272" s="10">
        <f t="shared" si="134"/>
        <v>0</v>
      </c>
      <c r="I272" s="10">
        <f t="shared" si="135"/>
        <v>0</v>
      </c>
      <c r="J272" s="7">
        <v>0</v>
      </c>
      <c r="K272" s="13">
        <v>21025</v>
      </c>
      <c r="L272" s="9">
        <v>1828092</v>
      </c>
      <c r="M272" s="7">
        <v>15</v>
      </c>
      <c r="N272" s="7">
        <f t="shared" si="163"/>
        <v>5</v>
      </c>
      <c r="O272" s="7">
        <v>13</v>
      </c>
      <c r="P272" s="7">
        <f t="shared" si="164"/>
        <v>7</v>
      </c>
      <c r="Q272" s="7">
        <v>7</v>
      </c>
      <c r="R272" s="7">
        <v>1</v>
      </c>
      <c r="S272" s="7">
        <v>6</v>
      </c>
      <c r="T272" s="7">
        <v>1</v>
      </c>
      <c r="U272" s="7">
        <v>3</v>
      </c>
      <c r="V272" s="7">
        <v>0</v>
      </c>
      <c r="W272" s="7">
        <v>0</v>
      </c>
      <c r="X272" s="6">
        <v>0</v>
      </c>
      <c r="Y272" s="12">
        <v>14.998865355521936</v>
      </c>
      <c r="Z272" s="7">
        <v>1</v>
      </c>
      <c r="AA272" s="7">
        <v>0</v>
      </c>
      <c r="AB272" s="7">
        <v>0.2</v>
      </c>
      <c r="AC272" s="10">
        <f t="shared" si="136"/>
        <v>0</v>
      </c>
      <c r="AD272" s="10">
        <f t="shared" si="137"/>
        <v>0</v>
      </c>
      <c r="AE272" s="10">
        <f t="shared" si="138"/>
        <v>1</v>
      </c>
      <c r="AF272" s="9" t="s">
        <v>76</v>
      </c>
      <c r="AG272" s="7" t="str">
        <f t="shared" si="139"/>
        <v>Padrão</v>
      </c>
      <c r="AH272" s="7" t="str">
        <f t="shared" si="140"/>
        <v>Padrão</v>
      </c>
      <c r="AI272" s="7" t="str">
        <f t="shared" si="141"/>
        <v>Padrão</v>
      </c>
      <c r="AJ272" s="7" t="str">
        <f t="shared" si="142"/>
        <v>Outlier</v>
      </c>
      <c r="AK272" s="7" t="str">
        <f t="shared" si="143"/>
        <v>Padrão</v>
      </c>
      <c r="AL272" s="7" t="str">
        <f t="shared" si="144"/>
        <v>Padrão</v>
      </c>
      <c r="AM272" s="34">
        <f t="shared" si="145"/>
        <v>3.3149349275476039E-2</v>
      </c>
      <c r="AN272" s="34">
        <f t="shared" si="146"/>
        <v>2.1551339691418305</v>
      </c>
      <c r="AO272" s="35" t="str">
        <f t="shared" si="147"/>
        <v/>
      </c>
      <c r="AP272" s="34">
        <f t="shared" si="148"/>
        <v>0.22173832412291847</v>
      </c>
      <c r="AQ272" s="34">
        <f t="shared" si="149"/>
        <v>0.75829784208302309</v>
      </c>
      <c r="AR272" s="35" t="str">
        <f t="shared" si="150"/>
        <v/>
      </c>
      <c r="AS272" s="34">
        <f t="shared" si="151"/>
        <v>0.79450675357053047</v>
      </c>
      <c r="AT272" s="34">
        <f t="shared" si="152"/>
        <v>0.30084051243716065</v>
      </c>
      <c r="AU272" s="35" t="str">
        <f t="shared" si="153"/>
        <v/>
      </c>
      <c r="AV272" s="34">
        <f t="shared" si="154"/>
        <v>2.6795855645791824</v>
      </c>
      <c r="AW272" s="34">
        <f t="shared" si="155"/>
        <v>6.3828059149340033E-2</v>
      </c>
      <c r="AX272" s="35" t="str">
        <f t="shared" si="156"/>
        <v>*</v>
      </c>
      <c r="AY272" s="34">
        <f t="shared" si="157"/>
        <v>0.10306318829127643</v>
      </c>
      <c r="AZ272" s="34">
        <f t="shared" si="158"/>
        <v>1.1802619115611062</v>
      </c>
      <c r="BA272" s="35" t="str">
        <f t="shared" si="159"/>
        <v/>
      </c>
      <c r="BB272" s="34">
        <f t="shared" si="160"/>
        <v>0.14836011291204623</v>
      </c>
      <c r="BC272" s="34">
        <f t="shared" si="161"/>
        <v>0.96169088336718567</v>
      </c>
      <c r="BD272" s="35" t="str">
        <f t="shared" si="162"/>
        <v/>
      </c>
    </row>
    <row r="273" spans="1:56" ht="12.75" customHeight="1" x14ac:dyDescent="0.2">
      <c r="A273" s="7" t="s">
        <v>40</v>
      </c>
      <c r="B273" s="7" t="s">
        <v>46</v>
      </c>
      <c r="C273" s="8">
        <v>40009</v>
      </c>
      <c r="D273" s="9" t="s">
        <v>45</v>
      </c>
      <c r="E273" s="10" t="s">
        <v>33</v>
      </c>
      <c r="F273" s="10">
        <f t="shared" si="132"/>
        <v>1</v>
      </c>
      <c r="G273" s="10">
        <f t="shared" si="133"/>
        <v>0</v>
      </c>
      <c r="H273" s="10">
        <f t="shared" si="134"/>
        <v>0</v>
      </c>
      <c r="I273" s="10">
        <f t="shared" si="135"/>
        <v>0</v>
      </c>
      <c r="J273" s="7">
        <v>0</v>
      </c>
      <c r="K273" s="13">
        <v>21025</v>
      </c>
      <c r="L273" s="9">
        <v>1828092</v>
      </c>
      <c r="M273" s="7">
        <v>15</v>
      </c>
      <c r="N273" s="7">
        <f t="shared" si="163"/>
        <v>5</v>
      </c>
      <c r="O273" s="7">
        <v>6</v>
      </c>
      <c r="P273" s="7">
        <f t="shared" si="164"/>
        <v>14</v>
      </c>
      <c r="Q273" s="7">
        <v>3</v>
      </c>
      <c r="R273" s="7">
        <v>6</v>
      </c>
      <c r="S273" s="7">
        <v>3</v>
      </c>
      <c r="T273" s="7">
        <v>8</v>
      </c>
      <c r="U273" s="7">
        <v>2</v>
      </c>
      <c r="V273" s="7">
        <v>0</v>
      </c>
      <c r="W273" s="7">
        <v>0</v>
      </c>
      <c r="X273" s="6">
        <v>1</v>
      </c>
      <c r="Y273" s="12">
        <v>15.526732914710724</v>
      </c>
      <c r="Z273" s="7">
        <v>0</v>
      </c>
      <c r="AA273" s="7">
        <v>0</v>
      </c>
      <c r="AB273" s="7">
        <v>0</v>
      </c>
      <c r="AC273" s="10">
        <f t="shared" si="136"/>
        <v>0</v>
      </c>
      <c r="AD273" s="10">
        <f t="shared" si="137"/>
        <v>1</v>
      </c>
      <c r="AE273" s="10">
        <f t="shared" si="138"/>
        <v>0</v>
      </c>
      <c r="AF273" s="9" t="s">
        <v>67</v>
      </c>
      <c r="AG273" s="7" t="str">
        <f t="shared" si="139"/>
        <v>Padrão</v>
      </c>
      <c r="AH273" s="7" t="str">
        <f t="shared" si="140"/>
        <v>Padrão</v>
      </c>
      <c r="AI273" s="7" t="str">
        <f t="shared" si="141"/>
        <v>Padrão</v>
      </c>
      <c r="AJ273" s="7" t="str">
        <f t="shared" si="142"/>
        <v>Padrão</v>
      </c>
      <c r="AK273" s="7" t="str">
        <f t="shared" si="143"/>
        <v>Padrão</v>
      </c>
      <c r="AL273" s="7" t="str">
        <f t="shared" si="144"/>
        <v>Padrão</v>
      </c>
      <c r="AM273" s="34">
        <f t="shared" si="145"/>
        <v>3.3149349275476039E-2</v>
      </c>
      <c r="AN273" s="34">
        <f t="shared" si="146"/>
        <v>2.1551339691418305</v>
      </c>
      <c r="AO273" s="35" t="str">
        <f t="shared" si="147"/>
        <v/>
      </c>
      <c r="AP273" s="34">
        <f t="shared" si="148"/>
        <v>0.22173832412291847</v>
      </c>
      <c r="AQ273" s="34">
        <f t="shared" si="149"/>
        <v>0.75829784208302309</v>
      </c>
      <c r="AR273" s="35" t="str">
        <f t="shared" si="150"/>
        <v/>
      </c>
      <c r="AS273" s="34">
        <f t="shared" si="151"/>
        <v>0.32823525539694648</v>
      </c>
      <c r="AT273" s="34">
        <f t="shared" si="152"/>
        <v>0.59093821033144889</v>
      </c>
      <c r="AU273" s="35" t="str">
        <f t="shared" si="153"/>
        <v/>
      </c>
      <c r="AV273" s="34">
        <f t="shared" si="154"/>
        <v>2.8311116096294691</v>
      </c>
      <c r="AW273" s="34">
        <f t="shared" si="155"/>
        <v>5.7565660971477368E-2</v>
      </c>
      <c r="AX273" s="35" t="str">
        <f t="shared" si="156"/>
        <v>*</v>
      </c>
      <c r="AY273" s="34">
        <f t="shared" si="157"/>
        <v>6.8025387057642717E-2</v>
      </c>
      <c r="AZ273" s="34">
        <f t="shared" si="158"/>
        <v>1.4784377049433086</v>
      </c>
      <c r="BA273" s="35" t="str">
        <f t="shared" si="159"/>
        <v/>
      </c>
      <c r="BB273" s="34">
        <f t="shared" si="160"/>
        <v>0.16285060750454688</v>
      </c>
      <c r="BC273" s="34">
        <f t="shared" si="161"/>
        <v>0.9112820465910213</v>
      </c>
      <c r="BD273" s="35" t="str">
        <f t="shared" si="162"/>
        <v/>
      </c>
    </row>
    <row r="274" spans="1:56" ht="12.75" customHeight="1" x14ac:dyDescent="0.2">
      <c r="A274" s="7" t="s">
        <v>40</v>
      </c>
      <c r="B274" s="7" t="s">
        <v>60</v>
      </c>
      <c r="C274" s="8">
        <v>40083</v>
      </c>
      <c r="D274" s="9" t="s">
        <v>45</v>
      </c>
      <c r="E274" s="10" t="s">
        <v>33</v>
      </c>
      <c r="F274" s="10">
        <f t="shared" si="132"/>
        <v>1</v>
      </c>
      <c r="G274" s="10">
        <f t="shared" si="133"/>
        <v>0</v>
      </c>
      <c r="H274" s="10">
        <f t="shared" si="134"/>
        <v>0</v>
      </c>
      <c r="I274" s="10">
        <f t="shared" si="135"/>
        <v>0</v>
      </c>
      <c r="J274" s="7">
        <v>0</v>
      </c>
      <c r="K274" s="13">
        <v>21025</v>
      </c>
      <c r="L274" s="9">
        <v>1828092</v>
      </c>
      <c r="M274" s="7">
        <v>15</v>
      </c>
      <c r="N274" s="7">
        <f t="shared" si="163"/>
        <v>5</v>
      </c>
      <c r="O274" s="7">
        <v>16</v>
      </c>
      <c r="P274" s="7">
        <f t="shared" si="164"/>
        <v>4</v>
      </c>
      <c r="Q274" s="7">
        <v>2</v>
      </c>
      <c r="R274" s="7">
        <v>2</v>
      </c>
      <c r="S274" s="7">
        <v>3</v>
      </c>
      <c r="T274" s="7">
        <v>1</v>
      </c>
      <c r="U274" s="7">
        <v>3</v>
      </c>
      <c r="V274" s="7">
        <v>0</v>
      </c>
      <c r="W274" s="7">
        <v>0</v>
      </c>
      <c r="X274" s="6">
        <v>0</v>
      </c>
      <c r="Y274" s="12">
        <v>12.916697113628059</v>
      </c>
      <c r="Z274" s="7">
        <v>1</v>
      </c>
      <c r="AA274" s="7">
        <v>0</v>
      </c>
      <c r="AB274" s="7">
        <v>0</v>
      </c>
      <c r="AC274" s="10">
        <f t="shared" si="136"/>
        <v>0</v>
      </c>
      <c r="AD274" s="10">
        <f t="shared" si="137"/>
        <v>0</v>
      </c>
      <c r="AE274" s="10">
        <f t="shared" si="138"/>
        <v>1</v>
      </c>
      <c r="AF274" s="9" t="s">
        <v>76</v>
      </c>
      <c r="AG274" s="7" t="str">
        <f t="shared" si="139"/>
        <v>Padrão</v>
      </c>
      <c r="AH274" s="7" t="str">
        <f t="shared" si="140"/>
        <v>Padrão</v>
      </c>
      <c r="AI274" s="7" t="str">
        <f t="shared" si="141"/>
        <v>Padrão</v>
      </c>
      <c r="AJ274" s="7" t="str">
        <f t="shared" si="142"/>
        <v>Outlier</v>
      </c>
      <c r="AK274" s="7" t="str">
        <f t="shared" si="143"/>
        <v>Padrão</v>
      </c>
      <c r="AL274" s="7" t="str">
        <f t="shared" si="144"/>
        <v>Padrão</v>
      </c>
      <c r="AM274" s="34">
        <f t="shared" si="145"/>
        <v>3.3149349275476039E-2</v>
      </c>
      <c r="AN274" s="34">
        <f t="shared" si="146"/>
        <v>2.1551339691418305</v>
      </c>
      <c r="AO274" s="35" t="str">
        <f t="shared" si="147"/>
        <v/>
      </c>
      <c r="AP274" s="34">
        <f t="shared" si="148"/>
        <v>0.22173832412291847</v>
      </c>
      <c r="AQ274" s="34">
        <f t="shared" si="149"/>
        <v>0.75829784208302309</v>
      </c>
      <c r="AR274" s="35" t="str">
        <f t="shared" si="150"/>
        <v/>
      </c>
      <c r="AS274" s="34">
        <f t="shared" si="151"/>
        <v>0.32823525539694648</v>
      </c>
      <c r="AT274" s="34">
        <f t="shared" si="152"/>
        <v>0.59093821033144889</v>
      </c>
      <c r="AU274" s="35" t="str">
        <f t="shared" si="153"/>
        <v/>
      </c>
      <c r="AV274" s="34">
        <f t="shared" si="154"/>
        <v>2.6795855645791824</v>
      </c>
      <c r="AW274" s="34">
        <f t="shared" si="155"/>
        <v>6.3828059149340033E-2</v>
      </c>
      <c r="AX274" s="35" t="str">
        <f t="shared" si="156"/>
        <v>*</v>
      </c>
      <c r="AY274" s="34">
        <f t="shared" si="157"/>
        <v>0.31199265073045129</v>
      </c>
      <c r="AZ274" s="34">
        <f t="shared" si="158"/>
        <v>0.61106799869933615</v>
      </c>
      <c r="BA274" s="35" t="str">
        <f t="shared" si="159"/>
        <v/>
      </c>
      <c r="BB274" s="34">
        <f t="shared" si="160"/>
        <v>0.16285060750454688</v>
      </c>
      <c r="BC274" s="34">
        <f t="shared" si="161"/>
        <v>0.9112820465910213</v>
      </c>
      <c r="BD274" s="35" t="str">
        <f t="shared" si="162"/>
        <v/>
      </c>
    </row>
    <row r="275" spans="1:56" ht="12.75" customHeight="1" x14ac:dyDescent="0.2">
      <c r="A275" s="7" t="s">
        <v>30</v>
      </c>
      <c r="B275" s="7" t="s">
        <v>50</v>
      </c>
      <c r="C275" s="8">
        <v>39971</v>
      </c>
      <c r="D275" s="9" t="s">
        <v>32</v>
      </c>
      <c r="E275" s="10" t="s">
        <v>33</v>
      </c>
      <c r="F275" s="10">
        <f t="shared" si="132"/>
        <v>1</v>
      </c>
      <c r="G275" s="10">
        <f t="shared" si="133"/>
        <v>0</v>
      </c>
      <c r="H275" s="10">
        <f t="shared" si="134"/>
        <v>0</v>
      </c>
      <c r="I275" s="10">
        <f t="shared" si="135"/>
        <v>0</v>
      </c>
      <c r="J275" s="7">
        <v>0</v>
      </c>
      <c r="K275" s="11">
        <v>17907</v>
      </c>
      <c r="L275" s="9">
        <v>408161</v>
      </c>
      <c r="M275" s="7">
        <v>15</v>
      </c>
      <c r="N275" s="7">
        <f t="shared" si="163"/>
        <v>5</v>
      </c>
      <c r="O275" s="7">
        <v>8</v>
      </c>
      <c r="P275" s="7">
        <f t="shared" si="164"/>
        <v>12</v>
      </c>
      <c r="Q275" s="7">
        <v>2</v>
      </c>
      <c r="R275" s="7">
        <v>5</v>
      </c>
      <c r="S275" s="7">
        <v>3</v>
      </c>
      <c r="T275" s="7">
        <v>5</v>
      </c>
      <c r="U275" s="7">
        <v>1</v>
      </c>
      <c r="V275" s="7">
        <v>0</v>
      </c>
      <c r="W275" s="7">
        <v>1</v>
      </c>
      <c r="X275" s="6">
        <v>0</v>
      </c>
      <c r="Y275" s="12">
        <v>10.328208396399267</v>
      </c>
      <c r="Z275" s="7">
        <v>1</v>
      </c>
      <c r="AA275" s="7">
        <v>0</v>
      </c>
      <c r="AB275" s="7">
        <v>0</v>
      </c>
      <c r="AC275" s="10">
        <f t="shared" si="136"/>
        <v>1</v>
      </c>
      <c r="AD275" s="10">
        <f t="shared" si="137"/>
        <v>0</v>
      </c>
      <c r="AE275" s="10">
        <f t="shared" si="138"/>
        <v>0</v>
      </c>
      <c r="AF275" s="9" t="s">
        <v>34</v>
      </c>
      <c r="AG275" s="7" t="str">
        <f t="shared" si="139"/>
        <v>Padrão</v>
      </c>
      <c r="AH275" s="7" t="str">
        <f t="shared" si="140"/>
        <v>Padrão</v>
      </c>
      <c r="AI275" s="7" t="str">
        <f t="shared" si="141"/>
        <v>Padrão</v>
      </c>
      <c r="AJ275" s="7" t="str">
        <f t="shared" si="142"/>
        <v>Padrão</v>
      </c>
      <c r="AK275" s="7" t="str">
        <f t="shared" si="143"/>
        <v>Padrão</v>
      </c>
      <c r="AL275" s="7" t="str">
        <f t="shared" si="144"/>
        <v>Padrão</v>
      </c>
      <c r="AM275" s="34">
        <f t="shared" si="145"/>
        <v>0.12130770865976713</v>
      </c>
      <c r="AN275" s="34">
        <f t="shared" si="146"/>
        <v>1.0780135799962731</v>
      </c>
      <c r="AO275" s="35" t="str">
        <f t="shared" si="147"/>
        <v/>
      </c>
      <c r="AP275" s="34">
        <f t="shared" si="148"/>
        <v>0.48616983743415837</v>
      </c>
      <c r="AQ275" s="34">
        <f t="shared" si="149"/>
        <v>0.44868920542736179</v>
      </c>
      <c r="AR275" s="35" t="str">
        <f t="shared" si="150"/>
        <v/>
      </c>
      <c r="AS275" s="34">
        <f t="shared" si="151"/>
        <v>0.32823525539694648</v>
      </c>
      <c r="AT275" s="34">
        <f t="shared" si="152"/>
        <v>0.59093821033144889</v>
      </c>
      <c r="AU275" s="35" t="str">
        <f t="shared" si="153"/>
        <v/>
      </c>
      <c r="AV275" s="34">
        <f t="shared" si="154"/>
        <v>6.7565168950411023E-2</v>
      </c>
      <c r="AW275" s="34">
        <f t="shared" si="155"/>
        <v>1.4838057245320497</v>
      </c>
      <c r="AX275" s="35" t="str">
        <f t="shared" si="156"/>
        <v/>
      </c>
      <c r="AY275" s="34">
        <f t="shared" si="157"/>
        <v>0.72906194073974184</v>
      </c>
      <c r="AZ275" s="34">
        <f t="shared" si="158"/>
        <v>0.32449952337291038</v>
      </c>
      <c r="BA275" s="35" t="str">
        <f t="shared" si="159"/>
        <v/>
      </c>
      <c r="BB275" s="34">
        <f t="shared" si="160"/>
        <v>0.16285060750454688</v>
      </c>
      <c r="BC275" s="34">
        <f t="shared" si="161"/>
        <v>0.9112820465910213</v>
      </c>
      <c r="BD275" s="35" t="str">
        <f t="shared" si="162"/>
        <v/>
      </c>
    </row>
    <row r="276" spans="1:56" ht="12.75" customHeight="1" x14ac:dyDescent="0.2">
      <c r="A276" s="7" t="s">
        <v>35</v>
      </c>
      <c r="B276" s="7" t="s">
        <v>43</v>
      </c>
      <c r="C276" s="8">
        <v>39977</v>
      </c>
      <c r="D276" s="9" t="s">
        <v>37</v>
      </c>
      <c r="E276" s="10" t="s">
        <v>38</v>
      </c>
      <c r="F276" s="10">
        <f t="shared" si="132"/>
        <v>0</v>
      </c>
      <c r="G276" s="10">
        <f t="shared" si="133"/>
        <v>1</v>
      </c>
      <c r="H276" s="10">
        <f t="shared" si="134"/>
        <v>0</v>
      </c>
      <c r="I276" s="10">
        <f t="shared" si="135"/>
        <v>0</v>
      </c>
      <c r="J276" s="7">
        <v>0</v>
      </c>
      <c r="K276" s="13">
        <v>13510</v>
      </c>
      <c r="L276" s="9">
        <v>1561659</v>
      </c>
      <c r="M276" s="7">
        <v>15</v>
      </c>
      <c r="N276" s="7">
        <f t="shared" si="163"/>
        <v>5</v>
      </c>
      <c r="O276" s="7">
        <v>20</v>
      </c>
      <c r="P276" s="7">
        <f t="shared" si="164"/>
        <v>0</v>
      </c>
      <c r="Q276" s="7">
        <v>4</v>
      </c>
      <c r="R276" s="7">
        <v>0</v>
      </c>
      <c r="S276" s="7">
        <v>8</v>
      </c>
      <c r="T276" s="7">
        <v>3</v>
      </c>
      <c r="U276" s="7">
        <v>1</v>
      </c>
      <c r="V276" s="7">
        <v>0</v>
      </c>
      <c r="W276" s="7">
        <v>0</v>
      </c>
      <c r="X276" s="6">
        <v>0</v>
      </c>
      <c r="Y276" s="12">
        <v>8.955596278545249</v>
      </c>
      <c r="Z276" s="7">
        <v>1</v>
      </c>
      <c r="AA276" s="7">
        <v>0</v>
      </c>
      <c r="AB276" s="7">
        <v>9.5</v>
      </c>
      <c r="AC276" s="10">
        <f t="shared" si="136"/>
        <v>1</v>
      </c>
      <c r="AD276" s="10">
        <f t="shared" si="137"/>
        <v>0</v>
      </c>
      <c r="AE276" s="10">
        <f t="shared" si="138"/>
        <v>0</v>
      </c>
      <c r="AF276" s="9" t="s">
        <v>34</v>
      </c>
      <c r="AG276" s="7" t="str">
        <f t="shared" si="139"/>
        <v>Padrão</v>
      </c>
      <c r="AH276" s="7" t="str">
        <f t="shared" si="140"/>
        <v>Padrão</v>
      </c>
      <c r="AI276" s="7" t="str">
        <f t="shared" si="141"/>
        <v>Padrão</v>
      </c>
      <c r="AJ276" s="7" t="str">
        <f t="shared" si="142"/>
        <v>Padrão</v>
      </c>
      <c r="AK276" s="7" t="str">
        <f t="shared" si="143"/>
        <v>Padrão</v>
      </c>
      <c r="AL276" s="7" t="str">
        <f t="shared" si="144"/>
        <v>Outlier</v>
      </c>
      <c r="AM276" s="34">
        <f t="shared" si="145"/>
        <v>0.33953923400509478</v>
      </c>
      <c r="AN276" s="34">
        <f t="shared" si="146"/>
        <v>0.57774351011912095</v>
      </c>
      <c r="AO276" s="35" t="str">
        <f t="shared" si="147"/>
        <v/>
      </c>
      <c r="AP276" s="34">
        <f t="shared" si="148"/>
        <v>0.2635448462759295</v>
      </c>
      <c r="AQ276" s="34">
        <f t="shared" si="149"/>
        <v>0.68116882852048066</v>
      </c>
      <c r="AR276" s="35" t="str">
        <f t="shared" si="150"/>
        <v/>
      </c>
      <c r="AS276" s="34">
        <f t="shared" si="151"/>
        <v>3.4876705435676789</v>
      </c>
      <c r="AT276" s="34">
        <f t="shared" si="152"/>
        <v>3.7351177990820106E-2</v>
      </c>
      <c r="AU276" s="35" t="str">
        <f t="shared" si="153"/>
        <v>**</v>
      </c>
      <c r="AV276" s="34">
        <f t="shared" si="154"/>
        <v>0.47403979773610405</v>
      </c>
      <c r="AW276" s="34">
        <f t="shared" si="155"/>
        <v>0.45715790052108374</v>
      </c>
      <c r="AX276" s="35" t="str">
        <f t="shared" si="156"/>
        <v/>
      </c>
      <c r="AY276" s="34">
        <f t="shared" si="157"/>
        <v>1.0209795843499732</v>
      </c>
      <c r="AZ276" s="34">
        <f t="shared" si="158"/>
        <v>0.23697287473284934</v>
      </c>
      <c r="BA276" s="35" t="str">
        <f t="shared" si="159"/>
        <v/>
      </c>
      <c r="BB276" s="34">
        <f t="shared" si="160"/>
        <v>0.22008020941952885</v>
      </c>
      <c r="BC276" s="34">
        <f t="shared" si="161"/>
        <v>0.7617803400437152</v>
      </c>
      <c r="BD276" s="35" t="str">
        <f t="shared" si="162"/>
        <v/>
      </c>
    </row>
    <row r="277" spans="1:56" ht="12.75" customHeight="1" x14ac:dyDescent="0.2">
      <c r="A277" s="7" t="s">
        <v>49</v>
      </c>
      <c r="B277" s="7" t="s">
        <v>52</v>
      </c>
      <c r="C277" s="8">
        <v>40006</v>
      </c>
      <c r="D277" s="9" t="s">
        <v>51</v>
      </c>
      <c r="E277" s="10" t="s">
        <v>42</v>
      </c>
      <c r="F277" s="10">
        <f t="shared" si="132"/>
        <v>0</v>
      </c>
      <c r="G277" s="10">
        <f t="shared" si="133"/>
        <v>0</v>
      </c>
      <c r="H277" s="10">
        <f t="shared" si="134"/>
        <v>1</v>
      </c>
      <c r="I277" s="10">
        <f t="shared" si="135"/>
        <v>0</v>
      </c>
      <c r="J277" s="7">
        <v>0</v>
      </c>
      <c r="K277" s="13">
        <v>22903</v>
      </c>
      <c r="L277" s="9">
        <v>6186710</v>
      </c>
      <c r="M277" s="7">
        <v>15</v>
      </c>
      <c r="N277" s="7">
        <f t="shared" si="163"/>
        <v>5</v>
      </c>
      <c r="O277" s="7">
        <v>11</v>
      </c>
      <c r="P277" s="7">
        <f t="shared" si="164"/>
        <v>9</v>
      </c>
      <c r="Q277" s="7">
        <v>1</v>
      </c>
      <c r="R277" s="7">
        <v>4</v>
      </c>
      <c r="S277" s="7">
        <v>4</v>
      </c>
      <c r="T277" s="7">
        <v>4</v>
      </c>
      <c r="U277" s="7">
        <v>2</v>
      </c>
      <c r="V277" s="7">
        <v>0</v>
      </c>
      <c r="W277" s="7">
        <v>0</v>
      </c>
      <c r="X277" s="6">
        <v>0</v>
      </c>
      <c r="Y277" s="12">
        <v>15.018783727687838</v>
      </c>
      <c r="Z277" s="7">
        <v>1</v>
      </c>
      <c r="AA277" s="7">
        <v>0</v>
      </c>
      <c r="AB277" s="7">
        <v>0</v>
      </c>
      <c r="AC277" s="10">
        <f t="shared" si="136"/>
        <v>0</v>
      </c>
      <c r="AD277" s="10">
        <f t="shared" si="137"/>
        <v>1</v>
      </c>
      <c r="AE277" s="10">
        <f t="shared" si="138"/>
        <v>0</v>
      </c>
      <c r="AF277" s="9" t="s">
        <v>67</v>
      </c>
      <c r="AG277" s="7" t="str">
        <f t="shared" si="139"/>
        <v>Padrão</v>
      </c>
      <c r="AH277" s="7" t="str">
        <f t="shared" si="140"/>
        <v>Padrão</v>
      </c>
      <c r="AI277" s="7" t="str">
        <f t="shared" si="141"/>
        <v>Padrão</v>
      </c>
      <c r="AJ277" s="7" t="str">
        <f t="shared" si="142"/>
        <v>Padrão</v>
      </c>
      <c r="AK277" s="7" t="str">
        <f t="shared" si="143"/>
        <v>Padrão</v>
      </c>
      <c r="AL277" s="7" t="str">
        <f t="shared" si="144"/>
        <v>Padrão</v>
      </c>
      <c r="AM277" s="34">
        <f t="shared" si="145"/>
        <v>6.7161351413467666E-3</v>
      </c>
      <c r="AN277" s="34">
        <f t="shared" si="146"/>
        <v>4.8516779202724818</v>
      </c>
      <c r="AO277" s="35" t="str">
        <f t="shared" si="147"/>
        <v/>
      </c>
      <c r="AP277" s="34">
        <f t="shared" si="148"/>
        <v>5.0161350515127649E-2</v>
      </c>
      <c r="AQ277" s="34">
        <f t="shared" si="149"/>
        <v>1.7371329441521757</v>
      </c>
      <c r="AR277" s="35" t="str">
        <f t="shared" si="150"/>
        <v/>
      </c>
      <c r="AS277" s="34">
        <f t="shared" si="151"/>
        <v>7.1958632118559957E-3</v>
      </c>
      <c r="AT277" s="34">
        <f t="shared" si="152"/>
        <v>4.6860406798016934</v>
      </c>
      <c r="AU277" s="35" t="str">
        <f t="shared" si="153"/>
        <v/>
      </c>
      <c r="AV277" s="34">
        <f t="shared" si="154"/>
        <v>4.5918591086084329E-2</v>
      </c>
      <c r="AW277" s="34">
        <f t="shared" si="155"/>
        <v>1.8194691376563785</v>
      </c>
      <c r="AX277" s="35" t="str">
        <f t="shared" si="156"/>
        <v/>
      </c>
      <c r="AY277" s="34">
        <f t="shared" si="157"/>
        <v>0.10160941795412395</v>
      </c>
      <c r="AZ277" s="34">
        <f t="shared" si="158"/>
        <v>1.1895395312209882</v>
      </c>
      <c r="BA277" s="35" t="str">
        <f t="shared" si="159"/>
        <v/>
      </c>
      <c r="BB277" s="34">
        <f t="shared" si="160"/>
        <v>0.16285060750454688</v>
      </c>
      <c r="BC277" s="34">
        <f t="shared" si="161"/>
        <v>0.9112820465910213</v>
      </c>
      <c r="BD277" s="35" t="str">
        <f t="shared" si="162"/>
        <v/>
      </c>
    </row>
    <row r="278" spans="1:56" ht="12.75" customHeight="1" x14ac:dyDescent="0.2">
      <c r="A278" s="7" t="s">
        <v>53</v>
      </c>
      <c r="B278" s="7" t="s">
        <v>36</v>
      </c>
      <c r="C278" s="8">
        <v>40026</v>
      </c>
      <c r="D278" s="9" t="s">
        <v>51</v>
      </c>
      <c r="E278" s="10" t="s">
        <v>42</v>
      </c>
      <c r="F278" s="10">
        <f t="shared" si="132"/>
        <v>0</v>
      </c>
      <c r="G278" s="10">
        <f t="shared" si="133"/>
        <v>0</v>
      </c>
      <c r="H278" s="10">
        <f t="shared" si="134"/>
        <v>1</v>
      </c>
      <c r="I278" s="10">
        <f t="shared" si="135"/>
        <v>0</v>
      </c>
      <c r="J278" s="7">
        <v>0</v>
      </c>
      <c r="K278" s="13">
        <v>22903</v>
      </c>
      <c r="L278" s="9">
        <v>6186710</v>
      </c>
      <c r="M278" s="7">
        <v>15</v>
      </c>
      <c r="N278" s="7">
        <f t="shared" si="163"/>
        <v>5</v>
      </c>
      <c r="O278" s="7">
        <v>9</v>
      </c>
      <c r="P278" s="7">
        <f t="shared" si="164"/>
        <v>11</v>
      </c>
      <c r="Q278" s="7">
        <v>5</v>
      </c>
      <c r="R278" s="7">
        <v>1</v>
      </c>
      <c r="S278" s="7">
        <v>7</v>
      </c>
      <c r="T278" s="7">
        <v>4</v>
      </c>
      <c r="U278" s="7">
        <v>2</v>
      </c>
      <c r="V278" s="7">
        <v>0</v>
      </c>
      <c r="W278" s="7">
        <v>0</v>
      </c>
      <c r="X278" s="6">
        <v>0</v>
      </c>
      <c r="Y278" s="12">
        <v>11.840596330275229</v>
      </c>
      <c r="Z278" s="7">
        <v>1</v>
      </c>
      <c r="AA278" s="7">
        <v>0</v>
      </c>
      <c r="AB278" s="7">
        <v>0</v>
      </c>
      <c r="AC278" s="10">
        <f t="shared" si="136"/>
        <v>0</v>
      </c>
      <c r="AD278" s="10">
        <f t="shared" si="137"/>
        <v>1</v>
      </c>
      <c r="AE278" s="10">
        <f t="shared" si="138"/>
        <v>0</v>
      </c>
      <c r="AF278" s="9" t="s">
        <v>67</v>
      </c>
      <c r="AG278" s="7" t="str">
        <f t="shared" si="139"/>
        <v>Padrão</v>
      </c>
      <c r="AH278" s="7" t="str">
        <f t="shared" si="140"/>
        <v>Padrão</v>
      </c>
      <c r="AI278" s="7" t="str">
        <f t="shared" si="141"/>
        <v>Padrão</v>
      </c>
      <c r="AJ278" s="7" t="str">
        <f t="shared" si="142"/>
        <v>Padrão</v>
      </c>
      <c r="AK278" s="7" t="str">
        <f t="shared" si="143"/>
        <v>Padrão</v>
      </c>
      <c r="AL278" s="7" t="str">
        <f t="shared" si="144"/>
        <v>Padrão</v>
      </c>
      <c r="AM278" s="34">
        <f t="shared" si="145"/>
        <v>6.7161351413467666E-3</v>
      </c>
      <c r="AN278" s="34">
        <f t="shared" si="146"/>
        <v>4.8516779202724818</v>
      </c>
      <c r="AO278" s="35" t="str">
        <f t="shared" si="147"/>
        <v/>
      </c>
      <c r="AP278" s="34">
        <f t="shared" si="148"/>
        <v>5.0161350515127649E-2</v>
      </c>
      <c r="AQ278" s="34">
        <f t="shared" si="149"/>
        <v>1.7371329441521757</v>
      </c>
      <c r="AR278" s="35" t="str">
        <f t="shared" si="150"/>
        <v/>
      </c>
      <c r="AS278" s="34">
        <f t="shared" si="151"/>
        <v>1.9028570361142954</v>
      </c>
      <c r="AT278" s="34">
        <f t="shared" si="152"/>
        <v>0.11168808131487463</v>
      </c>
      <c r="AU278" s="35" t="str">
        <f t="shared" si="153"/>
        <v/>
      </c>
      <c r="AV278" s="34">
        <f t="shared" si="154"/>
        <v>4.5918591086084329E-2</v>
      </c>
      <c r="AW278" s="34">
        <f t="shared" si="155"/>
        <v>1.8194691376563785</v>
      </c>
      <c r="AX278" s="35" t="str">
        <f t="shared" si="156"/>
        <v/>
      </c>
      <c r="AY278" s="34">
        <f t="shared" si="157"/>
        <v>0.46419948620015278</v>
      </c>
      <c r="AZ278" s="34">
        <f t="shared" si="158"/>
        <v>0.46425661488579612</v>
      </c>
      <c r="BA278" s="35" t="str">
        <f t="shared" si="159"/>
        <v/>
      </c>
      <c r="BB278" s="34">
        <f t="shared" si="160"/>
        <v>0.16285060750454688</v>
      </c>
      <c r="BC278" s="34">
        <f t="shared" si="161"/>
        <v>0.9112820465910213</v>
      </c>
      <c r="BD278" s="35" t="str">
        <f t="shared" si="162"/>
        <v/>
      </c>
    </row>
    <row r="279" spans="1:56" ht="12.75" customHeight="1" x14ac:dyDescent="0.2">
      <c r="A279" s="7" t="s">
        <v>53</v>
      </c>
      <c r="B279" s="7" t="s">
        <v>52</v>
      </c>
      <c r="C279" s="8">
        <v>40044</v>
      </c>
      <c r="D279" s="9" t="s">
        <v>51</v>
      </c>
      <c r="E279" s="10" t="s">
        <v>42</v>
      </c>
      <c r="F279" s="10">
        <f t="shared" si="132"/>
        <v>0</v>
      </c>
      <c r="G279" s="10">
        <f t="shared" si="133"/>
        <v>0</v>
      </c>
      <c r="H279" s="10">
        <f t="shared" si="134"/>
        <v>1</v>
      </c>
      <c r="I279" s="10">
        <f t="shared" si="135"/>
        <v>0</v>
      </c>
      <c r="J279" s="7">
        <v>0</v>
      </c>
      <c r="K279" s="13">
        <v>22903</v>
      </c>
      <c r="L279" s="9">
        <v>6186710</v>
      </c>
      <c r="M279" s="7">
        <v>15</v>
      </c>
      <c r="N279" s="7">
        <f t="shared" si="163"/>
        <v>5</v>
      </c>
      <c r="O279" s="7">
        <v>17</v>
      </c>
      <c r="P279" s="7">
        <f t="shared" si="164"/>
        <v>3</v>
      </c>
      <c r="Q279" s="7">
        <v>1</v>
      </c>
      <c r="R279" s="7">
        <v>0</v>
      </c>
      <c r="S279" s="7">
        <v>2</v>
      </c>
      <c r="T279" s="7">
        <v>1</v>
      </c>
      <c r="U279" s="7">
        <v>3</v>
      </c>
      <c r="V279" s="7">
        <v>0</v>
      </c>
      <c r="W279" s="7">
        <v>0</v>
      </c>
      <c r="X279" s="6">
        <v>0</v>
      </c>
      <c r="Y279" s="12">
        <v>11.156467405307911</v>
      </c>
      <c r="Z279" s="7">
        <v>0</v>
      </c>
      <c r="AA279" s="7">
        <v>0</v>
      </c>
      <c r="AB279" s="7">
        <v>0</v>
      </c>
      <c r="AC279" s="10">
        <f t="shared" si="136"/>
        <v>0</v>
      </c>
      <c r="AD279" s="10">
        <f t="shared" si="137"/>
        <v>1</v>
      </c>
      <c r="AE279" s="10">
        <f t="shared" si="138"/>
        <v>0</v>
      </c>
      <c r="AF279" s="9" t="s">
        <v>67</v>
      </c>
      <c r="AG279" s="7" t="str">
        <f t="shared" si="139"/>
        <v>Padrão</v>
      </c>
      <c r="AH279" s="7" t="str">
        <f t="shared" si="140"/>
        <v>Padrão</v>
      </c>
      <c r="AI279" s="7" t="str">
        <f t="shared" si="141"/>
        <v>Padrão</v>
      </c>
      <c r="AJ279" s="7" t="str">
        <f t="shared" si="142"/>
        <v>Outlier</v>
      </c>
      <c r="AK279" s="7" t="str">
        <f t="shared" si="143"/>
        <v>Padrão</v>
      </c>
      <c r="AL279" s="7" t="str">
        <f t="shared" si="144"/>
        <v>Padrão</v>
      </c>
      <c r="AM279" s="34">
        <f t="shared" si="145"/>
        <v>6.7161351413467666E-3</v>
      </c>
      <c r="AN279" s="34">
        <f t="shared" si="146"/>
        <v>4.8516779202724818</v>
      </c>
      <c r="AO279" s="35" t="str">
        <f t="shared" si="147"/>
        <v/>
      </c>
      <c r="AP279" s="34">
        <f t="shared" si="148"/>
        <v>5.0161350515127649E-2</v>
      </c>
      <c r="AQ279" s="34">
        <f t="shared" si="149"/>
        <v>1.7371329441521757</v>
      </c>
      <c r="AR279" s="35" t="str">
        <f t="shared" si="150"/>
        <v/>
      </c>
      <c r="AS279" s="34">
        <f t="shared" si="151"/>
        <v>1.1257378724916556</v>
      </c>
      <c r="AT279" s="34">
        <f t="shared" si="152"/>
        <v>0.21416108293737512</v>
      </c>
      <c r="AU279" s="35" t="str">
        <f t="shared" si="153"/>
        <v/>
      </c>
      <c r="AV279" s="34">
        <f t="shared" si="154"/>
        <v>2.6795855645791824</v>
      </c>
      <c r="AW279" s="34">
        <f t="shared" si="155"/>
        <v>6.3828059149340033E-2</v>
      </c>
      <c r="AX279" s="35" t="str">
        <f t="shared" si="156"/>
        <v>*</v>
      </c>
      <c r="AY279" s="34">
        <f t="shared" si="157"/>
        <v>0.57663604868376128</v>
      </c>
      <c r="AZ279" s="34">
        <f t="shared" si="158"/>
        <v>0.3937714676240528</v>
      </c>
      <c r="BA279" s="35" t="str">
        <f t="shared" si="159"/>
        <v/>
      </c>
      <c r="BB279" s="34">
        <f t="shared" si="160"/>
        <v>0.16285060750454688</v>
      </c>
      <c r="BC279" s="34">
        <f t="shared" si="161"/>
        <v>0.9112820465910213</v>
      </c>
      <c r="BD279" s="35" t="str">
        <f t="shared" si="162"/>
        <v/>
      </c>
    </row>
    <row r="280" spans="1:56" ht="12.75" customHeight="1" x14ac:dyDescent="0.2">
      <c r="A280" s="7" t="s">
        <v>50</v>
      </c>
      <c r="B280" s="7" t="s">
        <v>47</v>
      </c>
      <c r="C280" s="8">
        <v>40013</v>
      </c>
      <c r="D280" s="9" t="s">
        <v>41</v>
      </c>
      <c r="E280" s="10" t="s">
        <v>42</v>
      </c>
      <c r="F280" s="10">
        <f t="shared" si="132"/>
        <v>0</v>
      </c>
      <c r="G280" s="10">
        <f t="shared" si="133"/>
        <v>0</v>
      </c>
      <c r="H280" s="10">
        <f t="shared" si="134"/>
        <v>1</v>
      </c>
      <c r="I280" s="10">
        <f t="shared" si="135"/>
        <v>0</v>
      </c>
      <c r="J280" s="7">
        <v>0</v>
      </c>
      <c r="K280" s="11">
        <v>22667</v>
      </c>
      <c r="L280" s="9">
        <v>19223897</v>
      </c>
      <c r="M280" s="7">
        <v>16</v>
      </c>
      <c r="N280" s="7">
        <f t="shared" si="163"/>
        <v>4</v>
      </c>
      <c r="O280" s="7">
        <v>11</v>
      </c>
      <c r="P280" s="7">
        <f t="shared" si="164"/>
        <v>9</v>
      </c>
      <c r="Q280" s="7">
        <v>1</v>
      </c>
      <c r="R280" s="7">
        <v>4</v>
      </c>
      <c r="S280" s="7">
        <v>2</v>
      </c>
      <c r="T280" s="7">
        <v>6</v>
      </c>
      <c r="U280" s="7">
        <v>2</v>
      </c>
      <c r="V280" s="7">
        <v>1</v>
      </c>
      <c r="W280" s="7">
        <v>1</v>
      </c>
      <c r="X280" s="6">
        <v>1</v>
      </c>
      <c r="Y280" s="12">
        <v>22.656436097114064</v>
      </c>
      <c r="Z280" s="7">
        <v>1</v>
      </c>
      <c r="AA280" s="7">
        <v>0</v>
      </c>
      <c r="AB280" s="7">
        <v>0</v>
      </c>
      <c r="AC280" s="10">
        <f t="shared" si="136"/>
        <v>0</v>
      </c>
      <c r="AD280" s="10">
        <f t="shared" si="137"/>
        <v>1</v>
      </c>
      <c r="AE280" s="10">
        <f t="shared" si="138"/>
        <v>0</v>
      </c>
      <c r="AF280" s="9" t="s">
        <v>67</v>
      </c>
      <c r="AG280" s="7" t="str">
        <f t="shared" si="139"/>
        <v>Padrão</v>
      </c>
      <c r="AH280" s="7" t="str">
        <f t="shared" si="140"/>
        <v>Outlier</v>
      </c>
      <c r="AI280" s="7" t="str">
        <f t="shared" si="141"/>
        <v>Padrão</v>
      </c>
      <c r="AJ280" s="7" t="str">
        <f t="shared" si="142"/>
        <v>Padrão</v>
      </c>
      <c r="AK280" s="7" t="str">
        <f t="shared" si="143"/>
        <v>Padrão</v>
      </c>
      <c r="AL280" s="7" t="str">
        <f t="shared" si="144"/>
        <v>Padrão</v>
      </c>
      <c r="AM280" s="34">
        <f t="shared" si="145"/>
        <v>8.9365576108731241E-3</v>
      </c>
      <c r="AN280" s="34">
        <f t="shared" si="146"/>
        <v>4.2013067057607953</v>
      </c>
      <c r="AO280" s="35" t="str">
        <f t="shared" si="147"/>
        <v/>
      </c>
      <c r="AP280" s="34">
        <f t="shared" si="148"/>
        <v>5.3009435410909553</v>
      </c>
      <c r="AQ280" s="34">
        <f t="shared" si="149"/>
        <v>1.2236246353248176E-2</v>
      </c>
      <c r="AR280" s="35" t="str">
        <f t="shared" si="150"/>
        <v>**</v>
      </c>
      <c r="AS280" s="34">
        <f t="shared" si="151"/>
        <v>1.1257378724916556</v>
      </c>
      <c r="AT280" s="34">
        <f t="shared" si="152"/>
        <v>0.21416108293737512</v>
      </c>
      <c r="AU280" s="35" t="str">
        <f t="shared" si="153"/>
        <v/>
      </c>
      <c r="AV280" s="34">
        <f t="shared" si="154"/>
        <v>0.53897953132908405</v>
      </c>
      <c r="AW280" s="34">
        <f t="shared" si="155"/>
        <v>0.41503623187612998</v>
      </c>
      <c r="AX280" s="35" t="str">
        <f t="shared" si="156"/>
        <v/>
      </c>
      <c r="AY280" s="34">
        <f t="shared" si="157"/>
        <v>0.30528018299270215</v>
      </c>
      <c r="AZ280" s="34">
        <f t="shared" si="158"/>
        <v>0.61982631390463294</v>
      </c>
      <c r="BA280" s="35" t="str">
        <f t="shared" si="159"/>
        <v/>
      </c>
      <c r="BB280" s="34">
        <f t="shared" si="160"/>
        <v>0.16285060750454688</v>
      </c>
      <c r="BC280" s="34">
        <f t="shared" si="161"/>
        <v>0.9112820465910213</v>
      </c>
      <c r="BD280" s="35" t="str">
        <f t="shared" si="162"/>
        <v/>
      </c>
    </row>
    <row r="281" spans="1:56" ht="12.75" customHeight="1" x14ac:dyDescent="0.2">
      <c r="A281" s="7" t="s">
        <v>50</v>
      </c>
      <c r="B281" s="7" t="s">
        <v>60</v>
      </c>
      <c r="C281" s="8">
        <v>39991</v>
      </c>
      <c r="D281" s="9" t="s">
        <v>41</v>
      </c>
      <c r="E281" s="10" t="s">
        <v>42</v>
      </c>
      <c r="F281" s="10">
        <f t="shared" si="132"/>
        <v>0</v>
      </c>
      <c r="G281" s="10">
        <f t="shared" si="133"/>
        <v>0</v>
      </c>
      <c r="H281" s="10">
        <f t="shared" si="134"/>
        <v>1</v>
      </c>
      <c r="I281" s="10">
        <f t="shared" si="135"/>
        <v>0</v>
      </c>
      <c r="J281" s="7">
        <v>0</v>
      </c>
      <c r="K281" s="11">
        <v>22667</v>
      </c>
      <c r="L281" s="9">
        <v>19223897</v>
      </c>
      <c r="M281" s="7">
        <v>16</v>
      </c>
      <c r="N281" s="7">
        <f t="shared" si="163"/>
        <v>4</v>
      </c>
      <c r="O281" s="7">
        <v>12</v>
      </c>
      <c r="P281" s="7">
        <f t="shared" si="164"/>
        <v>8</v>
      </c>
      <c r="Q281" s="7">
        <v>2</v>
      </c>
      <c r="R281" s="7">
        <v>0</v>
      </c>
      <c r="S281" s="7">
        <v>2</v>
      </c>
      <c r="T281" s="7">
        <v>0</v>
      </c>
      <c r="U281" s="7">
        <v>1</v>
      </c>
      <c r="V281" s="7">
        <v>0</v>
      </c>
      <c r="W281" s="7">
        <v>0</v>
      </c>
      <c r="X281" s="6">
        <v>0</v>
      </c>
      <c r="Y281" s="12">
        <v>23.034412178585136</v>
      </c>
      <c r="Z281" s="7">
        <v>1</v>
      </c>
      <c r="AA281" s="7">
        <v>0</v>
      </c>
      <c r="AB281" s="7">
        <v>0</v>
      </c>
      <c r="AC281" s="10">
        <f t="shared" si="136"/>
        <v>0</v>
      </c>
      <c r="AD281" s="10">
        <f t="shared" si="137"/>
        <v>1</v>
      </c>
      <c r="AE281" s="10">
        <f t="shared" si="138"/>
        <v>0</v>
      </c>
      <c r="AF281" s="9" t="s">
        <v>67</v>
      </c>
      <c r="AG281" s="7" t="str">
        <f t="shared" si="139"/>
        <v>Padrão</v>
      </c>
      <c r="AH281" s="7" t="str">
        <f t="shared" si="140"/>
        <v>Outlier</v>
      </c>
      <c r="AI281" s="7" t="str">
        <f t="shared" si="141"/>
        <v>Padrão</v>
      </c>
      <c r="AJ281" s="7" t="str">
        <f t="shared" si="142"/>
        <v>Outlier</v>
      </c>
      <c r="AK281" s="7" t="str">
        <f t="shared" si="143"/>
        <v>Padrão</v>
      </c>
      <c r="AL281" s="7" t="str">
        <f t="shared" si="144"/>
        <v>Padrão</v>
      </c>
      <c r="AM281" s="34">
        <f t="shared" si="145"/>
        <v>8.9365576108731241E-3</v>
      </c>
      <c r="AN281" s="34">
        <f t="shared" si="146"/>
        <v>4.2013067057607953</v>
      </c>
      <c r="AO281" s="35" t="str">
        <f t="shared" si="147"/>
        <v/>
      </c>
      <c r="AP281" s="34">
        <f t="shared" si="148"/>
        <v>5.3009435410909553</v>
      </c>
      <c r="AQ281" s="34">
        <f t="shared" si="149"/>
        <v>1.2236246353248176E-2</v>
      </c>
      <c r="AR281" s="35" t="str">
        <f t="shared" si="150"/>
        <v>**</v>
      </c>
      <c r="AS281" s="34">
        <f t="shared" si="151"/>
        <v>1.1257378724916556</v>
      </c>
      <c r="AT281" s="34">
        <f t="shared" si="152"/>
        <v>0.21416108293737512</v>
      </c>
      <c r="AU281" s="35" t="str">
        <f t="shared" si="153"/>
        <v/>
      </c>
      <c r="AV281" s="34">
        <f t="shared" si="154"/>
        <v>4.4570101247722418</v>
      </c>
      <c r="AW281" s="34">
        <f t="shared" si="155"/>
        <v>2.0349830865618795E-2</v>
      </c>
      <c r="AX281" s="35" t="str">
        <f t="shared" si="156"/>
        <v>**</v>
      </c>
      <c r="AY281" s="34">
        <f t="shared" si="157"/>
        <v>0.35478725928867744</v>
      </c>
      <c r="AZ281" s="34">
        <f t="shared" si="158"/>
        <v>0.56089941049091852</v>
      </c>
      <c r="BA281" s="35" t="str">
        <f t="shared" si="159"/>
        <v/>
      </c>
      <c r="BB281" s="34">
        <f t="shared" si="160"/>
        <v>0.16285060750454688</v>
      </c>
      <c r="BC281" s="34">
        <f t="shared" si="161"/>
        <v>0.9112820465910213</v>
      </c>
      <c r="BD281" s="35" t="str">
        <f t="shared" si="162"/>
        <v/>
      </c>
    </row>
    <row r="282" spans="1:56" ht="12.75" customHeight="1" x14ac:dyDescent="0.2">
      <c r="A282" s="7" t="s">
        <v>36</v>
      </c>
      <c r="B282" s="7" t="s">
        <v>30</v>
      </c>
      <c r="C282" s="8">
        <v>39978</v>
      </c>
      <c r="D282" s="9" t="s">
        <v>59</v>
      </c>
      <c r="E282" s="10" t="s">
        <v>42</v>
      </c>
      <c r="F282" s="10">
        <f t="shared" si="132"/>
        <v>0</v>
      </c>
      <c r="G282" s="10">
        <f t="shared" si="133"/>
        <v>0</v>
      </c>
      <c r="H282" s="10">
        <f t="shared" si="134"/>
        <v>1</v>
      </c>
      <c r="I282" s="10">
        <f t="shared" si="135"/>
        <v>0</v>
      </c>
      <c r="J282" s="7">
        <v>0</v>
      </c>
      <c r="K282" s="11">
        <v>100806</v>
      </c>
      <c r="L282" s="9">
        <v>270173</v>
      </c>
      <c r="M282" s="7">
        <v>16</v>
      </c>
      <c r="N282" s="7">
        <f t="shared" si="163"/>
        <v>4</v>
      </c>
      <c r="O282" s="7">
        <v>17</v>
      </c>
      <c r="P282" s="7">
        <f t="shared" si="164"/>
        <v>3</v>
      </c>
      <c r="Q282" s="7">
        <v>2</v>
      </c>
      <c r="R282" s="7">
        <v>2</v>
      </c>
      <c r="S282" s="7">
        <v>5</v>
      </c>
      <c r="T282" s="7">
        <v>3</v>
      </c>
      <c r="U282" s="7">
        <v>1</v>
      </c>
      <c r="V282" s="7">
        <v>0</v>
      </c>
      <c r="W282" s="7">
        <v>0</v>
      </c>
      <c r="X282" s="6">
        <v>0</v>
      </c>
      <c r="Y282" s="12">
        <v>9.0676923076923082</v>
      </c>
      <c r="Z282" s="7">
        <v>1</v>
      </c>
      <c r="AA282" s="7">
        <v>0</v>
      </c>
      <c r="AB282" s="7">
        <v>0</v>
      </c>
      <c r="AC282" s="10">
        <f t="shared" si="136"/>
        <v>1</v>
      </c>
      <c r="AD282" s="10">
        <f t="shared" si="137"/>
        <v>0</v>
      </c>
      <c r="AE282" s="10">
        <f t="shared" si="138"/>
        <v>0</v>
      </c>
      <c r="AF282" s="9" t="s">
        <v>34</v>
      </c>
      <c r="AG282" s="7" t="str">
        <f t="shared" si="139"/>
        <v>Outlier</v>
      </c>
      <c r="AH282" s="7" t="str">
        <f t="shared" si="140"/>
        <v>Padrão</v>
      </c>
      <c r="AI282" s="7" t="str">
        <f t="shared" si="141"/>
        <v>Padrão</v>
      </c>
      <c r="AJ282" s="7" t="str">
        <f t="shared" si="142"/>
        <v>Padrão</v>
      </c>
      <c r="AK282" s="7" t="str">
        <f t="shared" si="143"/>
        <v>Padrão</v>
      </c>
      <c r="AL282" s="7" t="str">
        <f t="shared" si="144"/>
        <v>Padrão</v>
      </c>
      <c r="AM282" s="34">
        <f t="shared" si="145"/>
        <v>16.573983232139259</v>
      </c>
      <c r="AN282" s="34">
        <f t="shared" si="146"/>
        <v>2.4671859763374411E-5</v>
      </c>
      <c r="AO282" s="35" t="str">
        <f t="shared" si="147"/>
        <v>***</v>
      </c>
      <c r="AP282" s="34">
        <f t="shared" si="148"/>
        <v>0.51733075253573368</v>
      </c>
      <c r="AQ282" s="34">
        <f t="shared" si="149"/>
        <v>0.42824171776479131</v>
      </c>
      <c r="AR282" s="35" t="str">
        <f t="shared" si="150"/>
        <v/>
      </c>
      <c r="AS282" s="34">
        <f t="shared" si="151"/>
        <v>0.16261969593638392</v>
      </c>
      <c r="AT282" s="34">
        <f t="shared" si="152"/>
        <v>0.91203409733242702</v>
      </c>
      <c r="AU282" s="35" t="str">
        <f t="shared" si="153"/>
        <v/>
      </c>
      <c r="AV282" s="34">
        <f t="shared" si="154"/>
        <v>0.47403979773610405</v>
      </c>
      <c r="AW282" s="34">
        <f t="shared" si="155"/>
        <v>0.45715790052108374</v>
      </c>
      <c r="AX282" s="35" t="str">
        <f t="shared" si="156"/>
        <v/>
      </c>
      <c r="AY282" s="34">
        <f t="shared" si="157"/>
        <v>0.99530096070000751</v>
      </c>
      <c r="AZ282" s="34">
        <f t="shared" si="158"/>
        <v>0.24311177637798961</v>
      </c>
      <c r="BA282" s="35" t="str">
        <f t="shared" si="159"/>
        <v/>
      </c>
      <c r="BB282" s="34">
        <f t="shared" si="160"/>
        <v>0.16285060750454688</v>
      </c>
      <c r="BC282" s="34">
        <f t="shared" si="161"/>
        <v>0.9112820465910213</v>
      </c>
      <c r="BD282" s="35" t="str">
        <f t="shared" si="162"/>
        <v/>
      </c>
    </row>
    <row r="283" spans="1:56" ht="12.75" customHeight="1" x14ac:dyDescent="0.2">
      <c r="A283" s="7" t="s">
        <v>36</v>
      </c>
      <c r="B283" s="7" t="s">
        <v>39</v>
      </c>
      <c r="C283" s="8">
        <v>39964</v>
      </c>
      <c r="D283" s="9" t="s">
        <v>59</v>
      </c>
      <c r="E283" s="10" t="s">
        <v>42</v>
      </c>
      <c r="F283" s="10">
        <f t="shared" si="132"/>
        <v>0</v>
      </c>
      <c r="G283" s="10">
        <f t="shared" si="133"/>
        <v>0</v>
      </c>
      <c r="H283" s="10">
        <f t="shared" si="134"/>
        <v>1</v>
      </c>
      <c r="I283" s="10">
        <f t="shared" si="135"/>
        <v>0</v>
      </c>
      <c r="J283" s="7">
        <v>0</v>
      </c>
      <c r="K283" s="11">
        <v>100806</v>
      </c>
      <c r="L283" s="9">
        <v>270173</v>
      </c>
      <c r="M283" s="7">
        <v>16</v>
      </c>
      <c r="N283" s="7">
        <f t="shared" si="163"/>
        <v>4</v>
      </c>
      <c r="O283" s="7">
        <v>10</v>
      </c>
      <c r="P283" s="7">
        <f t="shared" si="164"/>
        <v>10</v>
      </c>
      <c r="Q283" s="7">
        <v>2</v>
      </c>
      <c r="R283" s="7">
        <v>4</v>
      </c>
      <c r="S283" s="7">
        <v>2</v>
      </c>
      <c r="T283" s="7">
        <v>2</v>
      </c>
      <c r="U283" s="7">
        <v>1</v>
      </c>
      <c r="V283" s="7">
        <v>0</v>
      </c>
      <c r="W283" s="7">
        <v>1</v>
      </c>
      <c r="X283" s="6">
        <v>1</v>
      </c>
      <c r="Y283" s="12">
        <v>13.411511443462498</v>
      </c>
      <c r="Z283" s="7">
        <v>1</v>
      </c>
      <c r="AA283" s="7">
        <v>0</v>
      </c>
      <c r="AB283" s="7">
        <v>0</v>
      </c>
      <c r="AC283" s="10">
        <f t="shared" si="136"/>
        <v>1</v>
      </c>
      <c r="AD283" s="10">
        <f t="shared" si="137"/>
        <v>0</v>
      </c>
      <c r="AE283" s="10">
        <f t="shared" si="138"/>
        <v>0</v>
      </c>
      <c r="AF283" s="9" t="s">
        <v>34</v>
      </c>
      <c r="AG283" s="7" t="str">
        <f t="shared" si="139"/>
        <v>Outlier</v>
      </c>
      <c r="AH283" s="7" t="str">
        <f t="shared" si="140"/>
        <v>Padrão</v>
      </c>
      <c r="AI283" s="7" t="str">
        <f t="shared" si="141"/>
        <v>Padrão</v>
      </c>
      <c r="AJ283" s="7" t="str">
        <f t="shared" si="142"/>
        <v>Padrão</v>
      </c>
      <c r="AK283" s="7" t="str">
        <f t="shared" si="143"/>
        <v>Padrão</v>
      </c>
      <c r="AL283" s="7" t="str">
        <f t="shared" si="144"/>
        <v>Padrão</v>
      </c>
      <c r="AM283" s="34">
        <f t="shared" si="145"/>
        <v>16.573983232139259</v>
      </c>
      <c r="AN283" s="34">
        <f t="shared" si="146"/>
        <v>2.4671859763374411E-5</v>
      </c>
      <c r="AO283" s="35" t="str">
        <f t="shared" si="147"/>
        <v>***</v>
      </c>
      <c r="AP283" s="34">
        <f t="shared" si="148"/>
        <v>0.51733075253573368</v>
      </c>
      <c r="AQ283" s="34">
        <f t="shared" si="149"/>
        <v>0.42824171776479131</v>
      </c>
      <c r="AR283" s="35" t="str">
        <f t="shared" si="150"/>
        <v/>
      </c>
      <c r="AS283" s="34">
        <f t="shared" si="151"/>
        <v>1.1257378724916556</v>
      </c>
      <c r="AT283" s="34">
        <f t="shared" si="152"/>
        <v>0.21416108293737512</v>
      </c>
      <c r="AU283" s="35" t="str">
        <f t="shared" si="153"/>
        <v/>
      </c>
      <c r="AV283" s="34">
        <f t="shared" si="154"/>
        <v>1.3519287889004703</v>
      </c>
      <c r="AW283" s="34">
        <f t="shared" si="155"/>
        <v>0.17452817652697644</v>
      </c>
      <c r="AX283" s="35" t="str">
        <f t="shared" si="156"/>
        <v/>
      </c>
      <c r="AY283" s="34">
        <f t="shared" si="157"/>
        <v>0.2521203381549329</v>
      </c>
      <c r="AZ283" s="34">
        <f t="shared" si="158"/>
        <v>0.700420566031138</v>
      </c>
      <c r="BA283" s="35" t="str">
        <f t="shared" si="159"/>
        <v/>
      </c>
      <c r="BB283" s="34">
        <f t="shared" si="160"/>
        <v>0.16285060750454688</v>
      </c>
      <c r="BC283" s="34">
        <f t="shared" si="161"/>
        <v>0.9112820465910213</v>
      </c>
      <c r="BD283" s="35" t="str">
        <f t="shared" si="162"/>
        <v/>
      </c>
    </row>
    <row r="284" spans="1:56" ht="12.75" customHeight="1" x14ac:dyDescent="0.2">
      <c r="A284" s="7" t="s">
        <v>61</v>
      </c>
      <c r="B284" s="7" t="s">
        <v>35</v>
      </c>
      <c r="C284" s="8">
        <v>40023</v>
      </c>
      <c r="D284" s="9" t="s">
        <v>57</v>
      </c>
      <c r="E284" s="10" t="s">
        <v>42</v>
      </c>
      <c r="F284" s="10">
        <f t="shared" si="132"/>
        <v>0</v>
      </c>
      <c r="G284" s="10">
        <f t="shared" si="133"/>
        <v>0</v>
      </c>
      <c r="H284" s="10">
        <f t="shared" si="134"/>
        <v>1</v>
      </c>
      <c r="I284" s="10">
        <f t="shared" si="135"/>
        <v>0</v>
      </c>
      <c r="J284" s="7">
        <v>0</v>
      </c>
      <c r="K284" s="13">
        <v>15835</v>
      </c>
      <c r="L284" s="9">
        <v>2452617</v>
      </c>
      <c r="M284" s="7">
        <v>16</v>
      </c>
      <c r="N284" s="7">
        <f t="shared" si="163"/>
        <v>4</v>
      </c>
      <c r="O284" s="7">
        <v>17</v>
      </c>
      <c r="P284" s="7">
        <f t="shared" si="164"/>
        <v>3</v>
      </c>
      <c r="Q284" s="7">
        <v>4</v>
      </c>
      <c r="R284" s="7">
        <v>2</v>
      </c>
      <c r="S284" s="7">
        <v>4</v>
      </c>
      <c r="T284" s="7">
        <v>5</v>
      </c>
      <c r="U284" s="7">
        <v>2</v>
      </c>
      <c r="V284" s="7">
        <v>0</v>
      </c>
      <c r="W284" s="7">
        <v>0</v>
      </c>
      <c r="X284" s="6">
        <v>1</v>
      </c>
      <c r="Y284" s="12">
        <v>14.6153935</v>
      </c>
      <c r="Z284" s="7">
        <v>0</v>
      </c>
      <c r="AA284" s="7">
        <v>1</v>
      </c>
      <c r="AB284" s="7">
        <v>0</v>
      </c>
      <c r="AC284" s="10">
        <f t="shared" si="136"/>
        <v>0</v>
      </c>
      <c r="AD284" s="10">
        <f t="shared" si="137"/>
        <v>1</v>
      </c>
      <c r="AE284" s="10">
        <f t="shared" si="138"/>
        <v>0</v>
      </c>
      <c r="AF284" s="9" t="s">
        <v>67</v>
      </c>
      <c r="AG284" s="7" t="str">
        <f t="shared" si="139"/>
        <v>Padrão</v>
      </c>
      <c r="AH284" s="7" t="str">
        <f t="shared" si="140"/>
        <v>Padrão</v>
      </c>
      <c r="AI284" s="7" t="str">
        <f t="shared" si="141"/>
        <v>Padrão</v>
      </c>
      <c r="AJ284" s="7" t="str">
        <f t="shared" si="142"/>
        <v>Padrão</v>
      </c>
      <c r="AK284" s="7" t="str">
        <f t="shared" si="143"/>
        <v>Padrão</v>
      </c>
      <c r="AL284" s="7" t="str">
        <f t="shared" si="144"/>
        <v>Padrão</v>
      </c>
      <c r="AM284" s="34">
        <f t="shared" si="145"/>
        <v>0.21045380707616163</v>
      </c>
      <c r="AN284" s="34">
        <f t="shared" si="146"/>
        <v>0.78276646055451471</v>
      </c>
      <c r="AO284" s="35" t="str">
        <f t="shared" si="147"/>
        <v/>
      </c>
      <c r="AP284" s="34">
        <f t="shared" si="148"/>
        <v>0.13788459719305088</v>
      </c>
      <c r="AQ284" s="34">
        <f t="shared" si="149"/>
        <v>1.0027921569798219</v>
      </c>
      <c r="AR284" s="35" t="str">
        <f t="shared" si="150"/>
        <v/>
      </c>
      <c r="AS284" s="34">
        <f t="shared" si="151"/>
        <v>7.1958632118559957E-3</v>
      </c>
      <c r="AT284" s="34">
        <f t="shared" si="152"/>
        <v>4.6860406798016934</v>
      </c>
      <c r="AU284" s="35" t="str">
        <f t="shared" si="153"/>
        <v/>
      </c>
      <c r="AV284" s="34">
        <f t="shared" si="154"/>
        <v>6.7565168950411023E-2</v>
      </c>
      <c r="AW284" s="34">
        <f t="shared" si="155"/>
        <v>1.4838057245320497</v>
      </c>
      <c r="AX284" s="35" t="str">
        <f t="shared" si="156"/>
        <v/>
      </c>
      <c r="AY284" s="34">
        <f t="shared" si="157"/>
        <v>0.13306448815254535</v>
      </c>
      <c r="AZ284" s="34">
        <f t="shared" si="158"/>
        <v>1.0232562252690367</v>
      </c>
      <c r="BA284" s="35" t="str">
        <f t="shared" si="159"/>
        <v/>
      </c>
      <c r="BB284" s="34">
        <f t="shared" si="160"/>
        <v>0.16285060750454688</v>
      </c>
      <c r="BC284" s="34">
        <f t="shared" si="161"/>
        <v>0.9112820465910213</v>
      </c>
      <c r="BD284" s="35" t="str">
        <f t="shared" si="162"/>
        <v/>
      </c>
    </row>
    <row r="285" spans="1:56" ht="12.75" customHeight="1" x14ac:dyDescent="0.2">
      <c r="A285" s="7" t="s">
        <v>40</v>
      </c>
      <c r="B285" s="7" t="s">
        <v>47</v>
      </c>
      <c r="C285" s="8">
        <v>40030</v>
      </c>
      <c r="D285" s="9" t="s">
        <v>72</v>
      </c>
      <c r="E285" s="10" t="s">
        <v>33</v>
      </c>
      <c r="F285" s="10">
        <f t="shared" si="132"/>
        <v>1</v>
      </c>
      <c r="G285" s="10">
        <f t="shared" si="133"/>
        <v>0</v>
      </c>
      <c r="H285" s="10">
        <f t="shared" si="134"/>
        <v>0</v>
      </c>
      <c r="I285" s="10">
        <f t="shared" si="135"/>
        <v>0</v>
      </c>
      <c r="J285" s="7">
        <v>0</v>
      </c>
      <c r="K285" s="11">
        <v>14003</v>
      </c>
      <c r="L285" s="9">
        <v>296254</v>
      </c>
      <c r="M285" s="7">
        <v>16</v>
      </c>
      <c r="N285" s="7">
        <f t="shared" si="163"/>
        <v>4</v>
      </c>
      <c r="O285" s="7">
        <v>12</v>
      </c>
      <c r="P285" s="7">
        <f t="shared" si="164"/>
        <v>8</v>
      </c>
      <c r="Q285" s="7">
        <v>1</v>
      </c>
      <c r="R285" s="7">
        <v>6</v>
      </c>
      <c r="S285" s="7">
        <v>4</v>
      </c>
      <c r="T285" s="7">
        <v>4</v>
      </c>
      <c r="U285" s="7">
        <v>2</v>
      </c>
      <c r="V285" s="7">
        <v>0</v>
      </c>
      <c r="W285" s="7">
        <v>1</v>
      </c>
      <c r="X285" s="6">
        <v>1</v>
      </c>
      <c r="Y285" s="12">
        <v>29.993967828418231</v>
      </c>
      <c r="Z285" s="7">
        <v>0</v>
      </c>
      <c r="AA285" s="7">
        <v>1</v>
      </c>
      <c r="AB285" s="7">
        <v>0</v>
      </c>
      <c r="AC285" s="10">
        <f t="shared" si="136"/>
        <v>0</v>
      </c>
      <c r="AD285" s="10">
        <f t="shared" si="137"/>
        <v>1</v>
      </c>
      <c r="AE285" s="10">
        <f t="shared" si="138"/>
        <v>0</v>
      </c>
      <c r="AF285" s="9" t="s">
        <v>67</v>
      </c>
      <c r="AG285" s="7" t="str">
        <f t="shared" si="139"/>
        <v>Padrão</v>
      </c>
      <c r="AH285" s="7" t="str">
        <f t="shared" si="140"/>
        <v>Padrão</v>
      </c>
      <c r="AI285" s="7" t="str">
        <f t="shared" si="141"/>
        <v>Padrão</v>
      </c>
      <c r="AJ285" s="7" t="str">
        <f t="shared" si="142"/>
        <v>Padrão</v>
      </c>
      <c r="AK285" s="7" t="str">
        <f t="shared" si="143"/>
        <v>Padrão</v>
      </c>
      <c r="AL285" s="7" t="str">
        <f t="shared" si="144"/>
        <v>Padrão</v>
      </c>
      <c r="AM285" s="34">
        <f t="shared" si="145"/>
        <v>0.30960071218032564</v>
      </c>
      <c r="AN285" s="34">
        <f t="shared" si="146"/>
        <v>0.61415805166661963</v>
      </c>
      <c r="AO285" s="35" t="str">
        <f t="shared" si="147"/>
        <v/>
      </c>
      <c r="AP285" s="34">
        <f t="shared" si="148"/>
        <v>0.51136687502569378</v>
      </c>
      <c r="AQ285" s="34">
        <f t="shared" si="149"/>
        <v>0.43201802155512981</v>
      </c>
      <c r="AR285" s="35" t="str">
        <f t="shared" si="150"/>
        <v/>
      </c>
      <c r="AS285" s="34">
        <f t="shared" si="151"/>
        <v>7.1958632118559957E-3</v>
      </c>
      <c r="AT285" s="34">
        <f t="shared" si="152"/>
        <v>4.6860406798016934</v>
      </c>
      <c r="AU285" s="35" t="str">
        <f t="shared" si="153"/>
        <v/>
      </c>
      <c r="AV285" s="34">
        <f t="shared" si="154"/>
        <v>4.5918591086084329E-2</v>
      </c>
      <c r="AW285" s="34">
        <f t="shared" si="155"/>
        <v>1.8194691376563785</v>
      </c>
      <c r="AX285" s="35" t="str">
        <f t="shared" si="156"/>
        <v/>
      </c>
      <c r="AY285" s="34">
        <f t="shared" si="157"/>
        <v>1.9309010020053916</v>
      </c>
      <c r="AZ285" s="34">
        <f t="shared" si="158"/>
        <v>0.10933022370355287</v>
      </c>
      <c r="BA285" s="35" t="str">
        <f t="shared" si="159"/>
        <v/>
      </c>
      <c r="BB285" s="34">
        <f t="shared" si="160"/>
        <v>0.16285060750454688</v>
      </c>
      <c r="BC285" s="34">
        <f t="shared" si="161"/>
        <v>0.9112820465910213</v>
      </c>
      <c r="BD285" s="35" t="str">
        <f t="shared" si="162"/>
        <v/>
      </c>
    </row>
    <row r="286" spans="1:56" ht="12.75" customHeight="1" x14ac:dyDescent="0.2">
      <c r="A286" s="7" t="s">
        <v>40</v>
      </c>
      <c r="B286" s="7" t="s">
        <v>30</v>
      </c>
      <c r="C286" s="8">
        <v>40054</v>
      </c>
      <c r="D286" s="9" t="s">
        <v>45</v>
      </c>
      <c r="E286" s="10" t="s">
        <v>33</v>
      </c>
      <c r="F286" s="10">
        <f t="shared" si="132"/>
        <v>1</v>
      </c>
      <c r="G286" s="10">
        <f t="shared" si="133"/>
        <v>0</v>
      </c>
      <c r="H286" s="10">
        <f t="shared" si="134"/>
        <v>0</v>
      </c>
      <c r="I286" s="10">
        <f t="shared" si="135"/>
        <v>0</v>
      </c>
      <c r="J286" s="7">
        <v>0</v>
      </c>
      <c r="K286" s="13">
        <v>21025</v>
      </c>
      <c r="L286" s="9">
        <v>1828092</v>
      </c>
      <c r="M286" s="7">
        <v>16</v>
      </c>
      <c r="N286" s="7">
        <f t="shared" si="163"/>
        <v>4</v>
      </c>
      <c r="O286" s="7">
        <v>5</v>
      </c>
      <c r="P286" s="7">
        <f t="shared" si="164"/>
        <v>15</v>
      </c>
      <c r="Q286" s="7">
        <v>6</v>
      </c>
      <c r="R286" s="7">
        <v>7</v>
      </c>
      <c r="S286" s="7">
        <v>4</v>
      </c>
      <c r="T286" s="7">
        <v>7</v>
      </c>
      <c r="U286" s="7">
        <v>3</v>
      </c>
      <c r="V286" s="7">
        <v>0</v>
      </c>
      <c r="W286" s="7">
        <v>0</v>
      </c>
      <c r="X286" s="6">
        <v>0</v>
      </c>
      <c r="Y286" s="12">
        <v>16.330784574468087</v>
      </c>
      <c r="Z286" s="7">
        <v>1</v>
      </c>
      <c r="AA286" s="7">
        <v>0</v>
      </c>
      <c r="AB286" s="7">
        <v>0</v>
      </c>
      <c r="AC286" s="10">
        <f t="shared" si="136"/>
        <v>0</v>
      </c>
      <c r="AD286" s="10">
        <f t="shared" si="137"/>
        <v>1</v>
      </c>
      <c r="AE286" s="10">
        <f t="shared" si="138"/>
        <v>0</v>
      </c>
      <c r="AF286" s="9" t="s">
        <v>67</v>
      </c>
      <c r="AG286" s="7" t="str">
        <f t="shared" si="139"/>
        <v>Padrão</v>
      </c>
      <c r="AH286" s="7" t="str">
        <f t="shared" si="140"/>
        <v>Padrão</v>
      </c>
      <c r="AI286" s="7" t="str">
        <f t="shared" si="141"/>
        <v>Padrão</v>
      </c>
      <c r="AJ286" s="7" t="str">
        <f t="shared" si="142"/>
        <v>Padrão</v>
      </c>
      <c r="AK286" s="7" t="str">
        <f t="shared" si="143"/>
        <v>Padrão</v>
      </c>
      <c r="AL286" s="7" t="str">
        <f t="shared" si="144"/>
        <v>Padrão</v>
      </c>
      <c r="AM286" s="34">
        <f t="shared" si="145"/>
        <v>3.3149349275476039E-2</v>
      </c>
      <c r="AN286" s="34">
        <f t="shared" si="146"/>
        <v>2.1551339691418305</v>
      </c>
      <c r="AO286" s="35" t="str">
        <f t="shared" si="147"/>
        <v/>
      </c>
      <c r="AP286" s="34">
        <f t="shared" si="148"/>
        <v>0.22173832412291847</v>
      </c>
      <c r="AQ286" s="34">
        <f t="shared" si="149"/>
        <v>0.75829784208302309</v>
      </c>
      <c r="AR286" s="35" t="str">
        <f t="shared" si="150"/>
        <v/>
      </c>
      <c r="AS286" s="34">
        <f t="shared" si="151"/>
        <v>7.1958632118559957E-3</v>
      </c>
      <c r="AT286" s="34">
        <f t="shared" si="152"/>
        <v>4.6860406798016934</v>
      </c>
      <c r="AU286" s="35" t="str">
        <f t="shared" si="153"/>
        <v/>
      </c>
      <c r="AV286" s="34">
        <f t="shared" si="154"/>
        <v>1.4601616782221036</v>
      </c>
      <c r="AW286" s="34">
        <f t="shared" si="155"/>
        <v>0.159088765911922</v>
      </c>
      <c r="AX286" s="35" t="str">
        <f t="shared" si="156"/>
        <v/>
      </c>
      <c r="AY286" s="34">
        <f t="shared" si="157"/>
        <v>2.8592306802438194E-2</v>
      </c>
      <c r="AZ286" s="34">
        <f t="shared" si="158"/>
        <v>2.3258233573100511</v>
      </c>
      <c r="BA286" s="35" t="str">
        <f t="shared" si="159"/>
        <v/>
      </c>
      <c r="BB286" s="34">
        <f t="shared" si="160"/>
        <v>0.16285060750454688</v>
      </c>
      <c r="BC286" s="34">
        <f t="shared" si="161"/>
        <v>0.9112820465910213</v>
      </c>
      <c r="BD286" s="35" t="str">
        <f t="shared" si="162"/>
        <v/>
      </c>
    </row>
    <row r="287" spans="1:56" ht="12.75" customHeight="1" x14ac:dyDescent="0.2">
      <c r="A287" s="7" t="s">
        <v>40</v>
      </c>
      <c r="B287" s="7" t="s">
        <v>39</v>
      </c>
      <c r="C287" s="8">
        <v>40044</v>
      </c>
      <c r="D287" s="9" t="s">
        <v>45</v>
      </c>
      <c r="E287" s="10" t="s">
        <v>33</v>
      </c>
      <c r="F287" s="10">
        <f t="shared" si="132"/>
        <v>1</v>
      </c>
      <c r="G287" s="10">
        <f t="shared" si="133"/>
        <v>0</v>
      </c>
      <c r="H287" s="10">
        <f t="shared" si="134"/>
        <v>0</v>
      </c>
      <c r="I287" s="10">
        <f t="shared" si="135"/>
        <v>0</v>
      </c>
      <c r="J287" s="7">
        <v>0</v>
      </c>
      <c r="K287" s="13">
        <v>21025</v>
      </c>
      <c r="L287" s="9">
        <v>1828092</v>
      </c>
      <c r="M287" s="7">
        <v>16</v>
      </c>
      <c r="N287" s="7">
        <f t="shared" si="163"/>
        <v>4</v>
      </c>
      <c r="O287" s="7">
        <v>2</v>
      </c>
      <c r="P287" s="7">
        <f t="shared" si="164"/>
        <v>18</v>
      </c>
      <c r="Q287" s="7">
        <v>3</v>
      </c>
      <c r="R287" s="7">
        <v>3</v>
      </c>
      <c r="S287" s="7">
        <v>4</v>
      </c>
      <c r="T287" s="7">
        <v>3</v>
      </c>
      <c r="U287" s="7">
        <v>3</v>
      </c>
      <c r="V287" s="7">
        <v>0</v>
      </c>
      <c r="W287" s="7">
        <v>1</v>
      </c>
      <c r="X287" s="6">
        <v>1</v>
      </c>
      <c r="Y287" s="12">
        <v>15.500885171845431</v>
      </c>
      <c r="Z287" s="7">
        <v>0</v>
      </c>
      <c r="AA287" s="7">
        <v>1</v>
      </c>
      <c r="AB287" s="7">
        <v>8.5</v>
      </c>
      <c r="AC287" s="10">
        <f t="shared" si="136"/>
        <v>0</v>
      </c>
      <c r="AD287" s="10">
        <f t="shared" si="137"/>
        <v>1</v>
      </c>
      <c r="AE287" s="10">
        <f t="shared" si="138"/>
        <v>0</v>
      </c>
      <c r="AF287" s="9" t="s">
        <v>67</v>
      </c>
      <c r="AG287" s="7" t="str">
        <f t="shared" si="139"/>
        <v>Padrão</v>
      </c>
      <c r="AH287" s="7" t="str">
        <f t="shared" si="140"/>
        <v>Padrão</v>
      </c>
      <c r="AI287" s="7" t="str">
        <f t="shared" si="141"/>
        <v>Padrão</v>
      </c>
      <c r="AJ287" s="7" t="str">
        <f t="shared" si="142"/>
        <v>Padrão</v>
      </c>
      <c r="AK287" s="7" t="str">
        <f t="shared" si="143"/>
        <v>Padrão</v>
      </c>
      <c r="AL287" s="7" t="str">
        <f t="shared" si="144"/>
        <v>Outlier</v>
      </c>
      <c r="AM287" s="34">
        <f t="shared" si="145"/>
        <v>3.3149349275476039E-2</v>
      </c>
      <c r="AN287" s="34">
        <f t="shared" si="146"/>
        <v>2.1551339691418305</v>
      </c>
      <c r="AO287" s="35" t="str">
        <f t="shared" si="147"/>
        <v/>
      </c>
      <c r="AP287" s="34">
        <f t="shared" si="148"/>
        <v>0.22173832412291847</v>
      </c>
      <c r="AQ287" s="34">
        <f t="shared" si="149"/>
        <v>0.75829784208302309</v>
      </c>
      <c r="AR287" s="35" t="str">
        <f t="shared" si="150"/>
        <v/>
      </c>
      <c r="AS287" s="34">
        <f t="shared" si="151"/>
        <v>7.1958632118559957E-3</v>
      </c>
      <c r="AT287" s="34">
        <f t="shared" si="152"/>
        <v>4.6860406798016934</v>
      </c>
      <c r="AU287" s="35" t="str">
        <f t="shared" si="153"/>
        <v/>
      </c>
      <c r="AV287" s="34">
        <f t="shared" si="154"/>
        <v>0.47403979773610405</v>
      </c>
      <c r="AW287" s="34">
        <f t="shared" si="155"/>
        <v>0.45715790052108374</v>
      </c>
      <c r="AX287" s="35" t="str">
        <f t="shared" si="156"/>
        <v/>
      </c>
      <c r="AY287" s="34">
        <f t="shared" si="157"/>
        <v>6.9572193607747315E-2</v>
      </c>
      <c r="AZ287" s="34">
        <f t="shared" si="158"/>
        <v>1.4607799775840253</v>
      </c>
      <c r="BA287" s="35" t="str">
        <f t="shared" si="159"/>
        <v/>
      </c>
      <c r="BB287" s="34">
        <f t="shared" si="160"/>
        <v>0.14233007805779907</v>
      </c>
      <c r="BC287" s="34">
        <f t="shared" si="161"/>
        <v>0.9848160963074607</v>
      </c>
      <c r="BD287" s="35" t="str">
        <f t="shared" si="162"/>
        <v/>
      </c>
    </row>
    <row r="288" spans="1:56" ht="12.75" customHeight="1" x14ac:dyDescent="0.2">
      <c r="A288" s="7" t="s">
        <v>40</v>
      </c>
      <c r="B288" s="7" t="s">
        <v>52</v>
      </c>
      <c r="C288" s="8">
        <v>39949</v>
      </c>
      <c r="D288" s="9" t="s">
        <v>45</v>
      </c>
      <c r="E288" s="10" t="s">
        <v>33</v>
      </c>
      <c r="F288" s="10">
        <f t="shared" si="132"/>
        <v>1</v>
      </c>
      <c r="G288" s="10">
        <f t="shared" si="133"/>
        <v>0</v>
      </c>
      <c r="H288" s="10">
        <f t="shared" si="134"/>
        <v>0</v>
      </c>
      <c r="I288" s="10">
        <f t="shared" si="135"/>
        <v>0</v>
      </c>
      <c r="J288" s="7">
        <v>0</v>
      </c>
      <c r="K288" s="13">
        <v>21025</v>
      </c>
      <c r="L288" s="9">
        <v>1828092</v>
      </c>
      <c r="M288" s="7">
        <v>16</v>
      </c>
      <c r="N288" s="7">
        <f t="shared" si="163"/>
        <v>4</v>
      </c>
      <c r="O288" s="7">
        <v>13</v>
      </c>
      <c r="P288" s="7">
        <f t="shared" si="164"/>
        <v>7</v>
      </c>
      <c r="Q288" s="7">
        <v>8</v>
      </c>
      <c r="R288" s="7">
        <v>5</v>
      </c>
      <c r="S288" s="7">
        <v>4</v>
      </c>
      <c r="T288" s="7">
        <v>0</v>
      </c>
      <c r="U288" s="7">
        <v>1</v>
      </c>
      <c r="V288" s="7">
        <v>0</v>
      </c>
      <c r="W288" s="7">
        <v>0</v>
      </c>
      <c r="X288" s="6">
        <v>0</v>
      </c>
      <c r="Y288" s="12">
        <v>12.31983853733824</v>
      </c>
      <c r="Z288" s="7">
        <v>1</v>
      </c>
      <c r="AA288" s="7">
        <v>0</v>
      </c>
      <c r="AB288" s="7">
        <v>0</v>
      </c>
      <c r="AC288" s="10">
        <f t="shared" si="136"/>
        <v>1</v>
      </c>
      <c r="AD288" s="10">
        <f t="shared" si="137"/>
        <v>0</v>
      </c>
      <c r="AE288" s="10">
        <f t="shared" si="138"/>
        <v>0</v>
      </c>
      <c r="AF288" s="9" t="s">
        <v>34</v>
      </c>
      <c r="AG288" s="7" t="str">
        <f t="shared" si="139"/>
        <v>Padrão</v>
      </c>
      <c r="AH288" s="7" t="str">
        <f t="shared" si="140"/>
        <v>Padrão</v>
      </c>
      <c r="AI288" s="7" t="str">
        <f t="shared" si="141"/>
        <v>Padrão</v>
      </c>
      <c r="AJ288" s="7" t="str">
        <f t="shared" si="142"/>
        <v>Outlier</v>
      </c>
      <c r="AK288" s="7" t="str">
        <f t="shared" si="143"/>
        <v>Padrão</v>
      </c>
      <c r="AL288" s="7" t="str">
        <f t="shared" si="144"/>
        <v>Padrão</v>
      </c>
      <c r="AM288" s="34">
        <f t="shared" si="145"/>
        <v>3.3149349275476039E-2</v>
      </c>
      <c r="AN288" s="34">
        <f t="shared" si="146"/>
        <v>2.1551339691418305</v>
      </c>
      <c r="AO288" s="35" t="str">
        <f t="shared" si="147"/>
        <v/>
      </c>
      <c r="AP288" s="34">
        <f t="shared" si="148"/>
        <v>0.22173832412291847</v>
      </c>
      <c r="AQ288" s="34">
        <f t="shared" si="149"/>
        <v>0.75829784208302309</v>
      </c>
      <c r="AR288" s="35" t="str">
        <f t="shared" si="150"/>
        <v/>
      </c>
      <c r="AS288" s="34">
        <f t="shared" si="151"/>
        <v>7.1958632118559957E-3</v>
      </c>
      <c r="AT288" s="34">
        <f t="shared" si="152"/>
        <v>4.6860406798016934</v>
      </c>
      <c r="AU288" s="35" t="str">
        <f t="shared" si="153"/>
        <v/>
      </c>
      <c r="AV288" s="34">
        <f t="shared" si="154"/>
        <v>4.4570101247722418</v>
      </c>
      <c r="AW288" s="34">
        <f t="shared" si="155"/>
        <v>2.0349830865618795E-2</v>
      </c>
      <c r="AX288" s="35" t="str">
        <f t="shared" si="156"/>
        <v>**</v>
      </c>
      <c r="AY288" s="34">
        <f t="shared" si="157"/>
        <v>0.39269164280151975</v>
      </c>
      <c r="AZ288" s="34">
        <f t="shared" si="158"/>
        <v>0.52313325635660179</v>
      </c>
      <c r="BA288" s="35" t="str">
        <f t="shared" si="159"/>
        <v/>
      </c>
      <c r="BB288" s="34">
        <f t="shared" si="160"/>
        <v>0.16285060750454688</v>
      </c>
      <c r="BC288" s="34">
        <f t="shared" si="161"/>
        <v>0.9112820465910213</v>
      </c>
      <c r="BD288" s="35" t="str">
        <f t="shared" si="162"/>
        <v/>
      </c>
    </row>
    <row r="289" spans="1:56" ht="12.75" customHeight="1" x14ac:dyDescent="0.2">
      <c r="A289" s="7" t="s">
        <v>40</v>
      </c>
      <c r="B289" s="7" t="s">
        <v>49</v>
      </c>
      <c r="C289" s="8">
        <v>40153</v>
      </c>
      <c r="D289" s="9" t="s">
        <v>45</v>
      </c>
      <c r="E289" s="10" t="s">
        <v>33</v>
      </c>
      <c r="F289" s="10">
        <f t="shared" si="132"/>
        <v>1</v>
      </c>
      <c r="G289" s="10">
        <f t="shared" si="133"/>
        <v>0</v>
      </c>
      <c r="H289" s="10">
        <f t="shared" si="134"/>
        <v>0</v>
      </c>
      <c r="I289" s="10">
        <f t="shared" si="135"/>
        <v>0</v>
      </c>
      <c r="J289" s="7">
        <v>0</v>
      </c>
      <c r="K289" s="13">
        <v>21025</v>
      </c>
      <c r="L289" s="9">
        <v>1828092</v>
      </c>
      <c r="M289" s="7">
        <v>16</v>
      </c>
      <c r="N289" s="7">
        <f t="shared" si="163"/>
        <v>4</v>
      </c>
      <c r="O289" s="7">
        <v>15</v>
      </c>
      <c r="P289" s="7">
        <f t="shared" si="164"/>
        <v>5</v>
      </c>
      <c r="Q289" s="7">
        <v>3</v>
      </c>
      <c r="R289" s="7">
        <v>9</v>
      </c>
      <c r="S289" s="7">
        <v>3</v>
      </c>
      <c r="T289" s="7">
        <v>9</v>
      </c>
      <c r="U289" s="7">
        <v>4</v>
      </c>
      <c r="V289" s="7">
        <v>0</v>
      </c>
      <c r="W289" s="7">
        <v>1</v>
      </c>
      <c r="X289" s="6">
        <v>0</v>
      </c>
      <c r="Y289" s="12">
        <v>12.36086970780179</v>
      </c>
      <c r="Z289" s="7">
        <v>1</v>
      </c>
      <c r="AA289" s="7">
        <v>0</v>
      </c>
      <c r="AB289" s="7">
        <v>0.2</v>
      </c>
      <c r="AC289" s="10">
        <f t="shared" si="136"/>
        <v>0</v>
      </c>
      <c r="AD289" s="10">
        <f t="shared" si="137"/>
        <v>0</v>
      </c>
      <c r="AE289" s="10">
        <f t="shared" si="138"/>
        <v>1</v>
      </c>
      <c r="AF289" s="9" t="s">
        <v>76</v>
      </c>
      <c r="AG289" s="7" t="str">
        <f t="shared" si="139"/>
        <v>Padrão</v>
      </c>
      <c r="AH289" s="7" t="str">
        <f t="shared" si="140"/>
        <v>Padrão</v>
      </c>
      <c r="AI289" s="7" t="str">
        <f t="shared" si="141"/>
        <v>Padrão</v>
      </c>
      <c r="AJ289" s="7" t="str">
        <f t="shared" si="142"/>
        <v>Padrão</v>
      </c>
      <c r="AK289" s="7" t="str">
        <f t="shared" si="143"/>
        <v>Padrão</v>
      </c>
      <c r="AL289" s="7" t="str">
        <f t="shared" si="144"/>
        <v>Padrão</v>
      </c>
      <c r="AM289" s="34">
        <f t="shared" si="145"/>
        <v>3.3149349275476039E-2</v>
      </c>
      <c r="AN289" s="34">
        <f t="shared" si="146"/>
        <v>2.1551339691418305</v>
      </c>
      <c r="AO289" s="35" t="str">
        <f t="shared" si="147"/>
        <v/>
      </c>
      <c r="AP289" s="34">
        <f t="shared" si="148"/>
        <v>0.22173832412291847</v>
      </c>
      <c r="AQ289" s="34">
        <f t="shared" si="149"/>
        <v>0.75829784208302309</v>
      </c>
      <c r="AR289" s="35" t="str">
        <f t="shared" si="150"/>
        <v/>
      </c>
      <c r="AS289" s="34">
        <f t="shared" si="151"/>
        <v>0.32823525539694648</v>
      </c>
      <c r="AT289" s="34">
        <f t="shared" si="152"/>
        <v>0.59093821033144889</v>
      </c>
      <c r="AU289" s="35" t="str">
        <f t="shared" si="153"/>
        <v/>
      </c>
      <c r="AV289" s="34">
        <f t="shared" si="154"/>
        <v>4.6518293255511818</v>
      </c>
      <c r="AW289" s="34">
        <f t="shared" si="155"/>
        <v>1.807033801348594E-2</v>
      </c>
      <c r="AX289" s="35" t="str">
        <f t="shared" si="156"/>
        <v>**</v>
      </c>
      <c r="AY289" s="34">
        <f t="shared" si="157"/>
        <v>0.38684718040811716</v>
      </c>
      <c r="AZ289" s="34">
        <f t="shared" si="158"/>
        <v>0.52861264780805994</v>
      </c>
      <c r="BA289" s="35" t="str">
        <f t="shared" si="159"/>
        <v/>
      </c>
      <c r="BB289" s="34">
        <f t="shared" si="160"/>
        <v>0.14836011291204623</v>
      </c>
      <c r="BC289" s="34">
        <f t="shared" si="161"/>
        <v>0.96169088336718567</v>
      </c>
      <c r="BD289" s="35" t="str">
        <f t="shared" si="162"/>
        <v/>
      </c>
    </row>
    <row r="290" spans="1:56" ht="12.75" customHeight="1" x14ac:dyDescent="0.2">
      <c r="A290" s="7" t="s">
        <v>60</v>
      </c>
      <c r="B290" s="7" t="s">
        <v>31</v>
      </c>
      <c r="C290" s="8">
        <v>40075</v>
      </c>
      <c r="D290" s="9" t="s">
        <v>37</v>
      </c>
      <c r="E290" s="10" t="s">
        <v>38</v>
      </c>
      <c r="F290" s="10">
        <f t="shared" si="132"/>
        <v>0</v>
      </c>
      <c r="G290" s="10">
        <f t="shared" si="133"/>
        <v>1</v>
      </c>
      <c r="H290" s="10">
        <f t="shared" si="134"/>
        <v>0</v>
      </c>
      <c r="I290" s="10">
        <f t="shared" si="135"/>
        <v>0</v>
      </c>
      <c r="J290" s="7">
        <v>0</v>
      </c>
      <c r="K290" s="13">
        <v>13510</v>
      </c>
      <c r="L290" s="9">
        <v>1561659</v>
      </c>
      <c r="M290" s="7">
        <v>16</v>
      </c>
      <c r="N290" s="7">
        <f t="shared" si="163"/>
        <v>4</v>
      </c>
      <c r="O290" s="7">
        <v>4</v>
      </c>
      <c r="P290" s="7">
        <f t="shared" si="164"/>
        <v>16</v>
      </c>
      <c r="Q290" s="7">
        <v>4</v>
      </c>
      <c r="R290" s="7">
        <v>6</v>
      </c>
      <c r="S290" s="7">
        <v>4</v>
      </c>
      <c r="T290" s="7">
        <v>4</v>
      </c>
      <c r="U290" s="7">
        <v>3</v>
      </c>
      <c r="V290" s="7">
        <v>0</v>
      </c>
      <c r="W290" s="7">
        <v>0</v>
      </c>
      <c r="X290" s="6">
        <v>1</v>
      </c>
      <c r="Y290" s="12">
        <v>9</v>
      </c>
      <c r="Z290" s="7">
        <v>1</v>
      </c>
      <c r="AA290" s="7">
        <v>0</v>
      </c>
      <c r="AB290" s="7">
        <v>0</v>
      </c>
      <c r="AC290" s="10">
        <f t="shared" si="136"/>
        <v>0</v>
      </c>
      <c r="AD290" s="10">
        <f t="shared" si="137"/>
        <v>1</v>
      </c>
      <c r="AE290" s="10">
        <f t="shared" si="138"/>
        <v>0</v>
      </c>
      <c r="AF290" s="9" t="s">
        <v>67</v>
      </c>
      <c r="AG290" s="7" t="str">
        <f t="shared" si="139"/>
        <v>Padrão</v>
      </c>
      <c r="AH290" s="7" t="str">
        <f t="shared" si="140"/>
        <v>Padrão</v>
      </c>
      <c r="AI290" s="7" t="str">
        <f t="shared" si="141"/>
        <v>Padrão</v>
      </c>
      <c r="AJ290" s="7" t="str">
        <f t="shared" si="142"/>
        <v>Padrão</v>
      </c>
      <c r="AK290" s="7" t="str">
        <f t="shared" si="143"/>
        <v>Padrão</v>
      </c>
      <c r="AL290" s="7" t="str">
        <f t="shared" si="144"/>
        <v>Padrão</v>
      </c>
      <c r="AM290" s="34">
        <f t="shared" si="145"/>
        <v>0.33953923400509478</v>
      </c>
      <c r="AN290" s="34">
        <f t="shared" si="146"/>
        <v>0.57774351011912095</v>
      </c>
      <c r="AO290" s="35" t="str">
        <f t="shared" si="147"/>
        <v/>
      </c>
      <c r="AP290" s="34">
        <f t="shared" si="148"/>
        <v>0.2635448462759295</v>
      </c>
      <c r="AQ290" s="34">
        <f t="shared" si="149"/>
        <v>0.68116882852048066</v>
      </c>
      <c r="AR290" s="35" t="str">
        <f t="shared" si="150"/>
        <v/>
      </c>
      <c r="AS290" s="34">
        <f t="shared" si="151"/>
        <v>7.1958632118559957E-3</v>
      </c>
      <c r="AT290" s="34">
        <f t="shared" si="152"/>
        <v>4.6860406798016934</v>
      </c>
      <c r="AU290" s="35" t="str">
        <f t="shared" si="153"/>
        <v/>
      </c>
      <c r="AV290" s="34">
        <f t="shared" si="154"/>
        <v>4.5918591086084329E-2</v>
      </c>
      <c r="AW290" s="34">
        <f t="shared" si="155"/>
        <v>1.8194691376563785</v>
      </c>
      <c r="AX290" s="35" t="str">
        <f t="shared" si="156"/>
        <v/>
      </c>
      <c r="AY290" s="34">
        <f t="shared" si="157"/>
        <v>1.0107685960695398</v>
      </c>
      <c r="AZ290" s="34">
        <f t="shared" si="158"/>
        <v>0.23938590951983149</v>
      </c>
      <c r="BA290" s="35" t="str">
        <f t="shared" si="159"/>
        <v/>
      </c>
      <c r="BB290" s="34">
        <f t="shared" si="160"/>
        <v>0.16285060750454688</v>
      </c>
      <c r="BC290" s="34">
        <f t="shared" si="161"/>
        <v>0.9112820465910213</v>
      </c>
      <c r="BD290" s="35" t="str">
        <f t="shared" si="162"/>
        <v/>
      </c>
    </row>
    <row r="291" spans="1:56" ht="12.75" customHeight="1" x14ac:dyDescent="0.2">
      <c r="A291" s="7" t="s">
        <v>35</v>
      </c>
      <c r="B291" s="7" t="s">
        <v>63</v>
      </c>
      <c r="C291" s="8">
        <v>40006</v>
      </c>
      <c r="D291" s="9" t="s">
        <v>37</v>
      </c>
      <c r="E291" s="10" t="s">
        <v>38</v>
      </c>
      <c r="F291" s="10">
        <f t="shared" si="132"/>
        <v>0</v>
      </c>
      <c r="G291" s="10">
        <f t="shared" si="133"/>
        <v>1</v>
      </c>
      <c r="H291" s="10">
        <f t="shared" si="134"/>
        <v>0</v>
      </c>
      <c r="I291" s="10">
        <f t="shared" si="135"/>
        <v>0</v>
      </c>
      <c r="J291" s="7">
        <v>0</v>
      </c>
      <c r="K291" s="13">
        <v>13510</v>
      </c>
      <c r="L291" s="9">
        <v>1561659</v>
      </c>
      <c r="M291" s="7">
        <v>16</v>
      </c>
      <c r="N291" s="7">
        <f t="shared" si="163"/>
        <v>4</v>
      </c>
      <c r="O291" s="7">
        <v>7</v>
      </c>
      <c r="P291" s="7">
        <f t="shared" si="164"/>
        <v>13</v>
      </c>
      <c r="Q291" s="7">
        <v>3</v>
      </c>
      <c r="R291" s="7">
        <v>7</v>
      </c>
      <c r="S291" s="7">
        <v>4</v>
      </c>
      <c r="T291" s="7">
        <v>7</v>
      </c>
      <c r="U291" s="7">
        <v>2</v>
      </c>
      <c r="V291" s="7">
        <v>0</v>
      </c>
      <c r="W291" s="7">
        <v>0</v>
      </c>
      <c r="X291" s="6">
        <v>0</v>
      </c>
      <c r="Y291" s="12">
        <v>18.743336623889437</v>
      </c>
      <c r="Z291" s="7">
        <v>1</v>
      </c>
      <c r="AA291" s="7">
        <v>0</v>
      </c>
      <c r="AB291" s="7">
        <v>2</v>
      </c>
      <c r="AC291" s="10">
        <f t="shared" si="136"/>
        <v>0</v>
      </c>
      <c r="AD291" s="10">
        <f t="shared" si="137"/>
        <v>1</v>
      </c>
      <c r="AE291" s="10">
        <f t="shared" si="138"/>
        <v>0</v>
      </c>
      <c r="AF291" s="9" t="s">
        <v>67</v>
      </c>
      <c r="AG291" s="7" t="str">
        <f t="shared" si="139"/>
        <v>Padrão</v>
      </c>
      <c r="AH291" s="7" t="str">
        <f t="shared" si="140"/>
        <v>Padrão</v>
      </c>
      <c r="AI291" s="7" t="str">
        <f t="shared" si="141"/>
        <v>Padrão</v>
      </c>
      <c r="AJ291" s="7" t="str">
        <f t="shared" si="142"/>
        <v>Padrão</v>
      </c>
      <c r="AK291" s="7" t="str">
        <f t="shared" si="143"/>
        <v>Padrão</v>
      </c>
      <c r="AL291" s="7" t="str">
        <f t="shared" si="144"/>
        <v>Padrão</v>
      </c>
      <c r="AM291" s="34">
        <f t="shared" si="145"/>
        <v>0.33953923400509478</v>
      </c>
      <c r="AN291" s="34">
        <f t="shared" si="146"/>
        <v>0.57774351011912095</v>
      </c>
      <c r="AO291" s="35" t="str">
        <f t="shared" si="147"/>
        <v/>
      </c>
      <c r="AP291" s="34">
        <f t="shared" si="148"/>
        <v>0.2635448462759295</v>
      </c>
      <c r="AQ291" s="34">
        <f t="shared" si="149"/>
        <v>0.68116882852048066</v>
      </c>
      <c r="AR291" s="35" t="str">
        <f t="shared" si="150"/>
        <v/>
      </c>
      <c r="AS291" s="34">
        <f t="shared" si="151"/>
        <v>7.1958632118559957E-3</v>
      </c>
      <c r="AT291" s="34">
        <f t="shared" si="152"/>
        <v>4.6860406798016934</v>
      </c>
      <c r="AU291" s="35" t="str">
        <f t="shared" si="153"/>
        <v/>
      </c>
      <c r="AV291" s="34">
        <f t="shared" si="154"/>
        <v>1.4601616782221036</v>
      </c>
      <c r="AW291" s="34">
        <f t="shared" si="155"/>
        <v>0.159088765911922</v>
      </c>
      <c r="AX291" s="35" t="str">
        <f t="shared" si="156"/>
        <v/>
      </c>
      <c r="AY291" s="34">
        <f t="shared" si="157"/>
        <v>1.1262560389229537E-2</v>
      </c>
      <c r="AZ291" s="34">
        <f t="shared" si="158"/>
        <v>3.7380565362252804</v>
      </c>
      <c r="BA291" s="35" t="str">
        <f t="shared" si="159"/>
        <v/>
      </c>
      <c r="BB291" s="34">
        <f t="shared" si="160"/>
        <v>4.8323716386688427E-2</v>
      </c>
      <c r="BC291" s="34">
        <f t="shared" si="161"/>
        <v>1.771481171618571</v>
      </c>
      <c r="BD291" s="35" t="str">
        <f t="shared" si="162"/>
        <v/>
      </c>
    </row>
    <row r="292" spans="1:56" ht="12.75" customHeight="1" x14ac:dyDescent="0.2">
      <c r="A292" s="7" t="s">
        <v>60</v>
      </c>
      <c r="B292" s="7" t="s">
        <v>56</v>
      </c>
      <c r="C292" s="8">
        <v>39999</v>
      </c>
      <c r="D292" s="9" t="s">
        <v>37</v>
      </c>
      <c r="E292" s="10" t="s">
        <v>38</v>
      </c>
      <c r="F292" s="10">
        <f t="shared" si="132"/>
        <v>0</v>
      </c>
      <c r="G292" s="10">
        <f t="shared" si="133"/>
        <v>1</v>
      </c>
      <c r="H292" s="10">
        <f t="shared" si="134"/>
        <v>0</v>
      </c>
      <c r="I292" s="10">
        <f t="shared" si="135"/>
        <v>0</v>
      </c>
      <c r="J292" s="7">
        <v>0</v>
      </c>
      <c r="K292" s="13">
        <v>13510</v>
      </c>
      <c r="L292" s="9">
        <v>1561659</v>
      </c>
      <c r="M292" s="7">
        <v>16</v>
      </c>
      <c r="N292" s="7">
        <f t="shared" si="163"/>
        <v>4</v>
      </c>
      <c r="O292" s="7">
        <v>2</v>
      </c>
      <c r="P292" s="7">
        <f t="shared" si="164"/>
        <v>18</v>
      </c>
      <c r="Q292" s="7">
        <v>0</v>
      </c>
      <c r="R292" s="7">
        <v>4</v>
      </c>
      <c r="S292" s="7">
        <v>0</v>
      </c>
      <c r="T292" s="7">
        <v>3</v>
      </c>
      <c r="U292" s="7">
        <v>1</v>
      </c>
      <c r="V292" s="7">
        <v>0</v>
      </c>
      <c r="W292" s="7">
        <v>0</v>
      </c>
      <c r="X292" s="6">
        <v>1</v>
      </c>
      <c r="Y292" s="12">
        <v>9</v>
      </c>
      <c r="Z292" s="7">
        <v>1</v>
      </c>
      <c r="AA292" s="7">
        <v>0</v>
      </c>
      <c r="AB292" s="7">
        <v>0.5</v>
      </c>
      <c r="AC292" s="10">
        <f t="shared" si="136"/>
        <v>0</v>
      </c>
      <c r="AD292" s="10">
        <f t="shared" si="137"/>
        <v>1</v>
      </c>
      <c r="AE292" s="10">
        <f t="shared" si="138"/>
        <v>0</v>
      </c>
      <c r="AF292" s="9" t="s">
        <v>67</v>
      </c>
      <c r="AG292" s="7" t="str">
        <f t="shared" si="139"/>
        <v>Padrão</v>
      </c>
      <c r="AH292" s="7" t="str">
        <f t="shared" si="140"/>
        <v>Padrão</v>
      </c>
      <c r="AI292" s="7" t="str">
        <f t="shared" si="141"/>
        <v>Outlier</v>
      </c>
      <c r="AJ292" s="7" t="str">
        <f t="shared" si="142"/>
        <v>Padrão</v>
      </c>
      <c r="AK292" s="7" t="str">
        <f t="shared" si="143"/>
        <v>Padrão</v>
      </c>
      <c r="AL292" s="7" t="str">
        <f t="shared" si="144"/>
        <v>Padrão</v>
      </c>
      <c r="AM292" s="34">
        <f t="shared" si="145"/>
        <v>0.33953923400509478</v>
      </c>
      <c r="AN292" s="34">
        <f t="shared" si="146"/>
        <v>0.57774351011912095</v>
      </c>
      <c r="AO292" s="35" t="str">
        <f t="shared" si="147"/>
        <v/>
      </c>
      <c r="AP292" s="34">
        <f t="shared" si="148"/>
        <v>0.2635448462759295</v>
      </c>
      <c r="AQ292" s="34">
        <f t="shared" si="149"/>
        <v>0.68116882852048066</v>
      </c>
      <c r="AR292" s="35" t="str">
        <f t="shared" si="150"/>
        <v/>
      </c>
      <c r="AS292" s="34">
        <f t="shared" si="151"/>
        <v>4.1501327814099289</v>
      </c>
      <c r="AT292" s="34">
        <f t="shared" si="152"/>
        <v>2.4586074131861681E-2</v>
      </c>
      <c r="AU292" s="35" t="str">
        <f t="shared" si="153"/>
        <v>**</v>
      </c>
      <c r="AV292" s="34">
        <f t="shared" si="154"/>
        <v>0.47403979773610405</v>
      </c>
      <c r="AW292" s="34">
        <f t="shared" si="155"/>
        <v>0.45715790052108374</v>
      </c>
      <c r="AX292" s="35" t="str">
        <f t="shared" si="156"/>
        <v/>
      </c>
      <c r="AY292" s="34">
        <f t="shared" si="157"/>
        <v>1.0107685960695398</v>
      </c>
      <c r="AZ292" s="34">
        <f t="shared" si="158"/>
        <v>0.23938590951983149</v>
      </c>
      <c r="BA292" s="35" t="str">
        <f t="shared" si="159"/>
        <v/>
      </c>
      <c r="BB292" s="34">
        <f t="shared" si="160"/>
        <v>0.1278901233069264</v>
      </c>
      <c r="BC292" s="34">
        <f t="shared" si="161"/>
        <v>1.0464550432468394</v>
      </c>
      <c r="BD292" s="35" t="str">
        <f t="shared" si="162"/>
        <v/>
      </c>
    </row>
    <row r="293" spans="1:56" ht="12.75" customHeight="1" x14ac:dyDescent="0.2">
      <c r="A293" s="7" t="s">
        <v>60</v>
      </c>
      <c r="B293" s="7" t="s">
        <v>50</v>
      </c>
      <c r="C293" s="8">
        <v>40086</v>
      </c>
      <c r="D293" s="9" t="s">
        <v>37</v>
      </c>
      <c r="E293" s="10" t="s">
        <v>38</v>
      </c>
      <c r="F293" s="10">
        <f t="shared" si="132"/>
        <v>0</v>
      </c>
      <c r="G293" s="10">
        <f t="shared" si="133"/>
        <v>1</v>
      </c>
      <c r="H293" s="10">
        <f t="shared" si="134"/>
        <v>0</v>
      </c>
      <c r="I293" s="10">
        <f t="shared" si="135"/>
        <v>0</v>
      </c>
      <c r="J293" s="7">
        <v>0</v>
      </c>
      <c r="K293" s="13">
        <v>13510</v>
      </c>
      <c r="L293" s="9">
        <v>1561659</v>
      </c>
      <c r="M293" s="7">
        <v>16</v>
      </c>
      <c r="N293" s="7">
        <f t="shared" si="163"/>
        <v>4</v>
      </c>
      <c r="O293" s="7">
        <v>3</v>
      </c>
      <c r="P293" s="7">
        <f t="shared" si="164"/>
        <v>17</v>
      </c>
      <c r="Q293" s="7">
        <v>1</v>
      </c>
      <c r="R293" s="7">
        <v>5</v>
      </c>
      <c r="S293" s="7">
        <v>0</v>
      </c>
      <c r="T293" s="7">
        <v>4</v>
      </c>
      <c r="U293" s="7">
        <v>3</v>
      </c>
      <c r="V293" s="7">
        <v>0</v>
      </c>
      <c r="W293" s="7">
        <v>1</v>
      </c>
      <c r="X293" s="6">
        <v>0</v>
      </c>
      <c r="Y293" s="12">
        <v>13.745644599303136</v>
      </c>
      <c r="Z293" s="7">
        <v>0</v>
      </c>
      <c r="AA293" s="7">
        <v>1</v>
      </c>
      <c r="AB293" s="7">
        <v>0</v>
      </c>
      <c r="AC293" s="10">
        <f t="shared" si="136"/>
        <v>0</v>
      </c>
      <c r="AD293" s="10">
        <f t="shared" si="137"/>
        <v>0</v>
      </c>
      <c r="AE293" s="10">
        <f t="shared" si="138"/>
        <v>1</v>
      </c>
      <c r="AF293" s="9" t="s">
        <v>76</v>
      </c>
      <c r="AG293" s="7" t="str">
        <f t="shared" si="139"/>
        <v>Padrão</v>
      </c>
      <c r="AH293" s="7" t="str">
        <f t="shared" si="140"/>
        <v>Padrão</v>
      </c>
      <c r="AI293" s="7" t="str">
        <f t="shared" si="141"/>
        <v>Outlier</v>
      </c>
      <c r="AJ293" s="7" t="str">
        <f t="shared" si="142"/>
        <v>Padrão</v>
      </c>
      <c r="AK293" s="7" t="str">
        <f t="shared" si="143"/>
        <v>Padrão</v>
      </c>
      <c r="AL293" s="7" t="str">
        <f t="shared" si="144"/>
        <v>Padrão</v>
      </c>
      <c r="AM293" s="34">
        <f t="shared" si="145"/>
        <v>0.33953923400509478</v>
      </c>
      <c r="AN293" s="34">
        <f t="shared" si="146"/>
        <v>0.57774351011912095</v>
      </c>
      <c r="AO293" s="35" t="str">
        <f t="shared" si="147"/>
        <v/>
      </c>
      <c r="AP293" s="34">
        <f t="shared" si="148"/>
        <v>0.2635448462759295</v>
      </c>
      <c r="AQ293" s="34">
        <f t="shared" si="149"/>
        <v>0.68116882852048066</v>
      </c>
      <c r="AR293" s="35" t="str">
        <f t="shared" si="150"/>
        <v/>
      </c>
      <c r="AS293" s="34">
        <f t="shared" si="151"/>
        <v>4.1501327814099289</v>
      </c>
      <c r="AT293" s="34">
        <f t="shared" si="152"/>
        <v>2.4586074131861681E-2</v>
      </c>
      <c r="AU293" s="35" t="str">
        <f t="shared" si="153"/>
        <v>**</v>
      </c>
      <c r="AV293" s="34">
        <f t="shared" si="154"/>
        <v>4.5918591086084329E-2</v>
      </c>
      <c r="AW293" s="34">
        <f t="shared" si="155"/>
        <v>1.8194691376563785</v>
      </c>
      <c r="AX293" s="35" t="str">
        <f t="shared" si="156"/>
        <v/>
      </c>
      <c r="AY293" s="34">
        <f t="shared" si="157"/>
        <v>0.21529488608917724</v>
      </c>
      <c r="AZ293" s="34">
        <f t="shared" si="158"/>
        <v>0.77204482856185619</v>
      </c>
      <c r="BA293" s="35" t="str">
        <f t="shared" si="159"/>
        <v/>
      </c>
      <c r="BB293" s="34">
        <f t="shared" si="160"/>
        <v>0.16285060750454688</v>
      </c>
      <c r="BC293" s="34">
        <f t="shared" si="161"/>
        <v>0.9112820465910213</v>
      </c>
      <c r="BD293" s="35" t="str">
        <f t="shared" si="162"/>
        <v/>
      </c>
    </row>
    <row r="294" spans="1:56" ht="12.75" customHeight="1" x14ac:dyDescent="0.2">
      <c r="A294" s="7" t="s">
        <v>35</v>
      </c>
      <c r="B294" s="7" t="s">
        <v>31</v>
      </c>
      <c r="C294" s="8">
        <v>39957</v>
      </c>
      <c r="D294" s="9" t="s">
        <v>37</v>
      </c>
      <c r="E294" s="10" t="s">
        <v>38</v>
      </c>
      <c r="F294" s="10">
        <f t="shared" si="132"/>
        <v>0</v>
      </c>
      <c r="G294" s="10">
        <f t="shared" si="133"/>
        <v>1</v>
      </c>
      <c r="H294" s="10">
        <f t="shared" si="134"/>
        <v>0</v>
      </c>
      <c r="I294" s="10">
        <f t="shared" si="135"/>
        <v>0</v>
      </c>
      <c r="J294" s="7">
        <v>0</v>
      </c>
      <c r="K294" s="13">
        <v>13510</v>
      </c>
      <c r="L294" s="9">
        <v>1561659</v>
      </c>
      <c r="M294" s="7">
        <v>16</v>
      </c>
      <c r="N294" s="7">
        <f t="shared" si="163"/>
        <v>4</v>
      </c>
      <c r="O294" s="7">
        <v>5</v>
      </c>
      <c r="P294" s="7">
        <f t="shared" si="164"/>
        <v>15</v>
      </c>
      <c r="Q294" s="7">
        <v>4</v>
      </c>
      <c r="R294" s="7">
        <v>4</v>
      </c>
      <c r="S294" s="7">
        <v>5</v>
      </c>
      <c r="T294" s="7">
        <v>4</v>
      </c>
      <c r="U294" s="7">
        <v>1</v>
      </c>
      <c r="V294" s="7">
        <v>0</v>
      </c>
      <c r="W294" s="7">
        <v>0</v>
      </c>
      <c r="X294" s="6">
        <v>1</v>
      </c>
      <c r="Y294" s="12">
        <v>8.5600726777197362</v>
      </c>
      <c r="Z294" s="7">
        <v>1</v>
      </c>
      <c r="AA294" s="7">
        <v>0</v>
      </c>
      <c r="AB294" s="7">
        <v>30.2</v>
      </c>
      <c r="AC294" s="10">
        <f t="shared" si="136"/>
        <v>1</v>
      </c>
      <c r="AD294" s="10">
        <f t="shared" si="137"/>
        <v>0</v>
      </c>
      <c r="AE294" s="10">
        <f t="shared" si="138"/>
        <v>0</v>
      </c>
      <c r="AF294" s="9" t="s">
        <v>34</v>
      </c>
      <c r="AG294" s="7" t="str">
        <f t="shared" si="139"/>
        <v>Padrão</v>
      </c>
      <c r="AH294" s="7" t="str">
        <f t="shared" si="140"/>
        <v>Padrão</v>
      </c>
      <c r="AI294" s="7" t="str">
        <f t="shared" si="141"/>
        <v>Padrão</v>
      </c>
      <c r="AJ294" s="7" t="str">
        <f t="shared" si="142"/>
        <v>Padrão</v>
      </c>
      <c r="AK294" s="7" t="str">
        <f t="shared" si="143"/>
        <v>Padrão</v>
      </c>
      <c r="AL294" s="7" t="str">
        <f t="shared" si="144"/>
        <v>Outlier</v>
      </c>
      <c r="AM294" s="34">
        <f t="shared" si="145"/>
        <v>0.33953923400509478</v>
      </c>
      <c r="AN294" s="34">
        <f t="shared" si="146"/>
        <v>0.57774351011912095</v>
      </c>
      <c r="AO294" s="35" t="str">
        <f t="shared" si="147"/>
        <v/>
      </c>
      <c r="AP294" s="34">
        <f t="shared" si="148"/>
        <v>0.2635448462759295</v>
      </c>
      <c r="AQ294" s="34">
        <f t="shared" si="149"/>
        <v>0.68116882852048066</v>
      </c>
      <c r="AR294" s="35" t="str">
        <f t="shared" si="150"/>
        <v/>
      </c>
      <c r="AS294" s="34">
        <f t="shared" si="151"/>
        <v>0.16261969593638392</v>
      </c>
      <c r="AT294" s="34">
        <f t="shared" si="152"/>
        <v>0.91203409733242702</v>
      </c>
      <c r="AU294" s="35" t="str">
        <f t="shared" si="153"/>
        <v/>
      </c>
      <c r="AV294" s="34">
        <f t="shared" si="154"/>
        <v>4.5918591086084329E-2</v>
      </c>
      <c r="AW294" s="34">
        <f t="shared" si="155"/>
        <v>1.8194691376563785</v>
      </c>
      <c r="AX294" s="35" t="str">
        <f t="shared" si="156"/>
        <v/>
      </c>
      <c r="AY294" s="34">
        <f t="shared" si="157"/>
        <v>1.1141977758674377</v>
      </c>
      <c r="AZ294" s="34">
        <f t="shared" si="158"/>
        <v>0.216512985882965</v>
      </c>
      <c r="BA294" s="35" t="str">
        <f t="shared" si="159"/>
        <v/>
      </c>
      <c r="BB294" s="34">
        <f t="shared" si="160"/>
        <v>5.6199297171692617</v>
      </c>
      <c r="BC294" s="34">
        <f t="shared" si="161"/>
        <v>1.013193491285494E-2</v>
      </c>
      <c r="BD294" s="35" t="str">
        <f t="shared" si="162"/>
        <v>**</v>
      </c>
    </row>
    <row r="295" spans="1:56" ht="12.75" customHeight="1" x14ac:dyDescent="0.2">
      <c r="A295" s="7" t="s">
        <v>60</v>
      </c>
      <c r="B295" s="7" t="s">
        <v>46</v>
      </c>
      <c r="C295" s="8">
        <v>40069</v>
      </c>
      <c r="D295" s="9" t="s">
        <v>37</v>
      </c>
      <c r="E295" s="10" t="s">
        <v>38</v>
      </c>
      <c r="F295" s="10">
        <f t="shared" si="132"/>
        <v>0</v>
      </c>
      <c r="G295" s="10">
        <f t="shared" si="133"/>
        <v>1</v>
      </c>
      <c r="H295" s="10">
        <f t="shared" si="134"/>
        <v>0</v>
      </c>
      <c r="I295" s="10">
        <f t="shared" si="135"/>
        <v>0</v>
      </c>
      <c r="J295" s="7">
        <v>0</v>
      </c>
      <c r="K295" s="13">
        <v>13510</v>
      </c>
      <c r="L295" s="9">
        <v>1561659</v>
      </c>
      <c r="M295" s="7">
        <v>16</v>
      </c>
      <c r="N295" s="7">
        <f t="shared" si="163"/>
        <v>4</v>
      </c>
      <c r="O295" s="7">
        <v>8</v>
      </c>
      <c r="P295" s="7">
        <f t="shared" si="164"/>
        <v>12</v>
      </c>
      <c r="Q295" s="7">
        <v>4</v>
      </c>
      <c r="R295" s="7">
        <v>5</v>
      </c>
      <c r="S295" s="7">
        <v>6</v>
      </c>
      <c r="T295" s="7">
        <v>8</v>
      </c>
      <c r="U295" s="7">
        <v>3</v>
      </c>
      <c r="V295" s="7">
        <v>0</v>
      </c>
      <c r="W295" s="7">
        <v>0</v>
      </c>
      <c r="X295" s="6">
        <v>1</v>
      </c>
      <c r="Y295" s="12">
        <v>13.095936968947937</v>
      </c>
      <c r="Z295" s="7">
        <v>1</v>
      </c>
      <c r="AA295" s="7">
        <v>0</v>
      </c>
      <c r="AB295" s="7">
        <v>3.5</v>
      </c>
      <c r="AC295" s="10">
        <f t="shared" si="136"/>
        <v>0</v>
      </c>
      <c r="AD295" s="10">
        <f t="shared" si="137"/>
        <v>1</v>
      </c>
      <c r="AE295" s="10">
        <f t="shared" si="138"/>
        <v>0</v>
      </c>
      <c r="AF295" s="9" t="s">
        <v>67</v>
      </c>
      <c r="AG295" s="7" t="str">
        <f t="shared" si="139"/>
        <v>Padrão</v>
      </c>
      <c r="AH295" s="7" t="str">
        <f t="shared" si="140"/>
        <v>Padrão</v>
      </c>
      <c r="AI295" s="7" t="str">
        <f t="shared" si="141"/>
        <v>Padrão</v>
      </c>
      <c r="AJ295" s="7" t="str">
        <f t="shared" si="142"/>
        <v>Padrão</v>
      </c>
      <c r="AK295" s="7" t="str">
        <f t="shared" si="143"/>
        <v>Padrão</v>
      </c>
      <c r="AL295" s="7" t="str">
        <f t="shared" si="144"/>
        <v>Padrão</v>
      </c>
      <c r="AM295" s="34">
        <f t="shared" si="145"/>
        <v>0.33953923400509478</v>
      </c>
      <c r="AN295" s="34">
        <f t="shared" si="146"/>
        <v>0.57774351011912095</v>
      </c>
      <c r="AO295" s="35" t="str">
        <f t="shared" si="147"/>
        <v/>
      </c>
      <c r="AP295" s="34">
        <f t="shared" si="148"/>
        <v>0.2635448462759295</v>
      </c>
      <c r="AQ295" s="34">
        <f t="shared" si="149"/>
        <v>0.68116882852048066</v>
      </c>
      <c r="AR295" s="35" t="str">
        <f t="shared" si="150"/>
        <v/>
      </c>
      <c r="AS295" s="34">
        <f t="shared" si="151"/>
        <v>0.79450675357053047</v>
      </c>
      <c r="AT295" s="34">
        <f t="shared" si="152"/>
        <v>0.30084051243716065</v>
      </c>
      <c r="AU295" s="35" t="str">
        <f t="shared" si="153"/>
        <v/>
      </c>
      <c r="AV295" s="34">
        <f t="shared" si="154"/>
        <v>2.8311116096294691</v>
      </c>
      <c r="AW295" s="34">
        <f t="shared" si="155"/>
        <v>5.7565660971477368E-2</v>
      </c>
      <c r="AX295" s="35" t="str">
        <f t="shared" si="156"/>
        <v>*</v>
      </c>
      <c r="AY295" s="34">
        <f t="shared" si="157"/>
        <v>0.28956860956805658</v>
      </c>
      <c r="AZ295" s="34">
        <f t="shared" si="158"/>
        <v>0.64143890984780516</v>
      </c>
      <c r="BA295" s="35" t="str">
        <f t="shared" si="159"/>
        <v/>
      </c>
      <c r="BB295" s="34">
        <f t="shared" si="160"/>
        <v>6.7298779753857986E-3</v>
      </c>
      <c r="BC295" s="34">
        <f t="shared" si="161"/>
        <v>4.8466883692986729</v>
      </c>
      <c r="BD295" s="35" t="str">
        <f t="shared" si="162"/>
        <v/>
      </c>
    </row>
    <row r="296" spans="1:56" ht="12.75" customHeight="1" x14ac:dyDescent="0.2">
      <c r="A296" s="7" t="s">
        <v>53</v>
      </c>
      <c r="B296" s="7" t="s">
        <v>40</v>
      </c>
      <c r="C296" s="8">
        <v>40125</v>
      </c>
      <c r="D296" s="9" t="s">
        <v>51</v>
      </c>
      <c r="E296" s="10" t="s">
        <v>42</v>
      </c>
      <c r="F296" s="10">
        <f t="shared" si="132"/>
        <v>0</v>
      </c>
      <c r="G296" s="10">
        <f t="shared" si="133"/>
        <v>0</v>
      </c>
      <c r="H296" s="10">
        <f t="shared" si="134"/>
        <v>1</v>
      </c>
      <c r="I296" s="10">
        <f t="shared" si="135"/>
        <v>0</v>
      </c>
      <c r="J296" s="7">
        <v>0</v>
      </c>
      <c r="K296" s="13">
        <v>22903</v>
      </c>
      <c r="L296" s="9">
        <v>6186710</v>
      </c>
      <c r="M296" s="7">
        <v>16</v>
      </c>
      <c r="N296" s="7">
        <f t="shared" si="163"/>
        <v>4</v>
      </c>
      <c r="O296" s="7">
        <v>14</v>
      </c>
      <c r="P296" s="7">
        <f t="shared" si="164"/>
        <v>6</v>
      </c>
      <c r="Q296" s="7">
        <v>6</v>
      </c>
      <c r="R296" s="7">
        <v>7</v>
      </c>
      <c r="S296" s="7">
        <v>2</v>
      </c>
      <c r="T296" s="7">
        <v>5</v>
      </c>
      <c r="U296" s="7">
        <v>4</v>
      </c>
      <c r="V296" s="7">
        <v>0</v>
      </c>
      <c r="W296" s="7">
        <v>0</v>
      </c>
      <c r="X296" s="6">
        <v>0</v>
      </c>
      <c r="Y296" s="12">
        <v>13.505391920167391</v>
      </c>
      <c r="Z296" s="7">
        <v>1</v>
      </c>
      <c r="AA296" s="7">
        <v>0</v>
      </c>
      <c r="AB296" s="7">
        <v>0</v>
      </c>
      <c r="AC296" s="10">
        <f t="shared" si="136"/>
        <v>0</v>
      </c>
      <c r="AD296" s="10">
        <f t="shared" si="137"/>
        <v>0</v>
      </c>
      <c r="AE296" s="10">
        <f t="shared" si="138"/>
        <v>1</v>
      </c>
      <c r="AF296" s="9" t="s">
        <v>76</v>
      </c>
      <c r="AG296" s="7" t="str">
        <f t="shared" si="139"/>
        <v>Padrão</v>
      </c>
      <c r="AH296" s="7" t="str">
        <f t="shared" si="140"/>
        <v>Padrão</v>
      </c>
      <c r="AI296" s="7" t="str">
        <f t="shared" si="141"/>
        <v>Padrão</v>
      </c>
      <c r="AJ296" s="7" t="str">
        <f t="shared" si="142"/>
        <v>Padrão</v>
      </c>
      <c r="AK296" s="7" t="str">
        <f t="shared" si="143"/>
        <v>Padrão</v>
      </c>
      <c r="AL296" s="7" t="str">
        <f t="shared" si="144"/>
        <v>Padrão</v>
      </c>
      <c r="AM296" s="34">
        <f t="shared" si="145"/>
        <v>6.7161351413467666E-3</v>
      </c>
      <c r="AN296" s="34">
        <f t="shared" si="146"/>
        <v>4.8516779202724818</v>
      </c>
      <c r="AO296" s="35" t="str">
        <f t="shared" si="147"/>
        <v/>
      </c>
      <c r="AP296" s="34">
        <f t="shared" si="148"/>
        <v>5.0161350515127649E-2</v>
      </c>
      <c r="AQ296" s="34">
        <f t="shared" si="149"/>
        <v>1.7371329441521757</v>
      </c>
      <c r="AR296" s="35" t="str">
        <f t="shared" si="150"/>
        <v/>
      </c>
      <c r="AS296" s="34">
        <f t="shared" si="151"/>
        <v>1.1257378724916556</v>
      </c>
      <c r="AT296" s="34">
        <f t="shared" si="152"/>
        <v>0.21416108293737512</v>
      </c>
      <c r="AU296" s="35" t="str">
        <f t="shared" si="153"/>
        <v/>
      </c>
      <c r="AV296" s="34">
        <f t="shared" si="154"/>
        <v>6.7565168950411023E-2</v>
      </c>
      <c r="AW296" s="34">
        <f t="shared" si="155"/>
        <v>1.4838057245320497</v>
      </c>
      <c r="AX296" s="35" t="str">
        <f t="shared" si="156"/>
        <v/>
      </c>
      <c r="AY296" s="34">
        <f t="shared" si="157"/>
        <v>0.24148006812814682</v>
      </c>
      <c r="AZ296" s="34">
        <f t="shared" si="158"/>
        <v>0.71950313475982686</v>
      </c>
      <c r="BA296" s="35" t="str">
        <f t="shared" si="159"/>
        <v/>
      </c>
      <c r="BB296" s="34">
        <f t="shared" si="160"/>
        <v>0.16285060750454688</v>
      </c>
      <c r="BC296" s="34">
        <f t="shared" si="161"/>
        <v>0.9112820465910213</v>
      </c>
      <c r="BD296" s="35" t="str">
        <f t="shared" si="162"/>
        <v/>
      </c>
    </row>
    <row r="297" spans="1:56" ht="12.75" customHeight="1" x14ac:dyDescent="0.2">
      <c r="A297" s="7" t="s">
        <v>53</v>
      </c>
      <c r="B297" s="7" t="s">
        <v>58</v>
      </c>
      <c r="C297" s="8">
        <v>40111</v>
      </c>
      <c r="D297" s="9" t="s">
        <v>51</v>
      </c>
      <c r="E297" s="10" t="s">
        <v>42</v>
      </c>
      <c r="F297" s="10">
        <f t="shared" si="132"/>
        <v>0</v>
      </c>
      <c r="G297" s="10">
        <f t="shared" si="133"/>
        <v>0</v>
      </c>
      <c r="H297" s="10">
        <f t="shared" si="134"/>
        <v>1</v>
      </c>
      <c r="I297" s="10">
        <f t="shared" si="135"/>
        <v>0</v>
      </c>
      <c r="J297" s="7">
        <v>0</v>
      </c>
      <c r="K297" s="13">
        <v>22903</v>
      </c>
      <c r="L297" s="9">
        <v>6186710</v>
      </c>
      <c r="M297" s="7">
        <v>16</v>
      </c>
      <c r="N297" s="7">
        <f t="shared" si="163"/>
        <v>4</v>
      </c>
      <c r="O297" s="7">
        <v>5</v>
      </c>
      <c r="P297" s="7">
        <f t="shared" si="164"/>
        <v>15</v>
      </c>
      <c r="Q297" s="7">
        <v>4</v>
      </c>
      <c r="R297" s="7">
        <v>7</v>
      </c>
      <c r="S297" s="7">
        <v>5</v>
      </c>
      <c r="T297" s="7">
        <v>7</v>
      </c>
      <c r="U297" s="7">
        <v>4</v>
      </c>
      <c r="V297" s="7">
        <v>1</v>
      </c>
      <c r="W297" s="7">
        <v>1</v>
      </c>
      <c r="X297" s="6">
        <v>1</v>
      </c>
      <c r="Y297" s="12">
        <v>26.129009209272784</v>
      </c>
      <c r="Z297" s="7">
        <v>1</v>
      </c>
      <c r="AA297" s="7">
        <v>0</v>
      </c>
      <c r="AB297" s="7">
        <v>0</v>
      </c>
      <c r="AC297" s="10">
        <f t="shared" si="136"/>
        <v>0</v>
      </c>
      <c r="AD297" s="10">
        <f t="shared" si="137"/>
        <v>0</v>
      </c>
      <c r="AE297" s="10">
        <f t="shared" si="138"/>
        <v>1</v>
      </c>
      <c r="AF297" s="9" t="s">
        <v>76</v>
      </c>
      <c r="AG297" s="7" t="str">
        <f t="shared" si="139"/>
        <v>Padrão</v>
      </c>
      <c r="AH297" s="7" t="str">
        <f t="shared" si="140"/>
        <v>Padrão</v>
      </c>
      <c r="AI297" s="7" t="str">
        <f t="shared" si="141"/>
        <v>Padrão</v>
      </c>
      <c r="AJ297" s="7" t="str">
        <f t="shared" si="142"/>
        <v>Padrão</v>
      </c>
      <c r="AK297" s="7" t="str">
        <f t="shared" si="143"/>
        <v>Padrão</v>
      </c>
      <c r="AL297" s="7" t="str">
        <f t="shared" si="144"/>
        <v>Padrão</v>
      </c>
      <c r="AM297" s="34">
        <f t="shared" si="145"/>
        <v>6.7161351413467666E-3</v>
      </c>
      <c r="AN297" s="34">
        <f t="shared" si="146"/>
        <v>4.8516779202724818</v>
      </c>
      <c r="AO297" s="35" t="str">
        <f t="shared" si="147"/>
        <v/>
      </c>
      <c r="AP297" s="34">
        <f t="shared" si="148"/>
        <v>5.0161350515127649E-2</v>
      </c>
      <c r="AQ297" s="34">
        <f t="shared" si="149"/>
        <v>1.7371329441521757</v>
      </c>
      <c r="AR297" s="35" t="str">
        <f t="shared" si="150"/>
        <v/>
      </c>
      <c r="AS297" s="34">
        <f t="shared" si="151"/>
        <v>0.16261969593638392</v>
      </c>
      <c r="AT297" s="34">
        <f t="shared" si="152"/>
        <v>0.91203409733242702</v>
      </c>
      <c r="AU297" s="35" t="str">
        <f t="shared" si="153"/>
        <v/>
      </c>
      <c r="AV297" s="34">
        <f t="shared" si="154"/>
        <v>1.4601616782221036</v>
      </c>
      <c r="AW297" s="34">
        <f t="shared" si="155"/>
        <v>0.159088765911922</v>
      </c>
      <c r="AX297" s="35" t="str">
        <f t="shared" si="156"/>
        <v/>
      </c>
      <c r="AY297" s="34">
        <f t="shared" si="157"/>
        <v>0.89996334254196031</v>
      </c>
      <c r="AZ297" s="34">
        <f t="shared" si="158"/>
        <v>0.26814709664188779</v>
      </c>
      <c r="BA297" s="35" t="str">
        <f t="shared" si="159"/>
        <v/>
      </c>
      <c r="BB297" s="34">
        <f t="shared" si="160"/>
        <v>0.16285060750454688</v>
      </c>
      <c r="BC297" s="34">
        <f t="shared" si="161"/>
        <v>0.9112820465910213</v>
      </c>
      <c r="BD297" s="35" t="str">
        <f t="shared" si="162"/>
        <v/>
      </c>
    </row>
    <row r="298" spans="1:56" ht="12.75" customHeight="1" x14ac:dyDescent="0.2">
      <c r="A298" s="7" t="s">
        <v>53</v>
      </c>
      <c r="B298" s="7" t="s">
        <v>56</v>
      </c>
      <c r="C298" s="8">
        <v>40019</v>
      </c>
      <c r="D298" s="9" t="s">
        <v>51</v>
      </c>
      <c r="E298" s="10" t="s">
        <v>42</v>
      </c>
      <c r="F298" s="10">
        <f t="shared" si="132"/>
        <v>0</v>
      </c>
      <c r="G298" s="10">
        <f t="shared" si="133"/>
        <v>0</v>
      </c>
      <c r="H298" s="10">
        <f t="shared" si="134"/>
        <v>1</v>
      </c>
      <c r="I298" s="10">
        <f t="shared" si="135"/>
        <v>0</v>
      </c>
      <c r="J298" s="7">
        <v>0</v>
      </c>
      <c r="K298" s="13">
        <v>22903</v>
      </c>
      <c r="L298" s="9">
        <v>6186710</v>
      </c>
      <c r="M298" s="7">
        <v>16</v>
      </c>
      <c r="N298" s="7">
        <f t="shared" si="163"/>
        <v>4</v>
      </c>
      <c r="O298" s="7">
        <v>3</v>
      </c>
      <c r="P298" s="7">
        <f t="shared" si="164"/>
        <v>17</v>
      </c>
      <c r="Q298" s="7">
        <v>5</v>
      </c>
      <c r="R298" s="7">
        <v>4</v>
      </c>
      <c r="S298" s="7">
        <v>6</v>
      </c>
      <c r="T298" s="7">
        <v>7</v>
      </c>
      <c r="U298" s="7">
        <v>2</v>
      </c>
      <c r="V298" s="7">
        <v>0</v>
      </c>
      <c r="W298" s="7">
        <v>0</v>
      </c>
      <c r="X298" s="6">
        <v>1</v>
      </c>
      <c r="Y298" s="12">
        <v>11.959051977003403</v>
      </c>
      <c r="Z298" s="7">
        <v>1</v>
      </c>
      <c r="AA298" s="7">
        <v>0</v>
      </c>
      <c r="AB298" s="7">
        <v>16.5</v>
      </c>
      <c r="AC298" s="10">
        <f t="shared" si="136"/>
        <v>0</v>
      </c>
      <c r="AD298" s="10">
        <f t="shared" si="137"/>
        <v>1</v>
      </c>
      <c r="AE298" s="10">
        <f t="shared" si="138"/>
        <v>0</v>
      </c>
      <c r="AF298" s="9" t="s">
        <v>67</v>
      </c>
      <c r="AG298" s="7" t="str">
        <f t="shared" si="139"/>
        <v>Padrão</v>
      </c>
      <c r="AH298" s="7" t="str">
        <f t="shared" si="140"/>
        <v>Padrão</v>
      </c>
      <c r="AI298" s="7" t="str">
        <f t="shared" si="141"/>
        <v>Padrão</v>
      </c>
      <c r="AJ298" s="7" t="str">
        <f t="shared" si="142"/>
        <v>Padrão</v>
      </c>
      <c r="AK298" s="7" t="str">
        <f t="shared" si="143"/>
        <v>Padrão</v>
      </c>
      <c r="AL298" s="7" t="str">
        <f t="shared" si="144"/>
        <v>Outlier</v>
      </c>
      <c r="AM298" s="34">
        <f t="shared" si="145"/>
        <v>6.7161351413467666E-3</v>
      </c>
      <c r="AN298" s="34">
        <f t="shared" si="146"/>
        <v>4.8516779202724818</v>
      </c>
      <c r="AO298" s="35" t="str">
        <f t="shared" si="147"/>
        <v/>
      </c>
      <c r="AP298" s="34">
        <f t="shared" si="148"/>
        <v>5.0161350515127649E-2</v>
      </c>
      <c r="AQ298" s="34">
        <f t="shared" si="149"/>
        <v>1.7371329441521757</v>
      </c>
      <c r="AR298" s="35" t="str">
        <f t="shared" si="150"/>
        <v/>
      </c>
      <c r="AS298" s="34">
        <f t="shared" si="151"/>
        <v>0.79450675357053047</v>
      </c>
      <c r="AT298" s="34">
        <f t="shared" si="152"/>
        <v>0.30084051243716065</v>
      </c>
      <c r="AU298" s="35" t="str">
        <f t="shared" si="153"/>
        <v/>
      </c>
      <c r="AV298" s="34">
        <f t="shared" si="154"/>
        <v>1.4601616782221036</v>
      </c>
      <c r="AW298" s="34">
        <f t="shared" si="155"/>
        <v>0.159088765911922</v>
      </c>
      <c r="AX298" s="35" t="str">
        <f t="shared" si="156"/>
        <v/>
      </c>
      <c r="AY298" s="34">
        <f t="shared" si="157"/>
        <v>0.44596852330178499</v>
      </c>
      <c r="AZ298" s="34">
        <f t="shared" si="158"/>
        <v>0.47798814772572384</v>
      </c>
      <c r="BA298" s="35" t="str">
        <f t="shared" si="159"/>
        <v/>
      </c>
      <c r="BB298" s="34">
        <f t="shared" si="160"/>
        <v>1.2368786481739442</v>
      </c>
      <c r="BC298" s="34">
        <f t="shared" si="161"/>
        <v>0.193268792695064</v>
      </c>
      <c r="BD298" s="35" t="str">
        <f t="shared" si="162"/>
        <v/>
      </c>
    </row>
    <row r="299" spans="1:56" ht="12.75" customHeight="1" x14ac:dyDescent="0.2">
      <c r="A299" s="7" t="s">
        <v>53</v>
      </c>
      <c r="B299" s="7" t="s">
        <v>50</v>
      </c>
      <c r="C299" s="8">
        <v>40139</v>
      </c>
      <c r="D299" s="9" t="s">
        <v>51</v>
      </c>
      <c r="E299" s="10" t="s">
        <v>42</v>
      </c>
      <c r="F299" s="10">
        <f t="shared" si="132"/>
        <v>0</v>
      </c>
      <c r="G299" s="10">
        <f t="shared" si="133"/>
        <v>0</v>
      </c>
      <c r="H299" s="10">
        <f t="shared" si="134"/>
        <v>1</v>
      </c>
      <c r="I299" s="10">
        <f t="shared" si="135"/>
        <v>0</v>
      </c>
      <c r="J299" s="7">
        <v>0</v>
      </c>
      <c r="K299" s="13">
        <v>22903</v>
      </c>
      <c r="L299" s="9">
        <v>6186710</v>
      </c>
      <c r="M299" s="7">
        <v>16</v>
      </c>
      <c r="N299" s="7">
        <f t="shared" si="163"/>
        <v>4</v>
      </c>
      <c r="O299" s="7">
        <v>1</v>
      </c>
      <c r="P299" s="7">
        <f t="shared" si="164"/>
        <v>19</v>
      </c>
      <c r="Q299" s="7">
        <v>6</v>
      </c>
      <c r="R299" s="7">
        <v>7</v>
      </c>
      <c r="S299" s="7">
        <v>3</v>
      </c>
      <c r="T299" s="7">
        <v>4</v>
      </c>
      <c r="U299" s="7">
        <v>4</v>
      </c>
      <c r="V299" s="7">
        <v>0</v>
      </c>
      <c r="W299" s="7">
        <v>1</v>
      </c>
      <c r="X299" s="6">
        <v>0</v>
      </c>
      <c r="Y299" s="12">
        <v>10.200958020593671</v>
      </c>
      <c r="Z299" s="7">
        <v>1</v>
      </c>
      <c r="AA299" s="7">
        <v>0</v>
      </c>
      <c r="AB299" s="7">
        <v>0</v>
      </c>
      <c r="AC299" s="10">
        <f t="shared" si="136"/>
        <v>0</v>
      </c>
      <c r="AD299" s="10">
        <f t="shared" si="137"/>
        <v>0</v>
      </c>
      <c r="AE299" s="10">
        <f t="shared" si="138"/>
        <v>1</v>
      </c>
      <c r="AF299" s="9" t="s">
        <v>76</v>
      </c>
      <c r="AG299" s="7" t="str">
        <f t="shared" si="139"/>
        <v>Padrão</v>
      </c>
      <c r="AH299" s="7" t="str">
        <f t="shared" si="140"/>
        <v>Padrão</v>
      </c>
      <c r="AI299" s="7" t="str">
        <f t="shared" si="141"/>
        <v>Padrão</v>
      </c>
      <c r="AJ299" s="7" t="str">
        <f t="shared" si="142"/>
        <v>Padrão</v>
      </c>
      <c r="AK299" s="7" t="str">
        <f t="shared" si="143"/>
        <v>Padrão</v>
      </c>
      <c r="AL299" s="7" t="str">
        <f t="shared" si="144"/>
        <v>Padrão</v>
      </c>
      <c r="AM299" s="34">
        <f t="shared" si="145"/>
        <v>6.7161351413467666E-3</v>
      </c>
      <c r="AN299" s="34">
        <f t="shared" si="146"/>
        <v>4.8516779202724818</v>
      </c>
      <c r="AO299" s="35" t="str">
        <f t="shared" si="147"/>
        <v/>
      </c>
      <c r="AP299" s="34">
        <f t="shared" si="148"/>
        <v>5.0161350515127649E-2</v>
      </c>
      <c r="AQ299" s="34">
        <f t="shared" si="149"/>
        <v>1.7371329441521757</v>
      </c>
      <c r="AR299" s="35" t="str">
        <f t="shared" si="150"/>
        <v/>
      </c>
      <c r="AS299" s="34">
        <f t="shared" si="151"/>
        <v>0.32823525539694648</v>
      </c>
      <c r="AT299" s="34">
        <f t="shared" si="152"/>
        <v>0.59093821033144889</v>
      </c>
      <c r="AU299" s="35" t="str">
        <f t="shared" si="153"/>
        <v/>
      </c>
      <c r="AV299" s="34">
        <f t="shared" si="154"/>
        <v>4.5918591086084329E-2</v>
      </c>
      <c r="AW299" s="34">
        <f t="shared" si="155"/>
        <v>1.8194691376563785</v>
      </c>
      <c r="AX299" s="35" t="str">
        <f t="shared" si="156"/>
        <v/>
      </c>
      <c r="AY299" s="34">
        <f t="shared" si="157"/>
        <v>0.75406235823899914</v>
      </c>
      <c r="AZ299" s="34">
        <f t="shared" si="158"/>
        <v>0.31511122515669499</v>
      </c>
      <c r="BA299" s="35" t="str">
        <f t="shared" si="159"/>
        <v/>
      </c>
      <c r="BB299" s="34">
        <f t="shared" si="160"/>
        <v>0.16285060750454688</v>
      </c>
      <c r="BC299" s="34">
        <f t="shared" si="161"/>
        <v>0.9112820465910213</v>
      </c>
      <c r="BD299" s="35" t="str">
        <f t="shared" si="162"/>
        <v/>
      </c>
    </row>
    <row r="300" spans="1:56" ht="12.75" customHeight="1" x14ac:dyDescent="0.2">
      <c r="A300" s="7" t="s">
        <v>53</v>
      </c>
      <c r="B300" s="7" t="s">
        <v>30</v>
      </c>
      <c r="C300" s="8">
        <v>40098</v>
      </c>
      <c r="D300" s="9" t="s">
        <v>51</v>
      </c>
      <c r="E300" s="10" t="s">
        <v>42</v>
      </c>
      <c r="F300" s="10">
        <f t="shared" si="132"/>
        <v>0</v>
      </c>
      <c r="G300" s="10">
        <f t="shared" si="133"/>
        <v>0</v>
      </c>
      <c r="H300" s="10">
        <f t="shared" si="134"/>
        <v>1</v>
      </c>
      <c r="I300" s="10">
        <f t="shared" si="135"/>
        <v>0</v>
      </c>
      <c r="J300" s="7">
        <v>1</v>
      </c>
      <c r="K300" s="13">
        <v>22903</v>
      </c>
      <c r="L300" s="9">
        <v>6186710</v>
      </c>
      <c r="M300" s="7">
        <v>16</v>
      </c>
      <c r="N300" s="7">
        <f t="shared" si="163"/>
        <v>4</v>
      </c>
      <c r="O300" s="7">
        <v>10</v>
      </c>
      <c r="P300" s="7">
        <f t="shared" si="164"/>
        <v>10</v>
      </c>
      <c r="Q300" s="7">
        <v>6</v>
      </c>
      <c r="R300" s="7">
        <v>2</v>
      </c>
      <c r="S300" s="7">
        <v>7</v>
      </c>
      <c r="T300" s="7">
        <v>6</v>
      </c>
      <c r="U300" s="7">
        <v>3</v>
      </c>
      <c r="V300" s="7">
        <v>0</v>
      </c>
      <c r="W300" s="7">
        <v>0</v>
      </c>
      <c r="X300" s="6">
        <v>0</v>
      </c>
      <c r="Y300" s="12">
        <v>4.923712434232038</v>
      </c>
      <c r="Z300" s="7">
        <v>0</v>
      </c>
      <c r="AA300" s="7">
        <v>0</v>
      </c>
      <c r="AB300" s="7">
        <v>0</v>
      </c>
      <c r="AC300" s="10">
        <f t="shared" si="136"/>
        <v>0</v>
      </c>
      <c r="AD300" s="10">
        <f t="shared" si="137"/>
        <v>0</v>
      </c>
      <c r="AE300" s="10">
        <f t="shared" si="138"/>
        <v>1</v>
      </c>
      <c r="AF300" s="9" t="s">
        <v>76</v>
      </c>
      <c r="AG300" s="7" t="str">
        <f t="shared" si="139"/>
        <v>Padrão</v>
      </c>
      <c r="AH300" s="7" t="str">
        <f t="shared" si="140"/>
        <v>Padrão</v>
      </c>
      <c r="AI300" s="7" t="str">
        <f t="shared" si="141"/>
        <v>Padrão</v>
      </c>
      <c r="AJ300" s="7" t="str">
        <f t="shared" si="142"/>
        <v>Padrão</v>
      </c>
      <c r="AK300" s="7" t="str">
        <f t="shared" si="143"/>
        <v>Outlier</v>
      </c>
      <c r="AL300" s="7" t="str">
        <f t="shared" si="144"/>
        <v>Padrão</v>
      </c>
      <c r="AM300" s="34">
        <f t="shared" si="145"/>
        <v>6.7161351413467666E-3</v>
      </c>
      <c r="AN300" s="34">
        <f t="shared" si="146"/>
        <v>4.8516779202724818</v>
      </c>
      <c r="AO300" s="35" t="str">
        <f t="shared" si="147"/>
        <v/>
      </c>
      <c r="AP300" s="34">
        <f t="shared" si="148"/>
        <v>5.0161350515127649E-2</v>
      </c>
      <c r="AQ300" s="34">
        <f t="shared" si="149"/>
        <v>1.7371329441521757</v>
      </c>
      <c r="AR300" s="35" t="str">
        <f t="shared" si="150"/>
        <v/>
      </c>
      <c r="AS300" s="34">
        <f t="shared" si="151"/>
        <v>1.9028570361142954</v>
      </c>
      <c r="AT300" s="34">
        <f t="shared" si="152"/>
        <v>0.11168808131487463</v>
      </c>
      <c r="AU300" s="35" t="str">
        <f t="shared" si="153"/>
        <v/>
      </c>
      <c r="AV300" s="34">
        <f t="shared" si="154"/>
        <v>0.53897953132908405</v>
      </c>
      <c r="AW300" s="34">
        <f t="shared" si="155"/>
        <v>0.41503623187612998</v>
      </c>
      <c r="AX300" s="35" t="str">
        <f t="shared" si="156"/>
        <v/>
      </c>
      <c r="AY300" s="34">
        <f t="shared" si="157"/>
        <v>2.1620244338992776</v>
      </c>
      <c r="AZ300" s="34">
        <f t="shared" si="158"/>
        <v>9.2045407814533048E-2</v>
      </c>
      <c r="BA300" s="35" t="str">
        <f t="shared" si="159"/>
        <v>*</v>
      </c>
      <c r="BB300" s="34">
        <f t="shared" si="160"/>
        <v>0.16285060750454688</v>
      </c>
      <c r="BC300" s="34">
        <f t="shared" si="161"/>
        <v>0.9112820465910213</v>
      </c>
      <c r="BD300" s="35" t="str">
        <f t="shared" si="162"/>
        <v/>
      </c>
    </row>
    <row r="301" spans="1:56" ht="12.75" customHeight="1" x14ac:dyDescent="0.2">
      <c r="A301" s="7" t="s">
        <v>52</v>
      </c>
      <c r="B301" s="7" t="s">
        <v>31</v>
      </c>
      <c r="C301" s="8">
        <v>40062</v>
      </c>
      <c r="D301" s="9" t="s">
        <v>54</v>
      </c>
      <c r="E301" s="10" t="s">
        <v>42</v>
      </c>
      <c r="F301" s="10">
        <f t="shared" si="132"/>
        <v>0</v>
      </c>
      <c r="G301" s="10">
        <f t="shared" si="133"/>
        <v>0</v>
      </c>
      <c r="H301" s="10">
        <f t="shared" si="134"/>
        <v>1</v>
      </c>
      <c r="I301" s="10">
        <f t="shared" si="135"/>
        <v>0</v>
      </c>
      <c r="J301" s="7">
        <v>0</v>
      </c>
      <c r="K301" s="13">
        <v>20044</v>
      </c>
      <c r="L301" s="9">
        <v>673396</v>
      </c>
      <c r="M301" s="7">
        <v>16</v>
      </c>
      <c r="N301" s="7">
        <f t="shared" si="163"/>
        <v>4</v>
      </c>
      <c r="O301" s="7">
        <v>6</v>
      </c>
      <c r="P301" s="7">
        <f t="shared" si="164"/>
        <v>14</v>
      </c>
      <c r="Q301" s="7">
        <v>6</v>
      </c>
      <c r="R301" s="7">
        <v>1</v>
      </c>
      <c r="S301" s="7">
        <v>3</v>
      </c>
      <c r="T301" s="7">
        <v>2</v>
      </c>
      <c r="U301" s="7">
        <v>3</v>
      </c>
      <c r="V301" s="7">
        <v>0</v>
      </c>
      <c r="W301" s="7">
        <v>0</v>
      </c>
      <c r="X301" s="6">
        <v>1</v>
      </c>
      <c r="Y301" s="12">
        <v>12.202985074626866</v>
      </c>
      <c r="Z301" s="7">
        <v>1</v>
      </c>
      <c r="AA301" s="7">
        <v>0</v>
      </c>
      <c r="AB301" s="7">
        <v>0</v>
      </c>
      <c r="AC301" s="10">
        <f t="shared" si="136"/>
        <v>0</v>
      </c>
      <c r="AD301" s="10">
        <f t="shared" si="137"/>
        <v>1</v>
      </c>
      <c r="AE301" s="10">
        <f t="shared" si="138"/>
        <v>0</v>
      </c>
      <c r="AF301" s="9" t="s">
        <v>67</v>
      </c>
      <c r="AG301" s="7" t="str">
        <f t="shared" si="139"/>
        <v>Padrão</v>
      </c>
      <c r="AH301" s="7" t="str">
        <f t="shared" si="140"/>
        <v>Padrão</v>
      </c>
      <c r="AI301" s="7" t="str">
        <f t="shared" si="141"/>
        <v>Padrão</v>
      </c>
      <c r="AJ301" s="7" t="str">
        <f t="shared" si="142"/>
        <v>Padrão</v>
      </c>
      <c r="AK301" s="7" t="str">
        <f t="shared" si="143"/>
        <v>Padrão</v>
      </c>
      <c r="AL301" s="7" t="str">
        <f t="shared" si="144"/>
        <v>Padrão</v>
      </c>
      <c r="AM301" s="34">
        <f t="shared" si="145"/>
        <v>5.4928114874683402E-2</v>
      </c>
      <c r="AN301" s="34">
        <f t="shared" si="146"/>
        <v>1.656094939289025</v>
      </c>
      <c r="AO301" s="35" t="str">
        <f t="shared" si="147"/>
        <v/>
      </c>
      <c r="AP301" s="34">
        <f t="shared" si="148"/>
        <v>0.42899171087488164</v>
      </c>
      <c r="AQ301" s="34">
        <f t="shared" si="149"/>
        <v>0.49150874477609036</v>
      </c>
      <c r="AR301" s="35" t="str">
        <f t="shared" si="150"/>
        <v/>
      </c>
      <c r="AS301" s="34">
        <f t="shared" si="151"/>
        <v>0.32823525539694648</v>
      </c>
      <c r="AT301" s="34">
        <f t="shared" si="152"/>
        <v>0.59093821033144889</v>
      </c>
      <c r="AU301" s="35" t="str">
        <f t="shared" si="153"/>
        <v/>
      </c>
      <c r="AV301" s="34">
        <f t="shared" si="154"/>
        <v>1.3519287889004703</v>
      </c>
      <c r="AW301" s="34">
        <f t="shared" si="155"/>
        <v>0.17452817652697644</v>
      </c>
      <c r="AX301" s="35" t="str">
        <f t="shared" si="156"/>
        <v/>
      </c>
      <c r="AY301" s="34">
        <f t="shared" si="157"/>
        <v>0.40957629401671836</v>
      </c>
      <c r="AZ301" s="34">
        <f t="shared" si="158"/>
        <v>0.50793050660688466</v>
      </c>
      <c r="BA301" s="35" t="str">
        <f t="shared" si="159"/>
        <v/>
      </c>
      <c r="BB301" s="34">
        <f t="shared" si="160"/>
        <v>0.16285060750454688</v>
      </c>
      <c r="BC301" s="34">
        <f t="shared" si="161"/>
        <v>0.9112820465910213</v>
      </c>
      <c r="BD301" s="35" t="str">
        <f t="shared" si="162"/>
        <v/>
      </c>
    </row>
    <row r="302" spans="1:56" ht="12.75" customHeight="1" x14ac:dyDescent="0.2">
      <c r="A302" s="7" t="s">
        <v>52</v>
      </c>
      <c r="B302" s="7" t="s">
        <v>40</v>
      </c>
      <c r="C302" s="8">
        <v>40047</v>
      </c>
      <c r="D302" s="9" t="s">
        <v>54</v>
      </c>
      <c r="E302" s="10" t="s">
        <v>42</v>
      </c>
      <c r="F302" s="10">
        <f t="shared" si="132"/>
        <v>0</v>
      </c>
      <c r="G302" s="10">
        <f t="shared" si="133"/>
        <v>0</v>
      </c>
      <c r="H302" s="10">
        <f t="shared" si="134"/>
        <v>1</v>
      </c>
      <c r="I302" s="10">
        <f t="shared" si="135"/>
        <v>0</v>
      </c>
      <c r="J302" s="7">
        <v>0</v>
      </c>
      <c r="K302" s="13">
        <v>20044</v>
      </c>
      <c r="L302" s="9">
        <v>673396</v>
      </c>
      <c r="M302" s="7">
        <v>16</v>
      </c>
      <c r="N302" s="7">
        <f t="shared" si="163"/>
        <v>4</v>
      </c>
      <c r="O302" s="7">
        <v>15</v>
      </c>
      <c r="P302" s="7">
        <f t="shared" si="164"/>
        <v>5</v>
      </c>
      <c r="Q302" s="7">
        <v>3</v>
      </c>
      <c r="R302" s="7">
        <v>6</v>
      </c>
      <c r="S302" s="7">
        <v>3</v>
      </c>
      <c r="T302" s="7">
        <v>5</v>
      </c>
      <c r="U302" s="7">
        <v>3</v>
      </c>
      <c r="V302" s="7">
        <v>0</v>
      </c>
      <c r="W302" s="7">
        <v>0</v>
      </c>
      <c r="X302" s="6">
        <v>0</v>
      </c>
      <c r="Y302" s="12">
        <v>13.503660322108345</v>
      </c>
      <c r="Z302" s="7">
        <v>1</v>
      </c>
      <c r="AA302" s="7">
        <v>0</v>
      </c>
      <c r="AB302" s="7">
        <v>0</v>
      </c>
      <c r="AC302" s="10">
        <f t="shared" si="136"/>
        <v>0</v>
      </c>
      <c r="AD302" s="10">
        <f t="shared" si="137"/>
        <v>1</v>
      </c>
      <c r="AE302" s="10">
        <f t="shared" si="138"/>
        <v>0</v>
      </c>
      <c r="AF302" s="9" t="s">
        <v>67</v>
      </c>
      <c r="AG302" s="7" t="str">
        <f t="shared" si="139"/>
        <v>Padrão</v>
      </c>
      <c r="AH302" s="7" t="str">
        <f t="shared" si="140"/>
        <v>Padrão</v>
      </c>
      <c r="AI302" s="7" t="str">
        <f t="shared" si="141"/>
        <v>Padrão</v>
      </c>
      <c r="AJ302" s="7" t="str">
        <f t="shared" si="142"/>
        <v>Padrão</v>
      </c>
      <c r="AK302" s="7" t="str">
        <f t="shared" si="143"/>
        <v>Padrão</v>
      </c>
      <c r="AL302" s="7" t="str">
        <f t="shared" si="144"/>
        <v>Padrão</v>
      </c>
      <c r="AM302" s="34">
        <f t="shared" si="145"/>
        <v>5.4928114874683402E-2</v>
      </c>
      <c r="AN302" s="34">
        <f t="shared" si="146"/>
        <v>1.656094939289025</v>
      </c>
      <c r="AO302" s="35" t="str">
        <f t="shared" si="147"/>
        <v/>
      </c>
      <c r="AP302" s="34">
        <f t="shared" si="148"/>
        <v>0.42899171087488164</v>
      </c>
      <c r="AQ302" s="34">
        <f t="shared" si="149"/>
        <v>0.49150874477609036</v>
      </c>
      <c r="AR302" s="35" t="str">
        <f t="shared" si="150"/>
        <v/>
      </c>
      <c r="AS302" s="34">
        <f t="shared" si="151"/>
        <v>0.32823525539694648</v>
      </c>
      <c r="AT302" s="34">
        <f t="shared" si="152"/>
        <v>0.59093821033144889</v>
      </c>
      <c r="AU302" s="35" t="str">
        <f t="shared" si="153"/>
        <v/>
      </c>
      <c r="AV302" s="34">
        <f t="shared" si="154"/>
        <v>6.7565168950411023E-2</v>
      </c>
      <c r="AW302" s="34">
        <f t="shared" si="155"/>
        <v>1.4838057245320497</v>
      </c>
      <c r="AX302" s="35" t="str">
        <f t="shared" si="156"/>
        <v/>
      </c>
      <c r="AY302" s="34">
        <f t="shared" si="157"/>
        <v>0.24167424828742745</v>
      </c>
      <c r="AZ302" s="34">
        <f t="shared" si="158"/>
        <v>0.71914419872360391</v>
      </c>
      <c r="BA302" s="35" t="str">
        <f t="shared" si="159"/>
        <v/>
      </c>
      <c r="BB302" s="34">
        <f t="shared" si="160"/>
        <v>0.16285060750454688</v>
      </c>
      <c r="BC302" s="34">
        <f t="shared" si="161"/>
        <v>0.9112820465910213</v>
      </c>
      <c r="BD302" s="35" t="str">
        <f t="shared" si="162"/>
        <v/>
      </c>
    </row>
    <row r="303" spans="1:56" ht="12.75" customHeight="1" x14ac:dyDescent="0.2">
      <c r="A303" s="7" t="s">
        <v>52</v>
      </c>
      <c r="B303" s="7" t="s">
        <v>56</v>
      </c>
      <c r="C303" s="8">
        <v>40040</v>
      </c>
      <c r="D303" s="9" t="s">
        <v>54</v>
      </c>
      <c r="E303" s="10" t="s">
        <v>42</v>
      </c>
      <c r="F303" s="10">
        <f t="shared" si="132"/>
        <v>0</v>
      </c>
      <c r="G303" s="10">
        <f t="shared" si="133"/>
        <v>0</v>
      </c>
      <c r="H303" s="10">
        <f t="shared" si="134"/>
        <v>1</v>
      </c>
      <c r="I303" s="10">
        <f t="shared" si="135"/>
        <v>0</v>
      </c>
      <c r="J303" s="7">
        <v>0</v>
      </c>
      <c r="K303" s="13">
        <v>20044</v>
      </c>
      <c r="L303" s="9">
        <v>673396</v>
      </c>
      <c r="M303" s="7">
        <v>16</v>
      </c>
      <c r="N303" s="7">
        <f t="shared" si="163"/>
        <v>4</v>
      </c>
      <c r="O303" s="7">
        <v>2</v>
      </c>
      <c r="P303" s="7">
        <f t="shared" si="164"/>
        <v>18</v>
      </c>
      <c r="Q303" s="7">
        <v>0</v>
      </c>
      <c r="R303" s="7">
        <v>6</v>
      </c>
      <c r="S303" s="7">
        <v>2</v>
      </c>
      <c r="T303" s="7">
        <v>8</v>
      </c>
      <c r="U303" s="7">
        <v>2</v>
      </c>
      <c r="V303" s="7">
        <v>0</v>
      </c>
      <c r="W303" s="7">
        <v>0</v>
      </c>
      <c r="X303" s="6">
        <v>1</v>
      </c>
      <c r="Y303" s="12">
        <v>19.150458715596329</v>
      </c>
      <c r="Z303" s="7">
        <v>1</v>
      </c>
      <c r="AA303" s="7">
        <v>0</v>
      </c>
      <c r="AB303" s="7">
        <v>0</v>
      </c>
      <c r="AC303" s="10">
        <f t="shared" si="136"/>
        <v>0</v>
      </c>
      <c r="AD303" s="10">
        <f t="shared" si="137"/>
        <v>1</v>
      </c>
      <c r="AE303" s="10">
        <f t="shared" si="138"/>
        <v>0</v>
      </c>
      <c r="AF303" s="9" t="s">
        <v>67</v>
      </c>
      <c r="AG303" s="7" t="str">
        <f t="shared" si="139"/>
        <v>Padrão</v>
      </c>
      <c r="AH303" s="7" t="str">
        <f t="shared" si="140"/>
        <v>Padrão</v>
      </c>
      <c r="AI303" s="7" t="str">
        <f t="shared" si="141"/>
        <v>Padrão</v>
      </c>
      <c r="AJ303" s="7" t="str">
        <f t="shared" si="142"/>
        <v>Padrão</v>
      </c>
      <c r="AK303" s="7" t="str">
        <f t="shared" si="143"/>
        <v>Padrão</v>
      </c>
      <c r="AL303" s="7" t="str">
        <f t="shared" si="144"/>
        <v>Padrão</v>
      </c>
      <c r="AM303" s="34">
        <f t="shared" si="145"/>
        <v>5.4928114874683402E-2</v>
      </c>
      <c r="AN303" s="34">
        <f t="shared" si="146"/>
        <v>1.656094939289025</v>
      </c>
      <c r="AO303" s="35" t="str">
        <f t="shared" si="147"/>
        <v/>
      </c>
      <c r="AP303" s="34">
        <f t="shared" si="148"/>
        <v>0.42899171087488164</v>
      </c>
      <c r="AQ303" s="34">
        <f t="shared" si="149"/>
        <v>0.49150874477609036</v>
      </c>
      <c r="AR303" s="35" t="str">
        <f t="shared" si="150"/>
        <v/>
      </c>
      <c r="AS303" s="34">
        <f t="shared" si="151"/>
        <v>1.1257378724916556</v>
      </c>
      <c r="AT303" s="34">
        <f t="shared" si="152"/>
        <v>0.21416108293737512</v>
      </c>
      <c r="AU303" s="35" t="str">
        <f t="shared" si="153"/>
        <v/>
      </c>
      <c r="AV303" s="34">
        <f t="shared" si="154"/>
        <v>2.8311116096294691</v>
      </c>
      <c r="AW303" s="34">
        <f t="shared" si="155"/>
        <v>5.7565660971477368E-2</v>
      </c>
      <c r="AX303" s="35" t="str">
        <f t="shared" si="156"/>
        <v>*</v>
      </c>
      <c r="AY303" s="34">
        <f t="shared" si="157"/>
        <v>2.3277197514234942E-2</v>
      </c>
      <c r="AZ303" s="34">
        <f t="shared" si="158"/>
        <v>2.584580960504133</v>
      </c>
      <c r="BA303" s="35" t="str">
        <f t="shared" si="159"/>
        <v/>
      </c>
      <c r="BB303" s="34">
        <f t="shared" si="160"/>
        <v>0.16285060750454688</v>
      </c>
      <c r="BC303" s="34">
        <f t="shared" si="161"/>
        <v>0.9112820465910213</v>
      </c>
      <c r="BD303" s="35" t="str">
        <f t="shared" si="162"/>
        <v/>
      </c>
    </row>
    <row r="304" spans="1:56" ht="12.75" customHeight="1" x14ac:dyDescent="0.2">
      <c r="A304" s="7" t="s">
        <v>40</v>
      </c>
      <c r="B304" s="7" t="s">
        <v>61</v>
      </c>
      <c r="C304" s="8">
        <v>40034</v>
      </c>
      <c r="D304" s="9" t="s">
        <v>45</v>
      </c>
      <c r="E304" s="10" t="s">
        <v>33</v>
      </c>
      <c r="F304" s="10">
        <f t="shared" si="132"/>
        <v>1</v>
      </c>
      <c r="G304" s="10">
        <f t="shared" si="133"/>
        <v>0</v>
      </c>
      <c r="H304" s="10">
        <f t="shared" si="134"/>
        <v>0</v>
      </c>
      <c r="I304" s="10">
        <f t="shared" si="135"/>
        <v>0</v>
      </c>
      <c r="J304" s="7">
        <v>0</v>
      </c>
      <c r="K304" s="13">
        <v>21025</v>
      </c>
      <c r="L304" s="9">
        <v>1828092</v>
      </c>
      <c r="M304" s="7">
        <v>17</v>
      </c>
      <c r="N304" s="7">
        <f t="shared" si="163"/>
        <v>3</v>
      </c>
      <c r="O304" s="7">
        <v>14</v>
      </c>
      <c r="P304" s="7">
        <f t="shared" si="164"/>
        <v>6</v>
      </c>
      <c r="Q304" s="7">
        <v>1</v>
      </c>
      <c r="R304" s="7">
        <v>6</v>
      </c>
      <c r="S304" s="7">
        <v>4</v>
      </c>
      <c r="T304" s="7">
        <v>2</v>
      </c>
      <c r="U304" s="7">
        <v>2</v>
      </c>
      <c r="V304" s="7">
        <v>0</v>
      </c>
      <c r="W304" s="7">
        <v>0</v>
      </c>
      <c r="X304" s="6">
        <v>1</v>
      </c>
      <c r="Y304" s="12">
        <v>6.3863933711295244</v>
      </c>
      <c r="Z304" s="7">
        <v>1</v>
      </c>
      <c r="AA304" s="7">
        <v>0</v>
      </c>
      <c r="AB304" s="7">
        <v>0</v>
      </c>
      <c r="AC304" s="10">
        <f t="shared" si="136"/>
        <v>0</v>
      </c>
      <c r="AD304" s="10">
        <f t="shared" si="137"/>
        <v>1</v>
      </c>
      <c r="AE304" s="10">
        <f t="shared" si="138"/>
        <v>0</v>
      </c>
      <c r="AF304" s="9" t="s">
        <v>67</v>
      </c>
      <c r="AG304" s="7" t="str">
        <f t="shared" si="139"/>
        <v>Padrão</v>
      </c>
      <c r="AH304" s="7" t="str">
        <f t="shared" si="140"/>
        <v>Padrão</v>
      </c>
      <c r="AI304" s="7" t="str">
        <f t="shared" si="141"/>
        <v>Padrão</v>
      </c>
      <c r="AJ304" s="7" t="str">
        <f t="shared" si="142"/>
        <v>Padrão</v>
      </c>
      <c r="AK304" s="7" t="str">
        <f t="shared" si="143"/>
        <v>Outlier</v>
      </c>
      <c r="AL304" s="7" t="str">
        <f t="shared" si="144"/>
        <v>Padrão</v>
      </c>
      <c r="AM304" s="34">
        <f t="shared" si="145"/>
        <v>3.3149349275476039E-2</v>
      </c>
      <c r="AN304" s="34">
        <f t="shared" si="146"/>
        <v>2.1551339691418305</v>
      </c>
      <c r="AO304" s="35" t="str">
        <f t="shared" si="147"/>
        <v/>
      </c>
      <c r="AP304" s="34">
        <f t="shared" si="148"/>
        <v>0.22173832412291847</v>
      </c>
      <c r="AQ304" s="34">
        <f t="shared" si="149"/>
        <v>0.75829784208302309</v>
      </c>
      <c r="AR304" s="35" t="str">
        <f t="shared" si="150"/>
        <v/>
      </c>
      <c r="AS304" s="34">
        <f t="shared" si="151"/>
        <v>7.1958632118559957E-3</v>
      </c>
      <c r="AT304" s="34">
        <f t="shared" si="152"/>
        <v>4.6860406798016934</v>
      </c>
      <c r="AU304" s="35" t="str">
        <f t="shared" si="153"/>
        <v/>
      </c>
      <c r="AV304" s="34">
        <f t="shared" si="154"/>
        <v>1.3519287889004703</v>
      </c>
      <c r="AW304" s="34">
        <f t="shared" si="155"/>
        <v>0.17452817652697644</v>
      </c>
      <c r="AX304" s="35" t="str">
        <f t="shared" si="156"/>
        <v/>
      </c>
      <c r="AY304" s="34">
        <f t="shared" si="157"/>
        <v>1.6991734762721331</v>
      </c>
      <c r="AZ304" s="34">
        <f t="shared" si="158"/>
        <v>0.13086405502128534</v>
      </c>
      <c r="BA304" s="35" t="str">
        <f t="shared" si="159"/>
        <v/>
      </c>
      <c r="BB304" s="34">
        <f t="shared" si="160"/>
        <v>0.16285060750454688</v>
      </c>
      <c r="BC304" s="34">
        <f t="shared" si="161"/>
        <v>0.9112820465910213</v>
      </c>
      <c r="BD304" s="35" t="str">
        <f t="shared" si="162"/>
        <v/>
      </c>
    </row>
    <row r="305" spans="1:56" ht="12.75" customHeight="1" x14ac:dyDescent="0.2">
      <c r="A305" s="7" t="s">
        <v>35</v>
      </c>
      <c r="B305" s="7" t="s">
        <v>60</v>
      </c>
      <c r="C305" s="8">
        <v>40020</v>
      </c>
      <c r="D305" s="9" t="s">
        <v>37</v>
      </c>
      <c r="E305" s="10" t="s">
        <v>38</v>
      </c>
      <c r="F305" s="10">
        <f t="shared" si="132"/>
        <v>0</v>
      </c>
      <c r="G305" s="10">
        <f t="shared" si="133"/>
        <v>1</v>
      </c>
      <c r="H305" s="10">
        <f t="shared" si="134"/>
        <v>0</v>
      </c>
      <c r="I305" s="10">
        <f t="shared" si="135"/>
        <v>0</v>
      </c>
      <c r="J305" s="7">
        <v>0</v>
      </c>
      <c r="K305" s="13">
        <v>13510</v>
      </c>
      <c r="L305" s="9">
        <v>1561659</v>
      </c>
      <c r="M305" s="7">
        <v>17</v>
      </c>
      <c r="N305" s="7">
        <f t="shared" si="163"/>
        <v>3</v>
      </c>
      <c r="O305" s="7">
        <v>20</v>
      </c>
      <c r="P305" s="7">
        <f t="shared" si="164"/>
        <v>0</v>
      </c>
      <c r="Q305" s="7">
        <v>1</v>
      </c>
      <c r="R305" s="7">
        <v>2</v>
      </c>
      <c r="S305" s="7">
        <v>5</v>
      </c>
      <c r="T305" s="7">
        <v>3</v>
      </c>
      <c r="U305" s="7">
        <v>2</v>
      </c>
      <c r="V305" s="7">
        <v>1</v>
      </c>
      <c r="W305" s="7">
        <v>0</v>
      </c>
      <c r="X305" s="6">
        <v>0</v>
      </c>
      <c r="Y305" s="12">
        <v>22.734903872190632</v>
      </c>
      <c r="Z305" s="7">
        <v>1</v>
      </c>
      <c r="AA305" s="7">
        <v>0</v>
      </c>
      <c r="AB305" s="7">
        <v>10</v>
      </c>
      <c r="AC305" s="10">
        <f t="shared" si="136"/>
        <v>0</v>
      </c>
      <c r="AD305" s="10">
        <f t="shared" si="137"/>
        <v>1</v>
      </c>
      <c r="AE305" s="10">
        <f t="shared" si="138"/>
        <v>0</v>
      </c>
      <c r="AF305" s="9" t="s">
        <v>67</v>
      </c>
      <c r="AG305" s="7" t="str">
        <f t="shared" si="139"/>
        <v>Padrão</v>
      </c>
      <c r="AH305" s="7" t="str">
        <f t="shared" si="140"/>
        <v>Padrão</v>
      </c>
      <c r="AI305" s="7" t="str">
        <f t="shared" si="141"/>
        <v>Padrão</v>
      </c>
      <c r="AJ305" s="7" t="str">
        <f t="shared" si="142"/>
        <v>Padrão</v>
      </c>
      <c r="AK305" s="7" t="str">
        <f t="shared" si="143"/>
        <v>Padrão</v>
      </c>
      <c r="AL305" s="7" t="str">
        <f t="shared" si="144"/>
        <v>Outlier</v>
      </c>
      <c r="AM305" s="34">
        <f t="shared" si="145"/>
        <v>0.33953923400509478</v>
      </c>
      <c r="AN305" s="34">
        <f t="shared" si="146"/>
        <v>0.57774351011912095</v>
      </c>
      <c r="AO305" s="35" t="str">
        <f t="shared" si="147"/>
        <v/>
      </c>
      <c r="AP305" s="34">
        <f t="shared" si="148"/>
        <v>0.2635448462759295</v>
      </c>
      <c r="AQ305" s="34">
        <f t="shared" si="149"/>
        <v>0.68116882852048066</v>
      </c>
      <c r="AR305" s="35" t="str">
        <f t="shared" si="150"/>
        <v/>
      </c>
      <c r="AS305" s="34">
        <f t="shared" si="151"/>
        <v>0.16261969593638392</v>
      </c>
      <c r="AT305" s="34">
        <f t="shared" si="152"/>
        <v>0.91203409733242702</v>
      </c>
      <c r="AU305" s="35" t="str">
        <f t="shared" si="153"/>
        <v/>
      </c>
      <c r="AV305" s="34">
        <f t="shared" si="154"/>
        <v>0.47403979773610405</v>
      </c>
      <c r="AW305" s="34">
        <f t="shared" si="155"/>
        <v>0.45715790052108374</v>
      </c>
      <c r="AX305" s="35" t="str">
        <f t="shared" si="156"/>
        <v/>
      </c>
      <c r="AY305" s="34">
        <f t="shared" si="157"/>
        <v>0.31525200029725381</v>
      </c>
      <c r="AZ305" s="34">
        <f t="shared" si="158"/>
        <v>0.60691104101248539</v>
      </c>
      <c r="BA305" s="35" t="str">
        <f t="shared" si="159"/>
        <v/>
      </c>
      <c r="BB305" s="34">
        <f t="shared" si="160"/>
        <v>0.26528403651854965</v>
      </c>
      <c r="BC305" s="34">
        <f t="shared" si="161"/>
        <v>0.67834216111972445</v>
      </c>
      <c r="BD305" s="35" t="str">
        <f t="shared" si="162"/>
        <v/>
      </c>
    </row>
    <row r="306" spans="1:56" ht="12.75" customHeight="1" x14ac:dyDescent="0.2">
      <c r="A306" s="7" t="s">
        <v>35</v>
      </c>
      <c r="B306" s="7" t="s">
        <v>39</v>
      </c>
      <c r="C306" s="8">
        <v>40026</v>
      </c>
      <c r="D306" s="9" t="s">
        <v>37</v>
      </c>
      <c r="E306" s="10" t="s">
        <v>38</v>
      </c>
      <c r="F306" s="10">
        <f t="shared" si="132"/>
        <v>0</v>
      </c>
      <c r="G306" s="10">
        <f t="shared" si="133"/>
        <v>1</v>
      </c>
      <c r="H306" s="10">
        <f t="shared" si="134"/>
        <v>0</v>
      </c>
      <c r="I306" s="10">
        <f t="shared" si="135"/>
        <v>0</v>
      </c>
      <c r="J306" s="7">
        <v>0</v>
      </c>
      <c r="K306" s="13">
        <v>13510</v>
      </c>
      <c r="L306" s="9">
        <v>1561659</v>
      </c>
      <c r="M306" s="7">
        <v>17</v>
      </c>
      <c r="N306" s="7">
        <f t="shared" si="163"/>
        <v>3</v>
      </c>
      <c r="O306" s="7">
        <v>1</v>
      </c>
      <c r="P306" s="7">
        <f t="shared" si="164"/>
        <v>19</v>
      </c>
      <c r="Q306" s="7">
        <v>2</v>
      </c>
      <c r="R306" s="7">
        <v>6</v>
      </c>
      <c r="S306" s="7">
        <v>4</v>
      </c>
      <c r="T306" s="7">
        <v>5</v>
      </c>
      <c r="U306" s="7">
        <v>2</v>
      </c>
      <c r="V306" s="7">
        <v>0</v>
      </c>
      <c r="W306" s="7">
        <v>1</v>
      </c>
      <c r="X306" s="6">
        <v>1</v>
      </c>
      <c r="Y306" s="12">
        <v>23.360470375395749</v>
      </c>
      <c r="Z306" s="7">
        <v>1</v>
      </c>
      <c r="AA306" s="7">
        <v>0</v>
      </c>
      <c r="AB306" s="7">
        <v>46</v>
      </c>
      <c r="AC306" s="10">
        <f t="shared" si="136"/>
        <v>0</v>
      </c>
      <c r="AD306" s="10">
        <f t="shared" si="137"/>
        <v>1</v>
      </c>
      <c r="AE306" s="10">
        <f t="shared" si="138"/>
        <v>0</v>
      </c>
      <c r="AF306" s="9" t="s">
        <v>67</v>
      </c>
      <c r="AG306" s="7" t="str">
        <f t="shared" si="139"/>
        <v>Padrão</v>
      </c>
      <c r="AH306" s="7" t="str">
        <f t="shared" si="140"/>
        <v>Padrão</v>
      </c>
      <c r="AI306" s="7" t="str">
        <f t="shared" si="141"/>
        <v>Padrão</v>
      </c>
      <c r="AJ306" s="7" t="str">
        <f t="shared" si="142"/>
        <v>Padrão</v>
      </c>
      <c r="AK306" s="7" t="str">
        <f t="shared" si="143"/>
        <v>Padrão</v>
      </c>
      <c r="AL306" s="7" t="str">
        <f t="shared" si="144"/>
        <v>Outlier</v>
      </c>
      <c r="AM306" s="34">
        <f t="shared" si="145"/>
        <v>0.33953923400509478</v>
      </c>
      <c r="AN306" s="34">
        <f t="shared" si="146"/>
        <v>0.57774351011912095</v>
      </c>
      <c r="AO306" s="35" t="str">
        <f t="shared" si="147"/>
        <v/>
      </c>
      <c r="AP306" s="34">
        <f t="shared" si="148"/>
        <v>0.2635448462759295</v>
      </c>
      <c r="AQ306" s="34">
        <f t="shared" si="149"/>
        <v>0.68116882852048066</v>
      </c>
      <c r="AR306" s="35" t="str">
        <f t="shared" si="150"/>
        <v/>
      </c>
      <c r="AS306" s="34">
        <f t="shared" si="151"/>
        <v>7.1958632118559957E-3</v>
      </c>
      <c r="AT306" s="34">
        <f t="shared" si="152"/>
        <v>4.6860406798016934</v>
      </c>
      <c r="AU306" s="35" t="str">
        <f t="shared" si="153"/>
        <v/>
      </c>
      <c r="AV306" s="34">
        <f t="shared" si="154"/>
        <v>6.7565168950411023E-2</v>
      </c>
      <c r="AW306" s="34">
        <f t="shared" si="155"/>
        <v>1.4838057245320497</v>
      </c>
      <c r="AX306" s="35" t="str">
        <f t="shared" si="156"/>
        <v/>
      </c>
      <c r="AY306" s="34">
        <f t="shared" si="157"/>
        <v>0.40048152997705427</v>
      </c>
      <c r="AZ306" s="34">
        <f t="shared" si="158"/>
        <v>0.51600672392693736</v>
      </c>
      <c r="BA306" s="35" t="str">
        <f t="shared" si="159"/>
        <v/>
      </c>
      <c r="BB306" s="34">
        <f t="shared" si="160"/>
        <v>14.607949592257169</v>
      </c>
      <c r="BC306" s="34">
        <f t="shared" si="161"/>
        <v>7.0232719490559621E-5</v>
      </c>
      <c r="BD306" s="35" t="str">
        <f t="shared" si="162"/>
        <v>***</v>
      </c>
    </row>
    <row r="307" spans="1:56" ht="12.75" customHeight="1" x14ac:dyDescent="0.2">
      <c r="A307" s="7" t="s">
        <v>52</v>
      </c>
      <c r="B307" s="7" t="s">
        <v>50</v>
      </c>
      <c r="C307" s="8">
        <v>40076</v>
      </c>
      <c r="D307" s="9" t="s">
        <v>75</v>
      </c>
      <c r="E307" s="10" t="s">
        <v>42</v>
      </c>
      <c r="F307" s="10">
        <f t="shared" si="132"/>
        <v>0</v>
      </c>
      <c r="G307" s="10">
        <f t="shared" si="133"/>
        <v>0</v>
      </c>
      <c r="H307" s="10">
        <f t="shared" si="134"/>
        <v>1</v>
      </c>
      <c r="I307" s="10">
        <f t="shared" si="135"/>
        <v>0</v>
      </c>
      <c r="J307" s="7">
        <v>0</v>
      </c>
      <c r="K307" s="11">
        <v>23692</v>
      </c>
      <c r="L307" s="9">
        <v>563107</v>
      </c>
      <c r="M307" s="7">
        <v>17</v>
      </c>
      <c r="N307" s="7">
        <f t="shared" si="163"/>
        <v>3</v>
      </c>
      <c r="O307" s="7">
        <v>3</v>
      </c>
      <c r="P307" s="7">
        <f t="shared" si="164"/>
        <v>17</v>
      </c>
      <c r="Q307" s="7">
        <v>0</v>
      </c>
      <c r="R307" s="7">
        <v>7</v>
      </c>
      <c r="S307" s="7">
        <v>1</v>
      </c>
      <c r="T307" s="7">
        <v>4</v>
      </c>
      <c r="U307" s="7">
        <v>3</v>
      </c>
      <c r="V307" s="7">
        <v>0</v>
      </c>
      <c r="W307" s="7">
        <v>1</v>
      </c>
      <c r="X307" s="6">
        <v>0</v>
      </c>
      <c r="Y307" s="12">
        <v>36.675540411031839</v>
      </c>
      <c r="Z307" s="7">
        <v>1</v>
      </c>
      <c r="AA307" s="7">
        <v>0</v>
      </c>
      <c r="AB307" s="7">
        <v>0</v>
      </c>
      <c r="AC307" s="10">
        <f t="shared" si="136"/>
        <v>0</v>
      </c>
      <c r="AD307" s="10">
        <f t="shared" si="137"/>
        <v>1</v>
      </c>
      <c r="AE307" s="10">
        <f t="shared" si="138"/>
        <v>0</v>
      </c>
      <c r="AF307" s="9" t="s">
        <v>67</v>
      </c>
      <c r="AG307" s="7" t="str">
        <f t="shared" si="139"/>
        <v>Padrão</v>
      </c>
      <c r="AH307" s="7" t="str">
        <f t="shared" si="140"/>
        <v>Padrão</v>
      </c>
      <c r="AI307" s="7" t="str">
        <f t="shared" si="141"/>
        <v>Outlier</v>
      </c>
      <c r="AJ307" s="7" t="str">
        <f t="shared" si="142"/>
        <v>Padrão</v>
      </c>
      <c r="AK307" s="7" t="str">
        <f t="shared" si="143"/>
        <v>Outlier</v>
      </c>
      <c r="AL307" s="7" t="str">
        <f t="shared" si="144"/>
        <v>Padrão</v>
      </c>
      <c r="AM307" s="34">
        <f t="shared" si="145"/>
        <v>1.5911996349961669E-3</v>
      </c>
      <c r="AN307" s="34">
        <f t="shared" si="146"/>
        <v>9.9931453892642335</v>
      </c>
      <c r="AO307" s="35" t="str">
        <f t="shared" si="147"/>
        <v/>
      </c>
      <c r="AP307" s="34">
        <f t="shared" si="148"/>
        <v>0.45233298246310033</v>
      </c>
      <c r="AQ307" s="34">
        <f t="shared" si="149"/>
        <v>0.47310558907623074</v>
      </c>
      <c r="AR307" s="35" t="str">
        <f t="shared" si="150"/>
        <v/>
      </c>
      <c r="AS307" s="34">
        <f t="shared" si="151"/>
        <v>2.399703714495983</v>
      </c>
      <c r="AT307" s="34">
        <f t="shared" si="152"/>
        <v>7.7578649173113995E-2</v>
      </c>
      <c r="AU307" s="35" t="str">
        <f t="shared" si="153"/>
        <v>*</v>
      </c>
      <c r="AV307" s="34">
        <f t="shared" si="154"/>
        <v>4.5918591086084329E-2</v>
      </c>
      <c r="AW307" s="34">
        <f t="shared" si="155"/>
        <v>1.8194691376563785</v>
      </c>
      <c r="AX307" s="35" t="str">
        <f t="shared" si="156"/>
        <v/>
      </c>
      <c r="AY307" s="34">
        <f t="shared" si="157"/>
        <v>4.6301806912691585</v>
      </c>
      <c r="AZ307" s="34">
        <f t="shared" si="158"/>
        <v>1.8309653847084863E-2</v>
      </c>
      <c r="BA307" s="35" t="str">
        <f t="shared" si="159"/>
        <v>**</v>
      </c>
      <c r="BB307" s="34">
        <f t="shared" si="160"/>
        <v>0.16285060750454688</v>
      </c>
      <c r="BC307" s="34">
        <f t="shared" si="161"/>
        <v>0.9112820465910213</v>
      </c>
      <c r="BD307" s="35" t="str">
        <f t="shared" si="162"/>
        <v/>
      </c>
    </row>
    <row r="308" spans="1:56" ht="12.75" customHeight="1" x14ac:dyDescent="0.2">
      <c r="A308" s="7" t="s">
        <v>53</v>
      </c>
      <c r="B308" s="7" t="s">
        <v>31</v>
      </c>
      <c r="C308" s="8">
        <v>40094</v>
      </c>
      <c r="D308" s="9" t="s">
        <v>51</v>
      </c>
      <c r="E308" s="10" t="s">
        <v>42</v>
      </c>
      <c r="F308" s="10">
        <f t="shared" si="132"/>
        <v>0</v>
      </c>
      <c r="G308" s="10">
        <f t="shared" si="133"/>
        <v>0</v>
      </c>
      <c r="H308" s="10">
        <f t="shared" si="134"/>
        <v>1</v>
      </c>
      <c r="I308" s="10">
        <f t="shared" si="135"/>
        <v>0</v>
      </c>
      <c r="J308" s="7">
        <v>0</v>
      </c>
      <c r="K308" s="13">
        <v>22903</v>
      </c>
      <c r="L308" s="9">
        <v>6186710</v>
      </c>
      <c r="M308" s="7">
        <v>17</v>
      </c>
      <c r="N308" s="7">
        <f t="shared" si="163"/>
        <v>3</v>
      </c>
      <c r="O308" s="7">
        <v>3</v>
      </c>
      <c r="P308" s="7">
        <f t="shared" si="164"/>
        <v>17</v>
      </c>
      <c r="Q308" s="7">
        <v>4</v>
      </c>
      <c r="R308" s="7">
        <v>7</v>
      </c>
      <c r="S308" s="7">
        <v>4</v>
      </c>
      <c r="T308" s="7">
        <v>5</v>
      </c>
      <c r="U308" s="7">
        <v>3</v>
      </c>
      <c r="V308" s="7">
        <v>0</v>
      </c>
      <c r="W308" s="7">
        <v>0</v>
      </c>
      <c r="X308" s="6">
        <v>1</v>
      </c>
      <c r="Y308" s="12">
        <v>12.454010606562811</v>
      </c>
      <c r="Z308" s="7">
        <v>0</v>
      </c>
      <c r="AA308" s="7">
        <v>0</v>
      </c>
      <c r="AB308" s="7">
        <v>9.5</v>
      </c>
      <c r="AC308" s="10">
        <f t="shared" si="136"/>
        <v>0</v>
      </c>
      <c r="AD308" s="10">
        <f t="shared" si="137"/>
        <v>0</v>
      </c>
      <c r="AE308" s="10">
        <f t="shared" si="138"/>
        <v>1</v>
      </c>
      <c r="AF308" s="9" t="s">
        <v>76</v>
      </c>
      <c r="AG308" s="7" t="str">
        <f t="shared" si="139"/>
        <v>Padrão</v>
      </c>
      <c r="AH308" s="7" t="str">
        <f t="shared" si="140"/>
        <v>Padrão</v>
      </c>
      <c r="AI308" s="7" t="str">
        <f t="shared" si="141"/>
        <v>Padrão</v>
      </c>
      <c r="AJ308" s="7" t="str">
        <f t="shared" si="142"/>
        <v>Padrão</v>
      </c>
      <c r="AK308" s="7" t="str">
        <f t="shared" si="143"/>
        <v>Padrão</v>
      </c>
      <c r="AL308" s="7" t="str">
        <f t="shared" si="144"/>
        <v>Outlier</v>
      </c>
      <c r="AM308" s="34">
        <f t="shared" si="145"/>
        <v>6.7161351413467666E-3</v>
      </c>
      <c r="AN308" s="34">
        <f t="shared" si="146"/>
        <v>4.8516779202724818</v>
      </c>
      <c r="AO308" s="35" t="str">
        <f t="shared" si="147"/>
        <v/>
      </c>
      <c r="AP308" s="34">
        <f t="shared" si="148"/>
        <v>5.0161350515127649E-2</v>
      </c>
      <c r="AQ308" s="34">
        <f t="shared" si="149"/>
        <v>1.7371329441521757</v>
      </c>
      <c r="AR308" s="35" t="str">
        <f t="shared" si="150"/>
        <v/>
      </c>
      <c r="AS308" s="34">
        <f t="shared" si="151"/>
        <v>7.1958632118559957E-3</v>
      </c>
      <c r="AT308" s="34">
        <f t="shared" si="152"/>
        <v>4.6860406798016934</v>
      </c>
      <c r="AU308" s="35" t="str">
        <f t="shared" si="153"/>
        <v/>
      </c>
      <c r="AV308" s="34">
        <f t="shared" si="154"/>
        <v>6.7565168950411023E-2</v>
      </c>
      <c r="AW308" s="34">
        <f t="shared" si="155"/>
        <v>1.4838057245320497</v>
      </c>
      <c r="AX308" s="35" t="str">
        <f t="shared" si="156"/>
        <v/>
      </c>
      <c r="AY308" s="34">
        <f t="shared" si="157"/>
        <v>0.3737428611613216</v>
      </c>
      <c r="AZ308" s="34">
        <f t="shared" si="158"/>
        <v>0.54133534204045297</v>
      </c>
      <c r="BA308" s="35" t="str">
        <f t="shared" si="159"/>
        <v/>
      </c>
      <c r="BB308" s="34">
        <f t="shared" si="160"/>
        <v>0.22008020941952885</v>
      </c>
      <c r="BC308" s="34">
        <f t="shared" si="161"/>
        <v>0.7617803400437152</v>
      </c>
      <c r="BD308" s="35" t="str">
        <f t="shared" si="162"/>
        <v/>
      </c>
    </row>
    <row r="309" spans="1:56" ht="12.75" customHeight="1" x14ac:dyDescent="0.2">
      <c r="A309" s="7" t="s">
        <v>53</v>
      </c>
      <c r="B309" s="7" t="s">
        <v>61</v>
      </c>
      <c r="C309" s="8">
        <v>40052</v>
      </c>
      <c r="D309" s="9" t="s">
        <v>51</v>
      </c>
      <c r="E309" s="10" t="s">
        <v>42</v>
      </c>
      <c r="F309" s="10">
        <f t="shared" si="132"/>
        <v>0</v>
      </c>
      <c r="G309" s="10">
        <f t="shared" si="133"/>
        <v>0</v>
      </c>
      <c r="H309" s="10">
        <f t="shared" si="134"/>
        <v>1</v>
      </c>
      <c r="I309" s="10">
        <f t="shared" si="135"/>
        <v>0</v>
      </c>
      <c r="J309" s="7">
        <v>0</v>
      </c>
      <c r="K309" s="13">
        <v>22903</v>
      </c>
      <c r="L309" s="9">
        <v>6186710</v>
      </c>
      <c r="M309" s="7">
        <v>17</v>
      </c>
      <c r="N309" s="7">
        <f t="shared" si="163"/>
        <v>3</v>
      </c>
      <c r="O309" s="7">
        <v>12</v>
      </c>
      <c r="P309" s="7">
        <f t="shared" si="164"/>
        <v>8</v>
      </c>
      <c r="Q309" s="7">
        <v>2</v>
      </c>
      <c r="R309" s="7">
        <v>7</v>
      </c>
      <c r="S309" s="7">
        <v>5</v>
      </c>
      <c r="T309" s="7">
        <v>6</v>
      </c>
      <c r="U309" s="7">
        <v>3</v>
      </c>
      <c r="V309" s="7">
        <v>0</v>
      </c>
      <c r="W309" s="7">
        <v>0</v>
      </c>
      <c r="X309" s="6">
        <v>1</v>
      </c>
      <c r="Y309" s="12">
        <v>12.066131025957972</v>
      </c>
      <c r="Z309" s="7">
        <v>0</v>
      </c>
      <c r="AA309" s="7">
        <v>0</v>
      </c>
      <c r="AB309" s="7">
        <v>0.3</v>
      </c>
      <c r="AC309" s="10">
        <f t="shared" si="136"/>
        <v>0</v>
      </c>
      <c r="AD309" s="10">
        <f t="shared" si="137"/>
        <v>1</v>
      </c>
      <c r="AE309" s="10">
        <f t="shared" si="138"/>
        <v>0</v>
      </c>
      <c r="AF309" s="9" t="s">
        <v>67</v>
      </c>
      <c r="AG309" s="7" t="str">
        <f t="shared" si="139"/>
        <v>Padrão</v>
      </c>
      <c r="AH309" s="7" t="str">
        <f t="shared" si="140"/>
        <v>Padrão</v>
      </c>
      <c r="AI309" s="7" t="str">
        <f t="shared" si="141"/>
        <v>Padrão</v>
      </c>
      <c r="AJ309" s="7" t="str">
        <f t="shared" si="142"/>
        <v>Padrão</v>
      </c>
      <c r="AK309" s="7" t="str">
        <f t="shared" si="143"/>
        <v>Padrão</v>
      </c>
      <c r="AL309" s="7" t="str">
        <f t="shared" si="144"/>
        <v>Padrão</v>
      </c>
      <c r="AM309" s="34">
        <f t="shared" si="145"/>
        <v>6.7161351413467666E-3</v>
      </c>
      <c r="AN309" s="34">
        <f t="shared" si="146"/>
        <v>4.8516779202724818</v>
      </c>
      <c r="AO309" s="35" t="str">
        <f t="shared" si="147"/>
        <v/>
      </c>
      <c r="AP309" s="34">
        <f t="shared" si="148"/>
        <v>5.0161350515127649E-2</v>
      </c>
      <c r="AQ309" s="34">
        <f t="shared" si="149"/>
        <v>1.7371329441521757</v>
      </c>
      <c r="AR309" s="35" t="str">
        <f t="shared" si="150"/>
        <v/>
      </c>
      <c r="AS309" s="34">
        <f t="shared" si="151"/>
        <v>0.16261969593638392</v>
      </c>
      <c r="AT309" s="34">
        <f t="shared" si="152"/>
        <v>0.91203409733242702</v>
      </c>
      <c r="AU309" s="35" t="str">
        <f t="shared" si="153"/>
        <v/>
      </c>
      <c r="AV309" s="34">
        <f t="shared" si="154"/>
        <v>0.53897953132908405</v>
      </c>
      <c r="AW309" s="34">
        <f t="shared" si="155"/>
        <v>0.41503623187612998</v>
      </c>
      <c r="AX309" s="35" t="str">
        <f t="shared" si="156"/>
        <v/>
      </c>
      <c r="AY309" s="34">
        <f t="shared" si="157"/>
        <v>0.42980276074164503</v>
      </c>
      <c r="AZ309" s="34">
        <f t="shared" si="158"/>
        <v>0.49084568986840721</v>
      </c>
      <c r="BA309" s="35" t="str">
        <f t="shared" si="159"/>
        <v/>
      </c>
      <c r="BB309" s="34">
        <f t="shared" si="160"/>
        <v>0.14136801607252214</v>
      </c>
      <c r="BC309" s="34">
        <f t="shared" si="161"/>
        <v>0.98863688511696213</v>
      </c>
      <c r="BD309" s="35" t="str">
        <f t="shared" si="162"/>
        <v/>
      </c>
    </row>
    <row r="310" spans="1:56" ht="12.75" customHeight="1" x14ac:dyDescent="0.2">
      <c r="A310" s="7" t="s">
        <v>53</v>
      </c>
      <c r="B310" s="7" t="s">
        <v>58</v>
      </c>
      <c r="C310" s="8">
        <v>40013</v>
      </c>
      <c r="D310" s="9" t="s">
        <v>51</v>
      </c>
      <c r="E310" s="10" t="s">
        <v>42</v>
      </c>
      <c r="F310" s="10">
        <f t="shared" si="132"/>
        <v>0</v>
      </c>
      <c r="G310" s="10">
        <f t="shared" si="133"/>
        <v>0</v>
      </c>
      <c r="H310" s="10">
        <f t="shared" si="134"/>
        <v>1</v>
      </c>
      <c r="I310" s="10">
        <f t="shared" si="135"/>
        <v>0</v>
      </c>
      <c r="J310" s="7">
        <v>0</v>
      </c>
      <c r="K310" s="13">
        <v>22903</v>
      </c>
      <c r="L310" s="9">
        <v>6186710</v>
      </c>
      <c r="M310" s="7">
        <v>17</v>
      </c>
      <c r="N310" s="7">
        <f t="shared" si="163"/>
        <v>3</v>
      </c>
      <c r="O310" s="7">
        <v>9</v>
      </c>
      <c r="P310" s="7">
        <f t="shared" si="164"/>
        <v>11</v>
      </c>
      <c r="Q310" s="7">
        <v>4</v>
      </c>
      <c r="R310" s="7">
        <v>4</v>
      </c>
      <c r="S310" s="7">
        <v>4</v>
      </c>
      <c r="T310" s="7">
        <v>5</v>
      </c>
      <c r="U310" s="7">
        <v>2</v>
      </c>
      <c r="V310" s="7">
        <v>1</v>
      </c>
      <c r="W310" s="7">
        <v>1</v>
      </c>
      <c r="X310" s="6">
        <v>1</v>
      </c>
      <c r="Y310" s="12">
        <v>16.924325606615156</v>
      </c>
      <c r="Z310" s="7">
        <v>1</v>
      </c>
      <c r="AA310" s="7">
        <v>0</v>
      </c>
      <c r="AB310" s="7">
        <v>0</v>
      </c>
      <c r="AC310" s="10">
        <f t="shared" si="136"/>
        <v>0</v>
      </c>
      <c r="AD310" s="10">
        <f t="shared" si="137"/>
        <v>1</v>
      </c>
      <c r="AE310" s="10">
        <f t="shared" si="138"/>
        <v>0</v>
      </c>
      <c r="AF310" s="9" t="s">
        <v>67</v>
      </c>
      <c r="AG310" s="7" t="str">
        <f t="shared" si="139"/>
        <v>Padrão</v>
      </c>
      <c r="AH310" s="7" t="str">
        <f t="shared" si="140"/>
        <v>Padrão</v>
      </c>
      <c r="AI310" s="7" t="str">
        <f t="shared" si="141"/>
        <v>Padrão</v>
      </c>
      <c r="AJ310" s="7" t="str">
        <f t="shared" si="142"/>
        <v>Padrão</v>
      </c>
      <c r="AK310" s="7" t="str">
        <f t="shared" si="143"/>
        <v>Padrão</v>
      </c>
      <c r="AL310" s="7" t="str">
        <f t="shared" si="144"/>
        <v>Padrão</v>
      </c>
      <c r="AM310" s="34">
        <f t="shared" si="145"/>
        <v>6.7161351413467666E-3</v>
      </c>
      <c r="AN310" s="34">
        <f t="shared" si="146"/>
        <v>4.8516779202724818</v>
      </c>
      <c r="AO310" s="35" t="str">
        <f t="shared" si="147"/>
        <v/>
      </c>
      <c r="AP310" s="34">
        <f t="shared" si="148"/>
        <v>5.0161350515127649E-2</v>
      </c>
      <c r="AQ310" s="34">
        <f t="shared" si="149"/>
        <v>1.7371329441521757</v>
      </c>
      <c r="AR310" s="35" t="str">
        <f t="shared" si="150"/>
        <v/>
      </c>
      <c r="AS310" s="34">
        <f t="shared" si="151"/>
        <v>7.1958632118559957E-3</v>
      </c>
      <c r="AT310" s="34">
        <f t="shared" si="152"/>
        <v>4.6860406798016934</v>
      </c>
      <c r="AU310" s="35" t="str">
        <f t="shared" si="153"/>
        <v/>
      </c>
      <c r="AV310" s="34">
        <f t="shared" si="154"/>
        <v>6.7565168950411023E-2</v>
      </c>
      <c r="AW310" s="34">
        <f t="shared" si="155"/>
        <v>1.4838057245320497</v>
      </c>
      <c r="AX310" s="35" t="str">
        <f t="shared" si="156"/>
        <v/>
      </c>
      <c r="AY310" s="34">
        <f t="shared" si="157"/>
        <v>1.0278501562826699E-2</v>
      </c>
      <c r="AZ310" s="34">
        <f t="shared" si="158"/>
        <v>3.9148327647409644</v>
      </c>
      <c r="BA310" s="35" t="str">
        <f t="shared" si="159"/>
        <v/>
      </c>
      <c r="BB310" s="34">
        <f t="shared" si="160"/>
        <v>0.16285060750454688</v>
      </c>
      <c r="BC310" s="34">
        <f t="shared" si="161"/>
        <v>0.9112820465910213</v>
      </c>
      <c r="BD310" s="35" t="str">
        <f t="shared" si="162"/>
        <v/>
      </c>
    </row>
    <row r="311" spans="1:56" ht="12.75" customHeight="1" x14ac:dyDescent="0.2">
      <c r="A311" s="7" t="s">
        <v>53</v>
      </c>
      <c r="B311" s="7" t="s">
        <v>39</v>
      </c>
      <c r="C311" s="8">
        <v>40153</v>
      </c>
      <c r="D311" s="9" t="s">
        <v>51</v>
      </c>
      <c r="E311" s="10" t="s">
        <v>42</v>
      </c>
      <c r="F311" s="10">
        <f t="shared" si="132"/>
        <v>0</v>
      </c>
      <c r="G311" s="10">
        <f t="shared" si="133"/>
        <v>0</v>
      </c>
      <c r="H311" s="10">
        <f t="shared" si="134"/>
        <v>1</v>
      </c>
      <c r="I311" s="10">
        <f t="shared" si="135"/>
        <v>0</v>
      </c>
      <c r="J311" s="7">
        <v>1</v>
      </c>
      <c r="K311" s="13">
        <v>22903</v>
      </c>
      <c r="L311" s="9">
        <v>6186710</v>
      </c>
      <c r="M311" s="7">
        <v>17</v>
      </c>
      <c r="N311" s="7">
        <f t="shared" si="163"/>
        <v>3</v>
      </c>
      <c r="O311" s="7">
        <v>3</v>
      </c>
      <c r="P311" s="7">
        <f t="shared" si="164"/>
        <v>17</v>
      </c>
      <c r="Q311" s="7">
        <v>3</v>
      </c>
      <c r="R311" s="7">
        <v>4</v>
      </c>
      <c r="S311" s="7">
        <v>3</v>
      </c>
      <c r="T311" s="7">
        <v>5</v>
      </c>
      <c r="U311" s="7">
        <v>4</v>
      </c>
      <c r="V311" s="7">
        <v>0</v>
      </c>
      <c r="W311" s="7">
        <v>1</v>
      </c>
      <c r="X311" s="6">
        <v>1</v>
      </c>
      <c r="Y311" s="12">
        <v>15.50427460805331</v>
      </c>
      <c r="Z311" s="7">
        <v>1</v>
      </c>
      <c r="AA311" s="7">
        <v>0</v>
      </c>
      <c r="AB311" s="7">
        <v>0</v>
      </c>
      <c r="AC311" s="10">
        <f t="shared" si="136"/>
        <v>0</v>
      </c>
      <c r="AD311" s="10">
        <f t="shared" si="137"/>
        <v>0</v>
      </c>
      <c r="AE311" s="10">
        <f t="shared" si="138"/>
        <v>1</v>
      </c>
      <c r="AF311" s="9" t="s">
        <v>76</v>
      </c>
      <c r="AG311" s="7" t="str">
        <f t="shared" si="139"/>
        <v>Padrão</v>
      </c>
      <c r="AH311" s="7" t="str">
        <f t="shared" si="140"/>
        <v>Padrão</v>
      </c>
      <c r="AI311" s="7" t="str">
        <f t="shared" si="141"/>
        <v>Padrão</v>
      </c>
      <c r="AJ311" s="7" t="str">
        <f t="shared" si="142"/>
        <v>Padrão</v>
      </c>
      <c r="AK311" s="7" t="str">
        <f t="shared" si="143"/>
        <v>Padrão</v>
      </c>
      <c r="AL311" s="7" t="str">
        <f t="shared" si="144"/>
        <v>Padrão</v>
      </c>
      <c r="AM311" s="34">
        <f t="shared" si="145"/>
        <v>6.7161351413467666E-3</v>
      </c>
      <c r="AN311" s="34">
        <f t="shared" si="146"/>
        <v>4.8516779202724818</v>
      </c>
      <c r="AO311" s="35" t="str">
        <f t="shared" si="147"/>
        <v/>
      </c>
      <c r="AP311" s="34">
        <f t="shared" si="148"/>
        <v>5.0161350515127649E-2</v>
      </c>
      <c r="AQ311" s="34">
        <f t="shared" si="149"/>
        <v>1.7371329441521757</v>
      </c>
      <c r="AR311" s="35" t="str">
        <f t="shared" si="150"/>
        <v/>
      </c>
      <c r="AS311" s="34">
        <f t="shared" si="151"/>
        <v>0.32823525539694648</v>
      </c>
      <c r="AT311" s="34">
        <f t="shared" si="152"/>
        <v>0.59093821033144889</v>
      </c>
      <c r="AU311" s="35" t="str">
        <f t="shared" si="153"/>
        <v/>
      </c>
      <c r="AV311" s="34">
        <f t="shared" si="154"/>
        <v>6.7565168950411023E-2</v>
      </c>
      <c r="AW311" s="34">
        <f t="shared" si="155"/>
        <v>1.4838057245320497</v>
      </c>
      <c r="AX311" s="35" t="str">
        <f t="shared" si="156"/>
        <v/>
      </c>
      <c r="AY311" s="34">
        <f t="shared" si="157"/>
        <v>6.9368368953777265E-2</v>
      </c>
      <c r="AZ311" s="34">
        <f t="shared" si="158"/>
        <v>1.4630736014992687</v>
      </c>
      <c r="BA311" s="35" t="str">
        <f t="shared" si="159"/>
        <v/>
      </c>
      <c r="BB311" s="34">
        <f t="shared" si="160"/>
        <v>0.16285060750454688</v>
      </c>
      <c r="BC311" s="34">
        <f t="shared" si="161"/>
        <v>0.9112820465910213</v>
      </c>
      <c r="BD311" s="35" t="str">
        <f t="shared" si="162"/>
        <v/>
      </c>
    </row>
    <row r="312" spans="1:56" ht="12.75" customHeight="1" x14ac:dyDescent="0.2">
      <c r="A312" s="7" t="s">
        <v>53</v>
      </c>
      <c r="B312" s="7" t="s">
        <v>35</v>
      </c>
      <c r="C312" s="8">
        <v>39963</v>
      </c>
      <c r="D312" s="9" t="s">
        <v>51</v>
      </c>
      <c r="E312" s="10" t="s">
        <v>42</v>
      </c>
      <c r="F312" s="10">
        <f t="shared" si="132"/>
        <v>0</v>
      </c>
      <c r="G312" s="10">
        <f t="shared" si="133"/>
        <v>0</v>
      </c>
      <c r="H312" s="10">
        <f t="shared" si="134"/>
        <v>1</v>
      </c>
      <c r="I312" s="10">
        <f t="shared" si="135"/>
        <v>0</v>
      </c>
      <c r="J312" s="7">
        <v>0</v>
      </c>
      <c r="K312" s="13">
        <v>22903</v>
      </c>
      <c r="L312" s="9">
        <v>6186710</v>
      </c>
      <c r="M312" s="7">
        <v>17</v>
      </c>
      <c r="N312" s="7">
        <f t="shared" si="163"/>
        <v>3</v>
      </c>
      <c r="O312" s="7">
        <v>18</v>
      </c>
      <c r="P312" s="7">
        <f t="shared" si="164"/>
        <v>2</v>
      </c>
      <c r="Q312" s="7">
        <v>2</v>
      </c>
      <c r="R312" s="7">
        <v>1</v>
      </c>
      <c r="S312" s="7">
        <v>1</v>
      </c>
      <c r="T312" s="7">
        <v>3</v>
      </c>
      <c r="U312" s="7">
        <v>1</v>
      </c>
      <c r="V312" s="7">
        <v>0</v>
      </c>
      <c r="W312" s="7">
        <v>0</v>
      </c>
      <c r="X312" s="6">
        <v>1</v>
      </c>
      <c r="Y312" s="12">
        <v>11.78082992402104</v>
      </c>
      <c r="Z312" s="7">
        <v>1</v>
      </c>
      <c r="AA312" s="7">
        <v>0</v>
      </c>
      <c r="AB312" s="7">
        <v>7.5</v>
      </c>
      <c r="AC312" s="10">
        <f t="shared" si="136"/>
        <v>1</v>
      </c>
      <c r="AD312" s="10">
        <f t="shared" si="137"/>
        <v>0</v>
      </c>
      <c r="AE312" s="10">
        <f t="shared" si="138"/>
        <v>0</v>
      </c>
      <c r="AF312" s="9" t="s">
        <v>34</v>
      </c>
      <c r="AG312" s="7" t="str">
        <f t="shared" si="139"/>
        <v>Padrão</v>
      </c>
      <c r="AH312" s="7" t="str">
        <f t="shared" si="140"/>
        <v>Padrão</v>
      </c>
      <c r="AI312" s="7" t="str">
        <f t="shared" si="141"/>
        <v>Outlier</v>
      </c>
      <c r="AJ312" s="7" t="str">
        <f t="shared" si="142"/>
        <v>Padrão</v>
      </c>
      <c r="AK312" s="7" t="str">
        <f t="shared" si="143"/>
        <v>Padrão</v>
      </c>
      <c r="AL312" s="7" t="str">
        <f t="shared" si="144"/>
        <v>Outlier</v>
      </c>
      <c r="AM312" s="34">
        <f t="shared" si="145"/>
        <v>6.7161351413467666E-3</v>
      </c>
      <c r="AN312" s="34">
        <f t="shared" si="146"/>
        <v>4.8516779202724818</v>
      </c>
      <c r="AO312" s="35" t="str">
        <f t="shared" si="147"/>
        <v/>
      </c>
      <c r="AP312" s="34">
        <f t="shared" si="148"/>
        <v>5.0161350515127649E-2</v>
      </c>
      <c r="AQ312" s="34">
        <f t="shared" si="149"/>
        <v>1.7371329441521757</v>
      </c>
      <c r="AR312" s="35" t="str">
        <f t="shared" si="150"/>
        <v/>
      </c>
      <c r="AS312" s="34">
        <f t="shared" si="151"/>
        <v>2.399703714495983</v>
      </c>
      <c r="AT312" s="34">
        <f t="shared" si="152"/>
        <v>7.7578649173113995E-2</v>
      </c>
      <c r="AU312" s="35" t="str">
        <f t="shared" si="153"/>
        <v>*</v>
      </c>
      <c r="AV312" s="34">
        <f t="shared" si="154"/>
        <v>0.47403979773610405</v>
      </c>
      <c r="AW312" s="34">
        <f t="shared" si="155"/>
        <v>0.45715790052108374</v>
      </c>
      <c r="AX312" s="35" t="str">
        <f t="shared" si="156"/>
        <v/>
      </c>
      <c r="AY312" s="34">
        <f t="shared" si="157"/>
        <v>0.47353647602663024</v>
      </c>
      <c r="AZ312" s="34">
        <f t="shared" si="158"/>
        <v>0.45751591682015103</v>
      </c>
      <c r="BA312" s="35" t="str">
        <f t="shared" si="159"/>
        <v/>
      </c>
      <c r="BB312" s="34">
        <f t="shared" si="160"/>
        <v>8.1456643811151669E-2</v>
      </c>
      <c r="BC312" s="34">
        <f t="shared" si="161"/>
        <v>1.3420191845260159</v>
      </c>
      <c r="BD312" s="35" t="str">
        <f t="shared" si="162"/>
        <v/>
      </c>
    </row>
    <row r="313" spans="1:56" ht="12.75" customHeight="1" x14ac:dyDescent="0.2">
      <c r="A313" s="7" t="s">
        <v>49</v>
      </c>
      <c r="B313" s="7" t="s">
        <v>43</v>
      </c>
      <c r="C313" s="8">
        <v>40132</v>
      </c>
      <c r="D313" s="9" t="s">
        <v>51</v>
      </c>
      <c r="E313" s="10" t="s">
        <v>42</v>
      </c>
      <c r="F313" s="10">
        <f t="shared" si="132"/>
        <v>0</v>
      </c>
      <c r="G313" s="10">
        <f t="shared" si="133"/>
        <v>0</v>
      </c>
      <c r="H313" s="10">
        <f t="shared" si="134"/>
        <v>1</v>
      </c>
      <c r="I313" s="10">
        <f t="shared" si="135"/>
        <v>0</v>
      </c>
      <c r="J313" s="7">
        <v>0</v>
      </c>
      <c r="K313" s="13">
        <v>22903</v>
      </c>
      <c r="L313" s="9">
        <v>6186710</v>
      </c>
      <c r="M313" s="7">
        <v>17</v>
      </c>
      <c r="N313" s="7">
        <f t="shared" si="163"/>
        <v>3</v>
      </c>
      <c r="O313" s="7">
        <v>14</v>
      </c>
      <c r="P313" s="7">
        <f t="shared" si="164"/>
        <v>6</v>
      </c>
      <c r="Q313" s="7">
        <v>9</v>
      </c>
      <c r="R313" s="7">
        <v>4</v>
      </c>
      <c r="S313" s="7">
        <v>8</v>
      </c>
      <c r="T313" s="7">
        <v>3</v>
      </c>
      <c r="U313" s="7">
        <v>4</v>
      </c>
      <c r="V313" s="7">
        <v>0</v>
      </c>
      <c r="W313" s="7">
        <v>0</v>
      </c>
      <c r="X313" s="6">
        <v>0</v>
      </c>
      <c r="Y313" s="12">
        <v>10.186751347336749</v>
      </c>
      <c r="Z313" s="7">
        <v>1</v>
      </c>
      <c r="AA313" s="7">
        <v>0</v>
      </c>
      <c r="AB313" s="7">
        <v>0</v>
      </c>
      <c r="AC313" s="10">
        <f t="shared" si="136"/>
        <v>0</v>
      </c>
      <c r="AD313" s="10">
        <f t="shared" si="137"/>
        <v>0</v>
      </c>
      <c r="AE313" s="10">
        <f t="shared" si="138"/>
        <v>1</v>
      </c>
      <c r="AF313" s="9" t="s">
        <v>76</v>
      </c>
      <c r="AG313" s="7" t="str">
        <f t="shared" si="139"/>
        <v>Padrão</v>
      </c>
      <c r="AH313" s="7" t="str">
        <f t="shared" si="140"/>
        <v>Padrão</v>
      </c>
      <c r="AI313" s="7" t="str">
        <f t="shared" si="141"/>
        <v>Padrão</v>
      </c>
      <c r="AJ313" s="7" t="str">
        <f t="shared" si="142"/>
        <v>Padrão</v>
      </c>
      <c r="AK313" s="7" t="str">
        <f t="shared" si="143"/>
        <v>Padrão</v>
      </c>
      <c r="AL313" s="7" t="str">
        <f t="shared" si="144"/>
        <v>Padrão</v>
      </c>
      <c r="AM313" s="34">
        <f t="shared" si="145"/>
        <v>6.7161351413467666E-3</v>
      </c>
      <c r="AN313" s="34">
        <f t="shared" si="146"/>
        <v>4.8516779202724818</v>
      </c>
      <c r="AO313" s="35" t="str">
        <f t="shared" si="147"/>
        <v/>
      </c>
      <c r="AP313" s="34">
        <f t="shared" si="148"/>
        <v>5.0161350515127649E-2</v>
      </c>
      <c r="AQ313" s="34">
        <f t="shared" si="149"/>
        <v>1.7371329441521757</v>
      </c>
      <c r="AR313" s="35" t="str">
        <f t="shared" si="150"/>
        <v/>
      </c>
      <c r="AS313" s="34">
        <f t="shared" si="151"/>
        <v>3.4876705435676789</v>
      </c>
      <c r="AT313" s="34">
        <f t="shared" si="152"/>
        <v>3.7351177990820106E-2</v>
      </c>
      <c r="AU313" s="35" t="str">
        <f t="shared" si="153"/>
        <v>**</v>
      </c>
      <c r="AV313" s="34">
        <f t="shared" si="154"/>
        <v>0.47403979773610405</v>
      </c>
      <c r="AW313" s="34">
        <f t="shared" si="155"/>
        <v>0.45715790052108374</v>
      </c>
      <c r="AX313" s="35" t="str">
        <f t="shared" si="156"/>
        <v/>
      </c>
      <c r="AY313" s="34">
        <f t="shared" si="157"/>
        <v>0.75687964425788956</v>
      </c>
      <c r="AZ313" s="34">
        <f t="shared" si="158"/>
        <v>0.3140814785096458</v>
      </c>
      <c r="BA313" s="35" t="str">
        <f t="shared" si="159"/>
        <v/>
      </c>
      <c r="BB313" s="34">
        <f t="shared" si="160"/>
        <v>0.16285060750454688</v>
      </c>
      <c r="BC313" s="34">
        <f t="shared" si="161"/>
        <v>0.9112820465910213</v>
      </c>
      <c r="BD313" s="35" t="str">
        <f t="shared" si="162"/>
        <v/>
      </c>
    </row>
    <row r="314" spans="1:56" ht="12.75" customHeight="1" x14ac:dyDescent="0.2">
      <c r="A314" s="7" t="s">
        <v>49</v>
      </c>
      <c r="B314" s="7" t="s">
        <v>44</v>
      </c>
      <c r="C314" s="8">
        <v>40146</v>
      </c>
      <c r="D314" s="9" t="s">
        <v>51</v>
      </c>
      <c r="E314" s="10" t="s">
        <v>42</v>
      </c>
      <c r="F314" s="10">
        <f t="shared" si="132"/>
        <v>0</v>
      </c>
      <c r="G314" s="10">
        <f t="shared" si="133"/>
        <v>0</v>
      </c>
      <c r="H314" s="10">
        <f t="shared" si="134"/>
        <v>1</v>
      </c>
      <c r="I314" s="10">
        <f t="shared" si="135"/>
        <v>0</v>
      </c>
      <c r="J314" s="7">
        <v>0</v>
      </c>
      <c r="K314" s="13">
        <v>22903</v>
      </c>
      <c r="L314" s="9">
        <v>6186710</v>
      </c>
      <c r="M314" s="7">
        <v>17</v>
      </c>
      <c r="N314" s="7">
        <f t="shared" si="163"/>
        <v>3</v>
      </c>
      <c r="O314" s="7">
        <v>13</v>
      </c>
      <c r="P314" s="7">
        <f t="shared" si="164"/>
        <v>7</v>
      </c>
      <c r="Q314" s="7">
        <v>9</v>
      </c>
      <c r="R314" s="7">
        <v>3</v>
      </c>
      <c r="S314" s="7">
        <v>8</v>
      </c>
      <c r="T314" s="7">
        <v>2</v>
      </c>
      <c r="U314" s="7">
        <v>4</v>
      </c>
      <c r="V314" s="7">
        <v>0</v>
      </c>
      <c r="W314" s="7">
        <v>0</v>
      </c>
      <c r="X314" s="6">
        <v>0</v>
      </c>
      <c r="Y314" s="12">
        <v>20.180926576095253</v>
      </c>
      <c r="Z314" s="7">
        <v>1</v>
      </c>
      <c r="AA314" s="7">
        <v>0</v>
      </c>
      <c r="AB314" s="7">
        <v>0</v>
      </c>
      <c r="AC314" s="10">
        <f t="shared" si="136"/>
        <v>0</v>
      </c>
      <c r="AD314" s="10">
        <f t="shared" si="137"/>
        <v>0</v>
      </c>
      <c r="AE314" s="10">
        <f t="shared" si="138"/>
        <v>1</v>
      </c>
      <c r="AF314" s="9" t="s">
        <v>76</v>
      </c>
      <c r="AG314" s="7" t="str">
        <f t="shared" si="139"/>
        <v>Padrão</v>
      </c>
      <c r="AH314" s="7" t="str">
        <f t="shared" si="140"/>
        <v>Padrão</v>
      </c>
      <c r="AI314" s="7" t="str">
        <f t="shared" si="141"/>
        <v>Padrão</v>
      </c>
      <c r="AJ314" s="7" t="str">
        <f t="shared" si="142"/>
        <v>Padrão</v>
      </c>
      <c r="AK314" s="7" t="str">
        <f t="shared" si="143"/>
        <v>Padrão</v>
      </c>
      <c r="AL314" s="7" t="str">
        <f t="shared" si="144"/>
        <v>Padrão</v>
      </c>
      <c r="AM314" s="34">
        <f t="shared" si="145"/>
        <v>6.7161351413467666E-3</v>
      </c>
      <c r="AN314" s="34">
        <f t="shared" si="146"/>
        <v>4.8516779202724818</v>
      </c>
      <c r="AO314" s="35" t="str">
        <f t="shared" si="147"/>
        <v/>
      </c>
      <c r="AP314" s="34">
        <f t="shared" si="148"/>
        <v>5.0161350515127649E-2</v>
      </c>
      <c r="AQ314" s="34">
        <f t="shared" si="149"/>
        <v>1.7371329441521757</v>
      </c>
      <c r="AR314" s="35" t="str">
        <f t="shared" si="150"/>
        <v/>
      </c>
      <c r="AS314" s="34">
        <f t="shared" si="151"/>
        <v>3.4876705435676789</v>
      </c>
      <c r="AT314" s="34">
        <f t="shared" si="152"/>
        <v>3.7351177990820106E-2</v>
      </c>
      <c r="AU314" s="35" t="str">
        <f t="shared" si="153"/>
        <v>**</v>
      </c>
      <c r="AV314" s="34">
        <f t="shared" si="154"/>
        <v>1.3519287889004703</v>
      </c>
      <c r="AW314" s="34">
        <f t="shared" si="155"/>
        <v>0.17452817652697644</v>
      </c>
      <c r="AX314" s="35" t="str">
        <f t="shared" si="156"/>
        <v/>
      </c>
      <c r="AY314" s="34">
        <f t="shared" si="157"/>
        <v>7.2965798046468994E-2</v>
      </c>
      <c r="AZ314" s="34">
        <f t="shared" si="158"/>
        <v>1.423987167752659</v>
      </c>
      <c r="BA314" s="35" t="str">
        <f t="shared" si="159"/>
        <v/>
      </c>
      <c r="BB314" s="34">
        <f t="shared" si="160"/>
        <v>0.16285060750454688</v>
      </c>
      <c r="BC314" s="34">
        <f t="shared" si="161"/>
        <v>0.9112820465910213</v>
      </c>
      <c r="BD314" s="35" t="str">
        <f t="shared" si="162"/>
        <v/>
      </c>
    </row>
    <row r="315" spans="1:56" ht="12.75" customHeight="1" x14ac:dyDescent="0.2">
      <c r="A315" s="7" t="s">
        <v>53</v>
      </c>
      <c r="B315" s="7" t="s">
        <v>46</v>
      </c>
      <c r="C315" s="8">
        <v>40055</v>
      </c>
      <c r="D315" s="9" t="s">
        <v>51</v>
      </c>
      <c r="E315" s="10" t="s">
        <v>42</v>
      </c>
      <c r="F315" s="10">
        <f t="shared" si="132"/>
        <v>0</v>
      </c>
      <c r="G315" s="10">
        <f t="shared" si="133"/>
        <v>0</v>
      </c>
      <c r="H315" s="10">
        <f t="shared" si="134"/>
        <v>1</v>
      </c>
      <c r="I315" s="10">
        <f t="shared" si="135"/>
        <v>0</v>
      </c>
      <c r="J315" s="7">
        <v>0</v>
      </c>
      <c r="K315" s="13">
        <v>22903</v>
      </c>
      <c r="L315" s="9">
        <v>6186710</v>
      </c>
      <c r="M315" s="7">
        <v>17</v>
      </c>
      <c r="N315" s="7">
        <f t="shared" si="163"/>
        <v>3</v>
      </c>
      <c r="O315" s="7">
        <v>9</v>
      </c>
      <c r="P315" s="7">
        <f t="shared" si="164"/>
        <v>11</v>
      </c>
      <c r="Q315" s="7">
        <v>2</v>
      </c>
      <c r="R315" s="7">
        <v>6</v>
      </c>
      <c r="S315" s="7">
        <v>5</v>
      </c>
      <c r="T315" s="7">
        <v>8</v>
      </c>
      <c r="U315" s="7">
        <v>3</v>
      </c>
      <c r="V315" s="7">
        <v>0</v>
      </c>
      <c r="W315" s="7">
        <v>0</v>
      </c>
      <c r="X315" s="6">
        <v>1</v>
      </c>
      <c r="Y315" s="12">
        <v>11.649586282524176</v>
      </c>
      <c r="Z315" s="7">
        <v>1</v>
      </c>
      <c r="AA315" s="7">
        <v>0</v>
      </c>
      <c r="AB315" s="7">
        <v>0</v>
      </c>
      <c r="AC315" s="10">
        <f t="shared" si="136"/>
        <v>0</v>
      </c>
      <c r="AD315" s="10">
        <f t="shared" si="137"/>
        <v>1</v>
      </c>
      <c r="AE315" s="10">
        <f t="shared" si="138"/>
        <v>0</v>
      </c>
      <c r="AF315" s="9" t="s">
        <v>67</v>
      </c>
      <c r="AG315" s="7" t="str">
        <f t="shared" si="139"/>
        <v>Padrão</v>
      </c>
      <c r="AH315" s="7" t="str">
        <f t="shared" si="140"/>
        <v>Padrão</v>
      </c>
      <c r="AI315" s="7" t="str">
        <f t="shared" si="141"/>
        <v>Padrão</v>
      </c>
      <c r="AJ315" s="7" t="str">
        <f t="shared" si="142"/>
        <v>Padrão</v>
      </c>
      <c r="AK315" s="7" t="str">
        <f t="shared" si="143"/>
        <v>Padrão</v>
      </c>
      <c r="AL315" s="7" t="str">
        <f t="shared" si="144"/>
        <v>Padrão</v>
      </c>
      <c r="AM315" s="34">
        <f t="shared" si="145"/>
        <v>6.7161351413467666E-3</v>
      </c>
      <c r="AN315" s="34">
        <f t="shared" si="146"/>
        <v>4.8516779202724818</v>
      </c>
      <c r="AO315" s="35" t="str">
        <f t="shared" si="147"/>
        <v/>
      </c>
      <c r="AP315" s="34">
        <f t="shared" si="148"/>
        <v>5.0161350515127649E-2</v>
      </c>
      <c r="AQ315" s="34">
        <f t="shared" si="149"/>
        <v>1.7371329441521757</v>
      </c>
      <c r="AR315" s="35" t="str">
        <f t="shared" si="150"/>
        <v/>
      </c>
      <c r="AS315" s="34">
        <f t="shared" si="151"/>
        <v>0.16261969593638392</v>
      </c>
      <c r="AT315" s="34">
        <f t="shared" si="152"/>
        <v>0.91203409733242702</v>
      </c>
      <c r="AU315" s="35" t="str">
        <f t="shared" si="153"/>
        <v/>
      </c>
      <c r="AV315" s="34">
        <f t="shared" si="154"/>
        <v>2.8311116096294691</v>
      </c>
      <c r="AW315" s="34">
        <f t="shared" si="155"/>
        <v>5.7565660971477368E-2</v>
      </c>
      <c r="AX315" s="35" t="str">
        <f t="shared" si="156"/>
        <v>*</v>
      </c>
      <c r="AY315" s="34">
        <f t="shared" si="157"/>
        <v>0.49436621432545386</v>
      </c>
      <c r="AZ315" s="34">
        <f t="shared" si="158"/>
        <v>0.44313434882877145</v>
      </c>
      <c r="BA315" s="35" t="str">
        <f t="shared" si="159"/>
        <v/>
      </c>
      <c r="BB315" s="34">
        <f t="shared" si="160"/>
        <v>0.16285060750454688</v>
      </c>
      <c r="BC315" s="34">
        <f t="shared" si="161"/>
        <v>0.9112820465910213</v>
      </c>
      <c r="BD315" s="35" t="str">
        <f t="shared" si="162"/>
        <v/>
      </c>
    </row>
    <row r="316" spans="1:56" ht="12.75" customHeight="1" x14ac:dyDescent="0.2">
      <c r="A316" s="7" t="s">
        <v>52</v>
      </c>
      <c r="B316" s="7" t="s">
        <v>49</v>
      </c>
      <c r="C316" s="8">
        <v>40096</v>
      </c>
      <c r="D316" s="9" t="s">
        <v>54</v>
      </c>
      <c r="E316" s="10" t="s">
        <v>42</v>
      </c>
      <c r="F316" s="10">
        <f t="shared" si="132"/>
        <v>0</v>
      </c>
      <c r="G316" s="10">
        <f t="shared" si="133"/>
        <v>0</v>
      </c>
      <c r="H316" s="10">
        <f t="shared" si="134"/>
        <v>1</v>
      </c>
      <c r="I316" s="10">
        <f t="shared" si="135"/>
        <v>0</v>
      </c>
      <c r="J316" s="7">
        <v>0</v>
      </c>
      <c r="K316" s="13">
        <v>20044</v>
      </c>
      <c r="L316" s="9">
        <v>673396</v>
      </c>
      <c r="M316" s="7">
        <v>17</v>
      </c>
      <c r="N316" s="7">
        <f t="shared" si="163"/>
        <v>3</v>
      </c>
      <c r="O316" s="7">
        <v>20</v>
      </c>
      <c r="P316" s="7">
        <f t="shared" si="164"/>
        <v>0</v>
      </c>
      <c r="Q316" s="7">
        <v>4</v>
      </c>
      <c r="R316" s="7">
        <v>4</v>
      </c>
      <c r="S316" s="7">
        <v>2</v>
      </c>
      <c r="T316" s="7">
        <v>4</v>
      </c>
      <c r="U316" s="7">
        <v>3</v>
      </c>
      <c r="V316" s="7">
        <v>0</v>
      </c>
      <c r="W316" s="7">
        <v>1</v>
      </c>
      <c r="X316" s="6">
        <v>0</v>
      </c>
      <c r="Y316" s="12">
        <v>12.395268605224249</v>
      </c>
      <c r="Z316" s="7">
        <v>1</v>
      </c>
      <c r="AA316" s="7">
        <v>0</v>
      </c>
      <c r="AB316" s="7">
        <v>0</v>
      </c>
      <c r="AC316" s="10">
        <f t="shared" si="136"/>
        <v>0</v>
      </c>
      <c r="AD316" s="10">
        <f t="shared" si="137"/>
        <v>0</v>
      </c>
      <c r="AE316" s="10">
        <f t="shared" si="138"/>
        <v>1</v>
      </c>
      <c r="AF316" s="9" t="s">
        <v>76</v>
      </c>
      <c r="AG316" s="7" t="str">
        <f t="shared" si="139"/>
        <v>Padrão</v>
      </c>
      <c r="AH316" s="7" t="str">
        <f t="shared" si="140"/>
        <v>Padrão</v>
      </c>
      <c r="AI316" s="7" t="str">
        <f t="shared" si="141"/>
        <v>Padrão</v>
      </c>
      <c r="AJ316" s="7" t="str">
        <f t="shared" si="142"/>
        <v>Padrão</v>
      </c>
      <c r="AK316" s="7" t="str">
        <f t="shared" si="143"/>
        <v>Padrão</v>
      </c>
      <c r="AL316" s="7" t="str">
        <f t="shared" si="144"/>
        <v>Padrão</v>
      </c>
      <c r="AM316" s="34">
        <f t="shared" si="145"/>
        <v>5.4928114874683402E-2</v>
      </c>
      <c r="AN316" s="34">
        <f t="shared" si="146"/>
        <v>1.656094939289025</v>
      </c>
      <c r="AO316" s="35" t="str">
        <f t="shared" si="147"/>
        <v/>
      </c>
      <c r="AP316" s="34">
        <f t="shared" si="148"/>
        <v>0.42899171087488164</v>
      </c>
      <c r="AQ316" s="34">
        <f t="shared" si="149"/>
        <v>0.49150874477609036</v>
      </c>
      <c r="AR316" s="35" t="str">
        <f t="shared" si="150"/>
        <v/>
      </c>
      <c r="AS316" s="34">
        <f t="shared" si="151"/>
        <v>1.1257378724916556</v>
      </c>
      <c r="AT316" s="34">
        <f t="shared" si="152"/>
        <v>0.21416108293737512</v>
      </c>
      <c r="AU316" s="35" t="str">
        <f t="shared" si="153"/>
        <v/>
      </c>
      <c r="AV316" s="34">
        <f t="shared" si="154"/>
        <v>4.5918591086084329E-2</v>
      </c>
      <c r="AW316" s="34">
        <f t="shared" si="155"/>
        <v>1.8194691376563785</v>
      </c>
      <c r="AX316" s="35" t="str">
        <f t="shared" si="156"/>
        <v/>
      </c>
      <c r="AY316" s="34">
        <f t="shared" si="157"/>
        <v>0.38198118286017124</v>
      </c>
      <c r="AZ316" s="34">
        <f t="shared" si="158"/>
        <v>0.53326480458770276</v>
      </c>
      <c r="BA316" s="35" t="str">
        <f t="shared" si="159"/>
        <v/>
      </c>
      <c r="BB316" s="34">
        <f t="shared" si="160"/>
        <v>0.16285060750454688</v>
      </c>
      <c r="BC316" s="34">
        <f t="shared" si="161"/>
        <v>0.9112820465910213</v>
      </c>
      <c r="BD316" s="35" t="str">
        <f t="shared" si="162"/>
        <v/>
      </c>
    </row>
    <row r="317" spans="1:56" ht="12.75" customHeight="1" x14ac:dyDescent="0.2">
      <c r="A317" s="7" t="s">
        <v>52</v>
      </c>
      <c r="B317" s="7" t="s">
        <v>46</v>
      </c>
      <c r="C317" s="8">
        <v>40118</v>
      </c>
      <c r="D317" s="9" t="s">
        <v>54</v>
      </c>
      <c r="E317" s="10" t="s">
        <v>42</v>
      </c>
      <c r="F317" s="10">
        <f t="shared" si="132"/>
        <v>0</v>
      </c>
      <c r="G317" s="10">
        <f t="shared" si="133"/>
        <v>0</v>
      </c>
      <c r="H317" s="10">
        <f t="shared" si="134"/>
        <v>1</v>
      </c>
      <c r="I317" s="10">
        <f t="shared" si="135"/>
        <v>0</v>
      </c>
      <c r="J317" s="7">
        <v>0</v>
      </c>
      <c r="K317" s="13">
        <v>20044</v>
      </c>
      <c r="L317" s="9">
        <v>673396</v>
      </c>
      <c r="M317" s="7">
        <v>17</v>
      </c>
      <c r="N317" s="7">
        <f t="shared" si="163"/>
        <v>3</v>
      </c>
      <c r="O317" s="7">
        <v>7</v>
      </c>
      <c r="P317" s="7">
        <f t="shared" si="164"/>
        <v>13</v>
      </c>
      <c r="Q317" s="7">
        <v>3</v>
      </c>
      <c r="R317" s="7">
        <v>6</v>
      </c>
      <c r="S317" s="7">
        <v>4</v>
      </c>
      <c r="T317" s="7">
        <v>5</v>
      </c>
      <c r="U317" s="7">
        <v>4</v>
      </c>
      <c r="V317" s="7">
        <v>0</v>
      </c>
      <c r="W317" s="7">
        <v>0</v>
      </c>
      <c r="X317" s="6">
        <v>1</v>
      </c>
      <c r="Y317" s="12">
        <v>18.401785714285715</v>
      </c>
      <c r="Z317" s="7">
        <v>1</v>
      </c>
      <c r="AA317" s="7">
        <v>0</v>
      </c>
      <c r="AB317" s="7">
        <v>0</v>
      </c>
      <c r="AC317" s="10">
        <f t="shared" si="136"/>
        <v>0</v>
      </c>
      <c r="AD317" s="10">
        <f t="shared" si="137"/>
        <v>0</v>
      </c>
      <c r="AE317" s="10">
        <f t="shared" si="138"/>
        <v>1</v>
      </c>
      <c r="AF317" s="9" t="s">
        <v>76</v>
      </c>
      <c r="AG317" s="7" t="str">
        <f t="shared" si="139"/>
        <v>Padrão</v>
      </c>
      <c r="AH317" s="7" t="str">
        <f t="shared" si="140"/>
        <v>Padrão</v>
      </c>
      <c r="AI317" s="7" t="str">
        <f t="shared" si="141"/>
        <v>Padrão</v>
      </c>
      <c r="AJ317" s="7" t="str">
        <f t="shared" si="142"/>
        <v>Padrão</v>
      </c>
      <c r="AK317" s="7" t="str">
        <f t="shared" si="143"/>
        <v>Padrão</v>
      </c>
      <c r="AL317" s="7" t="str">
        <f t="shared" si="144"/>
        <v>Padrão</v>
      </c>
      <c r="AM317" s="34">
        <f t="shared" si="145"/>
        <v>5.4928114874683402E-2</v>
      </c>
      <c r="AN317" s="34">
        <f t="shared" si="146"/>
        <v>1.656094939289025</v>
      </c>
      <c r="AO317" s="35" t="str">
        <f t="shared" si="147"/>
        <v/>
      </c>
      <c r="AP317" s="34">
        <f t="shared" si="148"/>
        <v>0.42899171087488164</v>
      </c>
      <c r="AQ317" s="34">
        <f t="shared" si="149"/>
        <v>0.49150874477609036</v>
      </c>
      <c r="AR317" s="35" t="str">
        <f t="shared" si="150"/>
        <v/>
      </c>
      <c r="AS317" s="34">
        <f t="shared" si="151"/>
        <v>7.1958632118559957E-3</v>
      </c>
      <c r="AT317" s="34">
        <f t="shared" si="152"/>
        <v>4.6860406798016934</v>
      </c>
      <c r="AU317" s="35" t="str">
        <f t="shared" si="153"/>
        <v/>
      </c>
      <c r="AV317" s="34">
        <f t="shared" si="154"/>
        <v>6.7565168950411023E-2</v>
      </c>
      <c r="AW317" s="34">
        <f t="shared" si="155"/>
        <v>1.4838057245320497</v>
      </c>
      <c r="AX317" s="35" t="str">
        <f t="shared" si="156"/>
        <v/>
      </c>
      <c r="AY317" s="34">
        <f t="shared" si="157"/>
        <v>4.5107276318547456E-3</v>
      </c>
      <c r="AZ317" s="34">
        <f t="shared" si="158"/>
        <v>5.926622584771291</v>
      </c>
      <c r="BA317" s="35" t="str">
        <f t="shared" si="159"/>
        <v/>
      </c>
      <c r="BB317" s="34">
        <f t="shared" si="160"/>
        <v>0.16285060750454688</v>
      </c>
      <c r="BC317" s="34">
        <f t="shared" si="161"/>
        <v>0.9112820465910213</v>
      </c>
      <c r="BD317" s="35" t="str">
        <f t="shared" si="162"/>
        <v/>
      </c>
    </row>
    <row r="318" spans="1:56" ht="12.75" customHeight="1" x14ac:dyDescent="0.2">
      <c r="A318" s="7" t="s">
        <v>52</v>
      </c>
      <c r="B318" s="7" t="s">
        <v>39</v>
      </c>
      <c r="C318" s="8">
        <v>40107</v>
      </c>
      <c r="D318" s="9" t="s">
        <v>54</v>
      </c>
      <c r="E318" s="10" t="s">
        <v>42</v>
      </c>
      <c r="F318" s="10">
        <f t="shared" si="132"/>
        <v>0</v>
      </c>
      <c r="G318" s="10">
        <f t="shared" si="133"/>
        <v>0</v>
      </c>
      <c r="H318" s="10">
        <f t="shared" si="134"/>
        <v>1</v>
      </c>
      <c r="I318" s="10">
        <f t="shared" si="135"/>
        <v>0</v>
      </c>
      <c r="J318" s="7">
        <v>1</v>
      </c>
      <c r="K318" s="13">
        <v>20044</v>
      </c>
      <c r="L318" s="9">
        <v>673396</v>
      </c>
      <c r="M318" s="7">
        <v>17</v>
      </c>
      <c r="N318" s="7">
        <f t="shared" si="163"/>
        <v>3</v>
      </c>
      <c r="O318" s="7">
        <v>1</v>
      </c>
      <c r="P318" s="7">
        <f t="shared" si="164"/>
        <v>19</v>
      </c>
      <c r="Q318" s="7">
        <v>1</v>
      </c>
      <c r="R318" s="7">
        <v>2</v>
      </c>
      <c r="S318" s="7">
        <v>1</v>
      </c>
      <c r="T318" s="7">
        <v>3</v>
      </c>
      <c r="U318" s="7">
        <v>4</v>
      </c>
      <c r="V318" s="7">
        <v>0</v>
      </c>
      <c r="W318" s="7">
        <v>1</v>
      </c>
      <c r="X318" s="6">
        <v>1</v>
      </c>
      <c r="Y318" s="12">
        <v>32.668205804749341</v>
      </c>
      <c r="Z318" s="7">
        <v>0</v>
      </c>
      <c r="AA318" s="7">
        <v>1</v>
      </c>
      <c r="AB318" s="7">
        <v>0</v>
      </c>
      <c r="AC318" s="10">
        <f t="shared" si="136"/>
        <v>0</v>
      </c>
      <c r="AD318" s="10">
        <f t="shared" si="137"/>
        <v>0</v>
      </c>
      <c r="AE318" s="10">
        <f t="shared" si="138"/>
        <v>1</v>
      </c>
      <c r="AF318" s="9" t="s">
        <v>76</v>
      </c>
      <c r="AG318" s="7" t="str">
        <f t="shared" si="139"/>
        <v>Padrão</v>
      </c>
      <c r="AH318" s="7" t="str">
        <f t="shared" si="140"/>
        <v>Padrão</v>
      </c>
      <c r="AI318" s="7" t="str">
        <f t="shared" si="141"/>
        <v>Outlier</v>
      </c>
      <c r="AJ318" s="7" t="str">
        <f t="shared" si="142"/>
        <v>Padrão</v>
      </c>
      <c r="AK318" s="7" t="str">
        <f t="shared" si="143"/>
        <v>Padrão</v>
      </c>
      <c r="AL318" s="7" t="str">
        <f t="shared" si="144"/>
        <v>Padrão</v>
      </c>
      <c r="AM318" s="34">
        <f t="shared" si="145"/>
        <v>5.4928114874683402E-2</v>
      </c>
      <c r="AN318" s="34">
        <f t="shared" si="146"/>
        <v>1.656094939289025</v>
      </c>
      <c r="AO318" s="35" t="str">
        <f t="shared" si="147"/>
        <v/>
      </c>
      <c r="AP318" s="34">
        <f t="shared" si="148"/>
        <v>0.42899171087488164</v>
      </c>
      <c r="AQ318" s="34">
        <f t="shared" si="149"/>
        <v>0.49150874477609036</v>
      </c>
      <c r="AR318" s="35" t="str">
        <f t="shared" si="150"/>
        <v/>
      </c>
      <c r="AS318" s="34">
        <f t="shared" si="151"/>
        <v>2.399703714495983</v>
      </c>
      <c r="AT318" s="34">
        <f t="shared" si="152"/>
        <v>7.7578649173113995E-2</v>
      </c>
      <c r="AU318" s="35" t="str">
        <f t="shared" si="153"/>
        <v>*</v>
      </c>
      <c r="AV318" s="34">
        <f t="shared" si="154"/>
        <v>0.47403979773610405</v>
      </c>
      <c r="AW318" s="34">
        <f t="shared" si="155"/>
        <v>0.45715790052108374</v>
      </c>
      <c r="AX318" s="35" t="str">
        <f t="shared" si="156"/>
        <v/>
      </c>
      <c r="AY318" s="34">
        <f t="shared" si="157"/>
        <v>2.8718010482286629</v>
      </c>
      <c r="AZ318" s="34">
        <f t="shared" si="158"/>
        <v>5.6005311459043167E-2</v>
      </c>
      <c r="BA318" s="35" t="str">
        <f t="shared" si="159"/>
        <v>*</v>
      </c>
      <c r="BB318" s="34">
        <f t="shared" si="160"/>
        <v>0.16285060750454688</v>
      </c>
      <c r="BC318" s="34">
        <f t="shared" si="161"/>
        <v>0.9112820465910213</v>
      </c>
      <c r="BD318" s="35" t="str">
        <f t="shared" si="162"/>
        <v/>
      </c>
    </row>
    <row r="319" spans="1:56" ht="12.75" customHeight="1" x14ac:dyDescent="0.2">
      <c r="A319" s="7" t="s">
        <v>52</v>
      </c>
      <c r="B319" s="7" t="s">
        <v>44</v>
      </c>
      <c r="C319" s="8">
        <v>40089</v>
      </c>
      <c r="D319" s="9" t="s">
        <v>54</v>
      </c>
      <c r="E319" s="10" t="s">
        <v>42</v>
      </c>
      <c r="F319" s="10">
        <f t="shared" si="132"/>
        <v>0</v>
      </c>
      <c r="G319" s="10">
        <f t="shared" si="133"/>
        <v>0</v>
      </c>
      <c r="H319" s="10">
        <f t="shared" si="134"/>
        <v>1</v>
      </c>
      <c r="I319" s="10">
        <f t="shared" si="135"/>
        <v>0</v>
      </c>
      <c r="J319" s="7">
        <v>0</v>
      </c>
      <c r="K319" s="13">
        <v>20044</v>
      </c>
      <c r="L319" s="9">
        <v>673396</v>
      </c>
      <c r="M319" s="7">
        <v>17</v>
      </c>
      <c r="N319" s="7">
        <f t="shared" si="163"/>
        <v>3</v>
      </c>
      <c r="O319" s="7">
        <v>7</v>
      </c>
      <c r="P319" s="7">
        <f t="shared" si="164"/>
        <v>13</v>
      </c>
      <c r="Q319" s="7">
        <v>1</v>
      </c>
      <c r="R319" s="7">
        <v>9</v>
      </c>
      <c r="S319" s="7">
        <v>2</v>
      </c>
      <c r="T319" s="7">
        <v>8</v>
      </c>
      <c r="U319" s="7">
        <v>3</v>
      </c>
      <c r="V319" s="7">
        <v>0</v>
      </c>
      <c r="W319" s="7">
        <v>0</v>
      </c>
      <c r="X319" s="6">
        <v>0</v>
      </c>
      <c r="Y319" s="12">
        <v>12.202053265883054</v>
      </c>
      <c r="Z319" s="7">
        <v>1</v>
      </c>
      <c r="AA319" s="7">
        <v>0</v>
      </c>
      <c r="AB319" s="7">
        <v>0</v>
      </c>
      <c r="AC319" s="10">
        <f t="shared" si="136"/>
        <v>0</v>
      </c>
      <c r="AD319" s="10">
        <f t="shared" si="137"/>
        <v>0</v>
      </c>
      <c r="AE319" s="10">
        <f t="shared" si="138"/>
        <v>1</v>
      </c>
      <c r="AF319" s="9" t="s">
        <v>76</v>
      </c>
      <c r="AG319" s="7" t="str">
        <f t="shared" si="139"/>
        <v>Padrão</v>
      </c>
      <c r="AH319" s="7" t="str">
        <f t="shared" si="140"/>
        <v>Padrão</v>
      </c>
      <c r="AI319" s="7" t="str">
        <f t="shared" si="141"/>
        <v>Padrão</v>
      </c>
      <c r="AJ319" s="7" t="str">
        <f t="shared" si="142"/>
        <v>Padrão</v>
      </c>
      <c r="AK319" s="7" t="str">
        <f t="shared" si="143"/>
        <v>Padrão</v>
      </c>
      <c r="AL319" s="7" t="str">
        <f t="shared" si="144"/>
        <v>Padrão</v>
      </c>
      <c r="AM319" s="34">
        <f t="shared" si="145"/>
        <v>5.4928114874683402E-2</v>
      </c>
      <c r="AN319" s="34">
        <f t="shared" si="146"/>
        <v>1.656094939289025</v>
      </c>
      <c r="AO319" s="35" t="str">
        <f t="shared" si="147"/>
        <v/>
      </c>
      <c r="AP319" s="34">
        <f t="shared" si="148"/>
        <v>0.42899171087488164</v>
      </c>
      <c r="AQ319" s="34">
        <f t="shared" si="149"/>
        <v>0.49150874477609036</v>
      </c>
      <c r="AR319" s="35" t="str">
        <f t="shared" si="150"/>
        <v/>
      </c>
      <c r="AS319" s="34">
        <f t="shared" si="151"/>
        <v>1.1257378724916556</v>
      </c>
      <c r="AT319" s="34">
        <f t="shared" si="152"/>
        <v>0.21416108293737512</v>
      </c>
      <c r="AU319" s="35" t="str">
        <f t="shared" si="153"/>
        <v/>
      </c>
      <c r="AV319" s="34">
        <f t="shared" si="154"/>
        <v>2.8311116096294691</v>
      </c>
      <c r="AW319" s="34">
        <f t="shared" si="155"/>
        <v>5.7565660971477368E-2</v>
      </c>
      <c r="AX319" s="35" t="str">
        <f t="shared" si="156"/>
        <v>*</v>
      </c>
      <c r="AY319" s="34">
        <f t="shared" si="157"/>
        <v>0.40971236329791777</v>
      </c>
      <c r="AZ319" s="34">
        <f t="shared" si="158"/>
        <v>0.50781160542808168</v>
      </c>
      <c r="BA319" s="35" t="str">
        <f t="shared" si="159"/>
        <v/>
      </c>
      <c r="BB319" s="34">
        <f t="shared" si="160"/>
        <v>0.16285060750454688</v>
      </c>
      <c r="BC319" s="34">
        <f t="shared" si="161"/>
        <v>0.9112820465910213</v>
      </c>
      <c r="BD319" s="35" t="str">
        <f t="shared" si="162"/>
        <v/>
      </c>
    </row>
    <row r="320" spans="1:56" ht="12.75" customHeight="1" x14ac:dyDescent="0.2">
      <c r="A320" s="7" t="s">
        <v>50</v>
      </c>
      <c r="B320" s="7" t="s">
        <v>43</v>
      </c>
      <c r="C320" s="8">
        <v>39950</v>
      </c>
      <c r="D320" s="9" t="s">
        <v>41</v>
      </c>
      <c r="E320" s="10" t="s">
        <v>42</v>
      </c>
      <c r="F320" s="10">
        <f t="shared" si="132"/>
        <v>0</v>
      </c>
      <c r="G320" s="10">
        <f t="shared" si="133"/>
        <v>0</v>
      </c>
      <c r="H320" s="10">
        <f t="shared" si="134"/>
        <v>1</v>
      </c>
      <c r="I320" s="10">
        <f t="shared" si="135"/>
        <v>0</v>
      </c>
      <c r="J320" s="7">
        <v>0</v>
      </c>
      <c r="K320" s="11">
        <v>22667</v>
      </c>
      <c r="L320" s="9">
        <v>19223897</v>
      </c>
      <c r="M320" s="7">
        <v>18</v>
      </c>
      <c r="N320" s="7">
        <f t="shared" si="163"/>
        <v>2</v>
      </c>
      <c r="O320" s="7">
        <v>19</v>
      </c>
      <c r="P320" s="7">
        <f t="shared" si="164"/>
        <v>1</v>
      </c>
      <c r="Q320" s="7">
        <v>6</v>
      </c>
      <c r="R320" s="7">
        <v>3</v>
      </c>
      <c r="S320" s="7">
        <v>2</v>
      </c>
      <c r="T320" s="7">
        <v>4</v>
      </c>
      <c r="U320" s="7">
        <v>1</v>
      </c>
      <c r="V320" s="7">
        <v>0</v>
      </c>
      <c r="W320" s="7">
        <v>0</v>
      </c>
      <c r="X320" s="6">
        <v>0</v>
      </c>
      <c r="Y320" s="12">
        <v>21.807838726423256</v>
      </c>
      <c r="Z320" s="7">
        <v>1</v>
      </c>
      <c r="AA320" s="7">
        <v>0</v>
      </c>
      <c r="AB320" s="7">
        <v>0</v>
      </c>
      <c r="AC320" s="10">
        <f t="shared" si="136"/>
        <v>1</v>
      </c>
      <c r="AD320" s="10">
        <f t="shared" si="137"/>
        <v>0</v>
      </c>
      <c r="AE320" s="10">
        <f t="shared" si="138"/>
        <v>0</v>
      </c>
      <c r="AF320" s="9" t="s">
        <v>34</v>
      </c>
      <c r="AG320" s="7" t="str">
        <f t="shared" si="139"/>
        <v>Padrão</v>
      </c>
      <c r="AH320" s="7" t="str">
        <f t="shared" si="140"/>
        <v>Outlier</v>
      </c>
      <c r="AI320" s="7" t="str">
        <f t="shared" si="141"/>
        <v>Padrão</v>
      </c>
      <c r="AJ320" s="7" t="str">
        <f t="shared" si="142"/>
        <v>Padrão</v>
      </c>
      <c r="AK320" s="7" t="str">
        <f t="shared" si="143"/>
        <v>Padrão</v>
      </c>
      <c r="AL320" s="7" t="str">
        <f t="shared" si="144"/>
        <v>Padrão</v>
      </c>
      <c r="AM320" s="34">
        <f t="shared" si="145"/>
        <v>8.9365576108731241E-3</v>
      </c>
      <c r="AN320" s="34">
        <f t="shared" si="146"/>
        <v>4.2013067057607953</v>
      </c>
      <c r="AO320" s="35" t="str">
        <f t="shared" si="147"/>
        <v/>
      </c>
      <c r="AP320" s="34">
        <f t="shared" si="148"/>
        <v>5.3009435410909553</v>
      </c>
      <c r="AQ320" s="34">
        <f t="shared" si="149"/>
        <v>1.2236246353248176E-2</v>
      </c>
      <c r="AR320" s="35" t="str">
        <f t="shared" si="150"/>
        <v>**</v>
      </c>
      <c r="AS320" s="34">
        <f t="shared" si="151"/>
        <v>1.1257378724916556</v>
      </c>
      <c r="AT320" s="34">
        <f t="shared" si="152"/>
        <v>0.21416108293737512</v>
      </c>
      <c r="AU320" s="35" t="str">
        <f t="shared" si="153"/>
        <v/>
      </c>
      <c r="AV320" s="34">
        <f t="shared" si="154"/>
        <v>4.5918591086084329E-2</v>
      </c>
      <c r="AW320" s="34">
        <f t="shared" si="155"/>
        <v>1.8194691376563785</v>
      </c>
      <c r="AX320" s="35" t="str">
        <f t="shared" si="156"/>
        <v/>
      </c>
      <c r="AY320" s="34">
        <f t="shared" si="157"/>
        <v>0.20767691409357389</v>
      </c>
      <c r="AZ320" s="34">
        <f t="shared" si="158"/>
        <v>0.78907718387135362</v>
      </c>
      <c r="BA320" s="35" t="str">
        <f t="shared" si="159"/>
        <v/>
      </c>
      <c r="BB320" s="34">
        <f t="shared" si="160"/>
        <v>0.16285060750454688</v>
      </c>
      <c r="BC320" s="34">
        <f t="shared" si="161"/>
        <v>0.9112820465910213</v>
      </c>
      <c r="BD320" s="35" t="str">
        <f t="shared" si="162"/>
        <v/>
      </c>
    </row>
    <row r="321" spans="1:56" ht="12.75" customHeight="1" x14ac:dyDescent="0.2">
      <c r="A321" s="7" t="s">
        <v>60</v>
      </c>
      <c r="B321" s="7" t="s">
        <v>52</v>
      </c>
      <c r="C321" s="8">
        <v>40033</v>
      </c>
      <c r="D321" s="9" t="s">
        <v>73</v>
      </c>
      <c r="E321" s="10" t="s">
        <v>38</v>
      </c>
      <c r="F321" s="10">
        <f t="shared" si="132"/>
        <v>0</v>
      </c>
      <c r="G321" s="10">
        <f t="shared" si="133"/>
        <v>1</v>
      </c>
      <c r="H321" s="10">
        <f t="shared" si="134"/>
        <v>0</v>
      </c>
      <c r="I321" s="10">
        <f t="shared" si="135"/>
        <v>0</v>
      </c>
      <c r="J321" s="7">
        <v>0</v>
      </c>
      <c r="K321" s="11">
        <v>6895</v>
      </c>
      <c r="L321" s="9">
        <v>298561</v>
      </c>
      <c r="M321" s="7">
        <v>18</v>
      </c>
      <c r="N321" s="7">
        <f t="shared" si="163"/>
        <v>2</v>
      </c>
      <c r="O321" s="7">
        <v>16</v>
      </c>
      <c r="P321" s="7">
        <f t="shared" si="164"/>
        <v>4</v>
      </c>
      <c r="Q321" s="7">
        <v>4</v>
      </c>
      <c r="R321" s="7">
        <v>1</v>
      </c>
      <c r="S321" s="7">
        <v>3</v>
      </c>
      <c r="T321" s="7">
        <v>2</v>
      </c>
      <c r="U321" s="7">
        <v>2</v>
      </c>
      <c r="V321" s="7">
        <v>0</v>
      </c>
      <c r="W321" s="7">
        <v>0</v>
      </c>
      <c r="X321" s="6">
        <v>0</v>
      </c>
      <c r="Y321" s="12">
        <v>10.016016307513103</v>
      </c>
      <c r="Z321" s="7">
        <v>1</v>
      </c>
      <c r="AA321" s="7">
        <v>0</v>
      </c>
      <c r="AB321" s="7">
        <v>0</v>
      </c>
      <c r="AC321" s="10">
        <f t="shared" si="136"/>
        <v>0</v>
      </c>
      <c r="AD321" s="10">
        <f t="shared" si="137"/>
        <v>1</v>
      </c>
      <c r="AE321" s="10">
        <f t="shared" si="138"/>
        <v>0</v>
      </c>
      <c r="AF321" s="9" t="s">
        <v>67</v>
      </c>
      <c r="AG321" s="7" t="str">
        <f t="shared" si="139"/>
        <v>Outlier</v>
      </c>
      <c r="AH321" s="7" t="str">
        <f t="shared" si="140"/>
        <v>Padrão</v>
      </c>
      <c r="AI321" s="7" t="str">
        <f t="shared" si="141"/>
        <v>Padrão</v>
      </c>
      <c r="AJ321" s="7" t="str">
        <f t="shared" si="142"/>
        <v>Padrão</v>
      </c>
      <c r="AK321" s="7" t="str">
        <f t="shared" si="143"/>
        <v>Padrão</v>
      </c>
      <c r="AL321" s="7" t="str">
        <f t="shared" si="144"/>
        <v>Padrão</v>
      </c>
      <c r="AM321" s="34">
        <f t="shared" si="145"/>
        <v>0.87488073890981877</v>
      </c>
      <c r="AN321" s="34">
        <f t="shared" si="146"/>
        <v>0.27539604533379708</v>
      </c>
      <c r="AO321" s="35" t="str">
        <f t="shared" si="147"/>
        <v/>
      </c>
      <c r="AP321" s="34">
        <f t="shared" si="148"/>
        <v>0.5108410035389791</v>
      </c>
      <c r="AQ321" s="34">
        <f t="shared" si="149"/>
        <v>0.43235399538020564</v>
      </c>
      <c r="AR321" s="35" t="str">
        <f t="shared" si="150"/>
        <v/>
      </c>
      <c r="AS321" s="34">
        <f t="shared" si="151"/>
        <v>0.32823525539694648</v>
      </c>
      <c r="AT321" s="34">
        <f t="shared" si="152"/>
        <v>0.59093821033144889</v>
      </c>
      <c r="AU321" s="35" t="str">
        <f t="shared" si="153"/>
        <v/>
      </c>
      <c r="AV321" s="34">
        <f t="shared" si="154"/>
        <v>1.3519287889004703</v>
      </c>
      <c r="AW321" s="34">
        <f t="shared" si="155"/>
        <v>0.17452817652697644</v>
      </c>
      <c r="AX321" s="35" t="str">
        <f t="shared" si="156"/>
        <v/>
      </c>
      <c r="AY321" s="34">
        <f t="shared" si="157"/>
        <v>0.79114855698619957</v>
      </c>
      <c r="AZ321" s="34">
        <f t="shared" si="158"/>
        <v>0.30198496373128042</v>
      </c>
      <c r="BA321" s="35" t="str">
        <f t="shared" si="159"/>
        <v/>
      </c>
      <c r="BB321" s="34">
        <f t="shared" si="160"/>
        <v>0.16285060750454688</v>
      </c>
      <c r="BC321" s="34">
        <f t="shared" si="161"/>
        <v>0.9112820465910213</v>
      </c>
      <c r="BD321" s="35" t="str">
        <f t="shared" si="162"/>
        <v/>
      </c>
    </row>
    <row r="322" spans="1:56" ht="12.75" customHeight="1" x14ac:dyDescent="0.2">
      <c r="A322" s="7" t="s">
        <v>43</v>
      </c>
      <c r="B322" s="7" t="s">
        <v>56</v>
      </c>
      <c r="C322" s="8">
        <v>40006</v>
      </c>
      <c r="D322" s="9" t="s">
        <v>45</v>
      </c>
      <c r="E322" s="10" t="s">
        <v>33</v>
      </c>
      <c r="F322" s="10">
        <f t="shared" ref="F322:F385" si="165">IF(E322="Sul",1,0)</f>
        <v>1</v>
      </c>
      <c r="G322" s="10">
        <f t="shared" ref="G322:G375" si="166">IF(E322="Nordeste",1,0)</f>
        <v>0</v>
      </c>
      <c r="H322" s="10">
        <f t="shared" ref="H322:H375" si="167">IF(E322="Sudeste",1,0)</f>
        <v>0</v>
      </c>
      <c r="I322" s="10">
        <f t="shared" ref="I322:I375" si="168">IF(E322="Centro-Oeste",1,0)</f>
        <v>0</v>
      </c>
      <c r="J322" s="7">
        <v>0</v>
      </c>
      <c r="K322" s="13">
        <v>21025</v>
      </c>
      <c r="L322" s="9">
        <v>1828092</v>
      </c>
      <c r="M322" s="7">
        <v>18</v>
      </c>
      <c r="N322" s="7">
        <f t="shared" si="163"/>
        <v>2</v>
      </c>
      <c r="O322" s="7">
        <v>1</v>
      </c>
      <c r="P322" s="7">
        <f t="shared" si="164"/>
        <v>19</v>
      </c>
      <c r="Q322" s="7">
        <v>4</v>
      </c>
      <c r="R322" s="7">
        <v>6</v>
      </c>
      <c r="S322" s="7">
        <v>4</v>
      </c>
      <c r="T322" s="7">
        <v>5</v>
      </c>
      <c r="U322" s="7">
        <v>2</v>
      </c>
      <c r="V322" s="7">
        <v>0</v>
      </c>
      <c r="W322" s="7">
        <v>0</v>
      </c>
      <c r="X322" s="6">
        <v>1</v>
      </c>
      <c r="Y322" s="12">
        <v>21.05690571445632</v>
      </c>
      <c r="Z322" s="7">
        <v>1</v>
      </c>
      <c r="AA322" s="7">
        <v>0</v>
      </c>
      <c r="AB322" s="7">
        <v>15</v>
      </c>
      <c r="AC322" s="10">
        <f t="shared" ref="AC322:AC375" si="169">IF(AF322="Outono",1,0)</f>
        <v>0</v>
      </c>
      <c r="AD322" s="10">
        <f t="shared" ref="AD322:AD375" si="170">IF(AF322="Inverno",1,0)</f>
        <v>1</v>
      </c>
      <c r="AE322" s="10">
        <f t="shared" ref="AE322:AE385" si="171">IF(AF322="Primavera",1,0)</f>
        <v>0</v>
      </c>
      <c r="AF322" s="9" t="s">
        <v>67</v>
      </c>
      <c r="AG322" s="7" t="str">
        <f t="shared" ref="AG322:AG375" si="172">IF(OR(K322&gt;((_xlfn.QUARTILE.INC(K$2:K$375,3))+1.5*(_xlfn.QUARTILE.INC(K$2:K$375,3)-_xlfn.QUARTILE.INC(K$2:K$375,1))),K322&lt;((_xlfn.QUARTILE.INC(K$2:K$375,3))-1.5*(_xlfn.QUARTILE.INC(K$2:K$375,3)-_xlfn.QUARTILE.INC(K$2:K$375,1)))),"Outlier","Padrão")</f>
        <v>Padrão</v>
      </c>
      <c r="AH322" s="7" t="str">
        <f t="shared" ref="AH322:AH375" si="173">IF(OR(L322&gt;((_xlfn.QUARTILE.INC(L$2:L$375,3))+1.5*(_xlfn.QUARTILE.INC(L$2:L$375,3)-_xlfn.QUARTILE.INC(L$2:L$375,1))),L322&lt;((_xlfn.QUARTILE.INC(L$2:L$375,3))-1.5*(_xlfn.QUARTILE.INC(L$2:L$375,3)-_xlfn.QUARTILE.INC(L$2:L$375,1)))),"Outlier","Padrão")</f>
        <v>Padrão</v>
      </c>
      <c r="AI322" s="7" t="str">
        <f t="shared" ref="AI322:AI375" si="174">IF(OR(S322&gt;((_xlfn.QUARTILE.INC(S$2:S$375,3))+1.5*(_xlfn.QUARTILE.INC(S$2:S$375,3)-_xlfn.QUARTILE.INC(S$2:S$375,1))),S322&lt;((_xlfn.QUARTILE.INC(S$2:S$375,3))-1.5*(_xlfn.QUARTILE.INC(S$2:S$375,3)-_xlfn.QUARTILE.INC(S$2:S$375,1)))),"Outlier","Padrão")</f>
        <v>Padrão</v>
      </c>
      <c r="AJ322" s="7" t="str">
        <f t="shared" ref="AJ322:AJ375" si="175">IF(OR(T322&gt;((_xlfn.QUARTILE.INC(T$2:T$375,3))+1.5*(_xlfn.QUARTILE.INC(T$2:T$375,3)-_xlfn.QUARTILE.INC(T$2:T$375,1))),T322&lt;((_xlfn.QUARTILE.INC(T$2:T$375,3))-1.5*(_xlfn.QUARTILE.INC(T$2:T$375,3)-_xlfn.QUARTILE.INC(T$2:T$375,1)))),"Outlier","Padrão")</f>
        <v>Padrão</v>
      </c>
      <c r="AK322" s="7" t="str">
        <f t="shared" ref="AK322:AK375" si="176">IF(OR(Y322&gt;((_xlfn.QUARTILE.INC(Y$2:Y$375,3))+1.5*(_xlfn.QUARTILE.INC(Y$2:Y$375,3)-_xlfn.QUARTILE.INC(Y$2:Y$375,1))),Y322&lt;((_xlfn.QUARTILE.INC(Y$2:Y$375,3))-1.5*(_xlfn.QUARTILE.INC(Y$2:Y$375,3)-_xlfn.QUARTILE.INC(Y$2:Y$375,1)))),"Outlier","Padrão")</f>
        <v>Padrão</v>
      </c>
      <c r="AL322" s="7" t="str">
        <f t="shared" ref="AL322:AL375" si="177">IF(OR(AB322&gt;((_xlfn.QUARTILE.INC(AB$2:AB$375,3))+1.5*(_xlfn.QUARTILE.INC(AB$2:AB$375,3)-_xlfn.QUARTILE.INC(AB$2:AB$375,1))),AB322&lt;((_xlfn.QUARTILE.INC(AB$2:AB$375,3))-1.5*(_xlfn.QUARTILE.INC(AB$2:AB$375,3)-_xlfn.QUARTILE.INC(AB$2:AB$375,1)))),"Outlier","Padrão")</f>
        <v>Outlier</v>
      </c>
      <c r="AM322" s="34">
        <f t="shared" ref="AM322:AM375" si="178">((K322-AVERAGE($K$2:$K$375))/_xlfn.STDEV.S($K$2:$K$375))^2</f>
        <v>3.3149349275476039E-2</v>
      </c>
      <c r="AN322" s="34">
        <f t="shared" ref="AN322:AN385" si="179">_xlfn.CHISQ.DIST(AM322,1,0)</f>
        <v>2.1551339691418305</v>
      </c>
      <c r="AO322" s="35" t="str">
        <f t="shared" ref="AO322:AO385" si="180">IF(AN322&lt;1%,"***",IF(AND(AN322&gt;=1%,AN322&lt;5%),"**",IF(AND(AN322&gt;=5%,AN322&lt;10%),"*",IF(AN322&gt;=10%,"",))))</f>
        <v/>
      </c>
      <c r="AP322" s="34">
        <f t="shared" ref="AP322:AP375" si="181">((L322-AVERAGE($L$2:$L$375))/_xlfn.STDEV.S($L$2:$L$375))^2</f>
        <v>0.22173832412291847</v>
      </c>
      <c r="AQ322" s="34">
        <f t="shared" ref="AQ322:AQ385" si="182">_xlfn.CHISQ.DIST(AP322,1,0)</f>
        <v>0.75829784208302309</v>
      </c>
      <c r="AR322" s="35" t="str">
        <f t="shared" ref="AR322:AR385" si="183">IF(AQ322&lt;1%,"***",IF(AND(AQ322&gt;=1%,AQ322&lt;5%),"**",IF(AND(AQ322&gt;=5%,AQ322&lt;10%),"*",IF(AQ322&gt;=10%,"",))))</f>
        <v/>
      </c>
      <c r="AS322" s="34">
        <f t="shared" ref="AS322:AS375" si="184">((S322-AVERAGE($S$2:$S$375))/_xlfn.STDEV.S($S$2:$S$375))^2</f>
        <v>7.1958632118559957E-3</v>
      </c>
      <c r="AT322" s="34">
        <f t="shared" ref="AT322:AT385" si="185">_xlfn.CHISQ.DIST(AS322,1,0)</f>
        <v>4.6860406798016934</v>
      </c>
      <c r="AU322" s="35" t="str">
        <f t="shared" ref="AU322:AU385" si="186">IF(AT322&lt;1%,"***",IF(AND(AT322&gt;=1%,AT322&lt;5%),"**",IF(AND(AT322&gt;=5%,AT322&lt;10%),"*",IF(AT322&gt;=10%,"",))))</f>
        <v/>
      </c>
      <c r="AV322" s="34">
        <f t="shared" ref="AV322:AV375" si="187">((T322-AVERAGE($T$2:$T$375))/_xlfn.STDEV.S($T$2:$T$375))^2</f>
        <v>6.7565168950411023E-2</v>
      </c>
      <c r="AW322" s="34">
        <f t="shared" ref="AW322:AW385" si="188">_xlfn.CHISQ.DIST(AV322,1,0)</f>
        <v>1.4838057245320497</v>
      </c>
      <c r="AX322" s="35" t="str">
        <f t="shared" ref="AX322:AX385" si="189">IF(AW322&lt;1%,"***",IF(AND(AW322&gt;=1%,AW322&lt;5%),"**",IF(AND(AW322&gt;=5%,AW322&lt;10%),"*",IF(AW322&gt;=10%,"",))))</f>
        <v/>
      </c>
      <c r="AY322" s="34">
        <f t="shared" ref="AY322:AY375" si="190">((Y322-AVERAGE($Y$2:$Y$375))/_xlfn.STDEV.S($Y$2:$Y$375))^2</f>
        <v>0.13693796138516343</v>
      </c>
      <c r="AZ322" s="34">
        <f t="shared" ref="AZ322:AZ385" si="191">_xlfn.CHISQ.DIST(AY322,1,0)</f>
        <v>1.0067286687170829</v>
      </c>
      <c r="BA322" s="35" t="str">
        <f t="shared" ref="BA322:BA385" si="192">IF(AZ322&lt;1%,"***",IF(AND(AZ322&gt;=1%,AZ322&lt;5%),"**",IF(AND(AZ322&gt;=5%,AZ322&lt;10%),"*",IF(AZ322&gt;=10%,"",))))</f>
        <v/>
      </c>
      <c r="BB322" s="34">
        <f t="shared" ref="BB322:BB375" si="193">((AB322-AVERAGE($AB$2:$AB$375))/_xlfn.STDEV.S($AB$2:$AB$375))^2</f>
        <v>0.94937689284114024</v>
      </c>
      <c r="BC322" s="34">
        <f t="shared" ref="BC322:BC385" si="194">_xlfn.CHISQ.DIST(BB322,1,0)</f>
        <v>0.25470423398982872</v>
      </c>
      <c r="BD322" s="35" t="str">
        <f t="shared" ref="BD322:BD385" si="195">IF(BC322&lt;1%,"***",IF(AND(BC322&gt;=1%,BC322&lt;5%),"**",IF(AND(BC322&gt;=5%,BC322&lt;10%),"*",IF(BC322&gt;=10%,"",))))</f>
        <v/>
      </c>
    </row>
    <row r="323" spans="1:56" ht="12.75" customHeight="1" x14ac:dyDescent="0.2">
      <c r="A323" s="7" t="s">
        <v>43</v>
      </c>
      <c r="B323" s="7" t="s">
        <v>60</v>
      </c>
      <c r="C323" s="8">
        <v>39957</v>
      </c>
      <c r="D323" s="9" t="s">
        <v>45</v>
      </c>
      <c r="E323" s="10" t="s">
        <v>33</v>
      </c>
      <c r="F323" s="10">
        <f t="shared" si="165"/>
        <v>1</v>
      </c>
      <c r="G323" s="10">
        <f t="shared" si="166"/>
        <v>0</v>
      </c>
      <c r="H323" s="10">
        <f t="shared" si="167"/>
        <v>0</v>
      </c>
      <c r="I323" s="10">
        <f t="shared" si="168"/>
        <v>0</v>
      </c>
      <c r="J323" s="7">
        <v>0</v>
      </c>
      <c r="K323" s="13">
        <v>21025</v>
      </c>
      <c r="L323" s="9">
        <v>1828092</v>
      </c>
      <c r="M323" s="7">
        <v>18</v>
      </c>
      <c r="N323" s="7">
        <f t="shared" ref="N323:N375" si="196">20-M323</f>
        <v>2</v>
      </c>
      <c r="O323" s="7">
        <v>3</v>
      </c>
      <c r="P323" s="7">
        <f t="shared" ref="P323:P375" si="197">20-O323</f>
        <v>17</v>
      </c>
      <c r="Q323" s="7">
        <v>4</v>
      </c>
      <c r="R323" s="7">
        <v>7</v>
      </c>
      <c r="S323" s="7">
        <v>7</v>
      </c>
      <c r="T323" s="7">
        <v>4</v>
      </c>
      <c r="U323" s="7">
        <v>1</v>
      </c>
      <c r="V323" s="7">
        <v>0</v>
      </c>
      <c r="W323" s="7">
        <v>0</v>
      </c>
      <c r="X323" s="6">
        <v>0</v>
      </c>
      <c r="Y323" s="12">
        <v>14.428450465707028</v>
      </c>
      <c r="Z323" s="7">
        <v>1</v>
      </c>
      <c r="AA323" s="7">
        <v>0</v>
      </c>
      <c r="AB323" s="7">
        <v>0</v>
      </c>
      <c r="AC323" s="10">
        <f t="shared" si="169"/>
        <v>1</v>
      </c>
      <c r="AD323" s="10">
        <f t="shared" si="170"/>
        <v>0</v>
      </c>
      <c r="AE323" s="10">
        <f t="shared" si="171"/>
        <v>0</v>
      </c>
      <c r="AF323" s="9" t="s">
        <v>34</v>
      </c>
      <c r="AG323" s="7" t="str">
        <f t="shared" si="172"/>
        <v>Padrão</v>
      </c>
      <c r="AH323" s="7" t="str">
        <f t="shared" si="173"/>
        <v>Padrão</v>
      </c>
      <c r="AI323" s="7" t="str">
        <f t="shared" si="174"/>
        <v>Padrão</v>
      </c>
      <c r="AJ323" s="7" t="str">
        <f t="shared" si="175"/>
        <v>Padrão</v>
      </c>
      <c r="AK323" s="7" t="str">
        <f t="shared" si="176"/>
        <v>Padrão</v>
      </c>
      <c r="AL323" s="7" t="str">
        <f t="shared" si="177"/>
        <v>Padrão</v>
      </c>
      <c r="AM323" s="34">
        <f t="shared" si="178"/>
        <v>3.3149349275476039E-2</v>
      </c>
      <c r="AN323" s="34">
        <f t="shared" si="179"/>
        <v>2.1551339691418305</v>
      </c>
      <c r="AO323" s="35" t="str">
        <f t="shared" si="180"/>
        <v/>
      </c>
      <c r="AP323" s="34">
        <f t="shared" si="181"/>
        <v>0.22173832412291847</v>
      </c>
      <c r="AQ323" s="34">
        <f t="shared" si="182"/>
        <v>0.75829784208302309</v>
      </c>
      <c r="AR323" s="35" t="str">
        <f t="shared" si="183"/>
        <v/>
      </c>
      <c r="AS323" s="34">
        <f t="shared" si="184"/>
        <v>1.9028570361142954</v>
      </c>
      <c r="AT323" s="34">
        <f t="shared" si="185"/>
        <v>0.11168808131487463</v>
      </c>
      <c r="AU323" s="35" t="str">
        <f t="shared" si="186"/>
        <v/>
      </c>
      <c r="AV323" s="34">
        <f t="shared" si="187"/>
        <v>4.5918591086084329E-2</v>
      </c>
      <c r="AW323" s="34">
        <f t="shared" si="188"/>
        <v>1.8194691376563785</v>
      </c>
      <c r="AX323" s="35" t="str">
        <f t="shared" si="189"/>
        <v/>
      </c>
      <c r="AY323" s="34">
        <f t="shared" si="190"/>
        <v>0.14907787485853535</v>
      </c>
      <c r="AZ323" s="34">
        <f t="shared" si="191"/>
        <v>0.95902873515985798</v>
      </c>
      <c r="BA323" s="35" t="str">
        <f t="shared" si="192"/>
        <v/>
      </c>
      <c r="BB323" s="34">
        <f t="shared" si="193"/>
        <v>0.16285060750454688</v>
      </c>
      <c r="BC323" s="34">
        <f t="shared" si="194"/>
        <v>0.9112820465910213</v>
      </c>
      <c r="BD323" s="35" t="str">
        <f t="shared" si="195"/>
        <v/>
      </c>
    </row>
    <row r="324" spans="1:56" ht="12.75" customHeight="1" x14ac:dyDescent="0.2">
      <c r="A324" s="7" t="s">
        <v>40</v>
      </c>
      <c r="B324" s="7" t="s">
        <v>50</v>
      </c>
      <c r="C324" s="8">
        <v>39999</v>
      </c>
      <c r="D324" s="9" t="s">
        <v>45</v>
      </c>
      <c r="E324" s="10" t="s">
        <v>33</v>
      </c>
      <c r="F324" s="10">
        <f t="shared" si="165"/>
        <v>1</v>
      </c>
      <c r="G324" s="10">
        <f t="shared" si="166"/>
        <v>0</v>
      </c>
      <c r="H324" s="10">
        <f t="shared" si="167"/>
        <v>0</v>
      </c>
      <c r="I324" s="10">
        <f t="shared" si="168"/>
        <v>0</v>
      </c>
      <c r="J324" s="7">
        <v>0</v>
      </c>
      <c r="K324" s="13">
        <v>21025</v>
      </c>
      <c r="L324" s="9">
        <v>1828092</v>
      </c>
      <c r="M324" s="7">
        <v>18</v>
      </c>
      <c r="N324" s="7">
        <f t="shared" si="196"/>
        <v>2</v>
      </c>
      <c r="O324" s="7">
        <v>11</v>
      </c>
      <c r="P324" s="7">
        <f t="shared" si="197"/>
        <v>9</v>
      </c>
      <c r="Q324" s="7">
        <v>6</v>
      </c>
      <c r="R324" s="7">
        <v>4</v>
      </c>
      <c r="S324" s="7">
        <v>6</v>
      </c>
      <c r="T324" s="7">
        <v>4</v>
      </c>
      <c r="U324" s="7">
        <v>1</v>
      </c>
      <c r="V324" s="7">
        <v>0</v>
      </c>
      <c r="W324" s="7">
        <v>1</v>
      </c>
      <c r="X324" s="6">
        <v>0</v>
      </c>
      <c r="Y324" s="12">
        <v>15.802847401400664</v>
      </c>
      <c r="Z324" s="7">
        <v>1</v>
      </c>
      <c r="AA324" s="7">
        <v>0</v>
      </c>
      <c r="AB324" s="7">
        <v>0</v>
      </c>
      <c r="AC324" s="10">
        <f t="shared" si="169"/>
        <v>0</v>
      </c>
      <c r="AD324" s="10">
        <f t="shared" si="170"/>
        <v>1</v>
      </c>
      <c r="AE324" s="10">
        <f t="shared" si="171"/>
        <v>0</v>
      </c>
      <c r="AF324" s="9" t="s">
        <v>67</v>
      </c>
      <c r="AG324" s="7" t="str">
        <f t="shared" si="172"/>
        <v>Padrão</v>
      </c>
      <c r="AH324" s="7" t="str">
        <f t="shared" si="173"/>
        <v>Padrão</v>
      </c>
      <c r="AI324" s="7" t="str">
        <f t="shared" si="174"/>
        <v>Padrão</v>
      </c>
      <c r="AJ324" s="7" t="str">
        <f t="shared" si="175"/>
        <v>Padrão</v>
      </c>
      <c r="AK324" s="7" t="str">
        <f t="shared" si="176"/>
        <v>Padrão</v>
      </c>
      <c r="AL324" s="7" t="str">
        <f t="shared" si="177"/>
        <v>Padrão</v>
      </c>
      <c r="AM324" s="34">
        <f t="shared" si="178"/>
        <v>3.3149349275476039E-2</v>
      </c>
      <c r="AN324" s="34">
        <f t="shared" si="179"/>
        <v>2.1551339691418305</v>
      </c>
      <c r="AO324" s="35" t="str">
        <f t="shared" si="180"/>
        <v/>
      </c>
      <c r="AP324" s="34">
        <f t="shared" si="181"/>
        <v>0.22173832412291847</v>
      </c>
      <c r="AQ324" s="34">
        <f t="shared" si="182"/>
        <v>0.75829784208302309</v>
      </c>
      <c r="AR324" s="35" t="str">
        <f t="shared" si="183"/>
        <v/>
      </c>
      <c r="AS324" s="34">
        <f t="shared" si="184"/>
        <v>0.79450675357053047</v>
      </c>
      <c r="AT324" s="34">
        <f t="shared" si="185"/>
        <v>0.30084051243716065</v>
      </c>
      <c r="AU324" s="35" t="str">
        <f t="shared" si="186"/>
        <v/>
      </c>
      <c r="AV324" s="34">
        <f t="shared" si="187"/>
        <v>4.5918591086084329E-2</v>
      </c>
      <c r="AW324" s="34">
        <f t="shared" si="188"/>
        <v>1.8194691376563785</v>
      </c>
      <c r="AX324" s="35" t="str">
        <f t="shared" si="189"/>
        <v/>
      </c>
      <c r="AY324" s="34">
        <f t="shared" si="190"/>
        <v>5.2586896426521736E-2</v>
      </c>
      <c r="AZ324" s="34">
        <f t="shared" si="191"/>
        <v>1.6945414485480181</v>
      </c>
      <c r="BA324" s="35" t="str">
        <f t="shared" si="192"/>
        <v/>
      </c>
      <c r="BB324" s="34">
        <f t="shared" si="193"/>
        <v>0.16285060750454688</v>
      </c>
      <c r="BC324" s="34">
        <f t="shared" si="194"/>
        <v>0.9112820465910213</v>
      </c>
      <c r="BD324" s="35" t="str">
        <f t="shared" si="195"/>
        <v/>
      </c>
    </row>
    <row r="325" spans="1:56" ht="12.75" customHeight="1" x14ac:dyDescent="0.2">
      <c r="A325" s="7" t="s">
        <v>43</v>
      </c>
      <c r="B325" s="7" t="s">
        <v>30</v>
      </c>
      <c r="C325" s="8">
        <v>40019</v>
      </c>
      <c r="D325" s="9" t="s">
        <v>45</v>
      </c>
      <c r="E325" s="10" t="s">
        <v>33</v>
      </c>
      <c r="F325" s="10">
        <f t="shared" si="165"/>
        <v>1</v>
      </c>
      <c r="G325" s="10">
        <f t="shared" si="166"/>
        <v>0</v>
      </c>
      <c r="H325" s="10">
        <f t="shared" si="167"/>
        <v>0</v>
      </c>
      <c r="I325" s="10">
        <f t="shared" si="168"/>
        <v>0</v>
      </c>
      <c r="J325" s="7">
        <v>0</v>
      </c>
      <c r="K325" s="13">
        <v>21025</v>
      </c>
      <c r="L325" s="9">
        <v>1828092</v>
      </c>
      <c r="M325" s="7">
        <v>18</v>
      </c>
      <c r="N325" s="7">
        <f t="shared" si="196"/>
        <v>2</v>
      </c>
      <c r="O325" s="7">
        <v>12</v>
      </c>
      <c r="P325" s="7">
        <f t="shared" si="197"/>
        <v>8</v>
      </c>
      <c r="Q325" s="7">
        <v>1</v>
      </c>
      <c r="R325" s="7">
        <v>9</v>
      </c>
      <c r="S325" s="7">
        <v>0</v>
      </c>
      <c r="T325" s="7">
        <v>6</v>
      </c>
      <c r="U325" s="7">
        <v>2</v>
      </c>
      <c r="V325" s="7">
        <v>0</v>
      </c>
      <c r="W325" s="7">
        <v>0</v>
      </c>
      <c r="X325" s="6">
        <v>0</v>
      </c>
      <c r="Y325" s="12">
        <v>28.032628846866888</v>
      </c>
      <c r="Z325" s="7">
        <v>1</v>
      </c>
      <c r="AA325" s="7">
        <v>0</v>
      </c>
      <c r="AB325" s="7">
        <v>0</v>
      </c>
      <c r="AC325" s="10">
        <f t="shared" si="169"/>
        <v>0</v>
      </c>
      <c r="AD325" s="10">
        <f t="shared" si="170"/>
        <v>1</v>
      </c>
      <c r="AE325" s="10">
        <f t="shared" si="171"/>
        <v>0</v>
      </c>
      <c r="AF325" s="9" t="s">
        <v>67</v>
      </c>
      <c r="AG325" s="7" t="str">
        <f t="shared" si="172"/>
        <v>Padrão</v>
      </c>
      <c r="AH325" s="7" t="str">
        <f t="shared" si="173"/>
        <v>Padrão</v>
      </c>
      <c r="AI325" s="7" t="str">
        <f t="shared" si="174"/>
        <v>Outlier</v>
      </c>
      <c r="AJ325" s="7" t="str">
        <f t="shared" si="175"/>
        <v>Padrão</v>
      </c>
      <c r="AK325" s="7" t="str">
        <f t="shared" si="176"/>
        <v>Padrão</v>
      </c>
      <c r="AL325" s="7" t="str">
        <f t="shared" si="177"/>
        <v>Padrão</v>
      </c>
      <c r="AM325" s="34">
        <f t="shared" si="178"/>
        <v>3.3149349275476039E-2</v>
      </c>
      <c r="AN325" s="34">
        <f t="shared" si="179"/>
        <v>2.1551339691418305</v>
      </c>
      <c r="AO325" s="35" t="str">
        <f t="shared" si="180"/>
        <v/>
      </c>
      <c r="AP325" s="34">
        <f t="shared" si="181"/>
        <v>0.22173832412291847</v>
      </c>
      <c r="AQ325" s="34">
        <f t="shared" si="182"/>
        <v>0.75829784208302309</v>
      </c>
      <c r="AR325" s="35" t="str">
        <f t="shared" si="183"/>
        <v/>
      </c>
      <c r="AS325" s="34">
        <f t="shared" si="184"/>
        <v>4.1501327814099289</v>
      </c>
      <c r="AT325" s="34">
        <f t="shared" si="185"/>
        <v>2.4586074131861681E-2</v>
      </c>
      <c r="AU325" s="35" t="str">
        <f t="shared" si="186"/>
        <v>**</v>
      </c>
      <c r="AV325" s="34">
        <f t="shared" si="187"/>
        <v>0.53897953132908405</v>
      </c>
      <c r="AW325" s="34">
        <f t="shared" si="188"/>
        <v>0.41503623187612998</v>
      </c>
      <c r="AX325" s="35" t="str">
        <f t="shared" si="189"/>
        <v/>
      </c>
      <c r="AY325" s="34">
        <f t="shared" si="190"/>
        <v>1.359145762619409</v>
      </c>
      <c r="AZ325" s="34">
        <f t="shared" si="191"/>
        <v>0.17343721680926089</v>
      </c>
      <c r="BA325" s="35" t="str">
        <f t="shared" si="192"/>
        <v/>
      </c>
      <c r="BB325" s="34">
        <f t="shared" si="193"/>
        <v>0.16285060750454688</v>
      </c>
      <c r="BC325" s="34">
        <f t="shared" si="194"/>
        <v>0.9112820465910213</v>
      </c>
      <c r="BD325" s="35" t="str">
        <f t="shared" si="195"/>
        <v/>
      </c>
    </row>
    <row r="326" spans="1:56" ht="12.75" customHeight="1" x14ac:dyDescent="0.2">
      <c r="A326" s="7" t="s">
        <v>60</v>
      </c>
      <c r="B326" s="7" t="s">
        <v>39</v>
      </c>
      <c r="C326" s="8">
        <v>40098</v>
      </c>
      <c r="D326" s="9" t="s">
        <v>65</v>
      </c>
      <c r="E326" s="10" t="s">
        <v>66</v>
      </c>
      <c r="F326" s="10">
        <f t="shared" si="165"/>
        <v>0</v>
      </c>
      <c r="G326" s="10">
        <f t="shared" si="166"/>
        <v>0</v>
      </c>
      <c r="H326" s="10">
        <f t="shared" si="167"/>
        <v>0</v>
      </c>
      <c r="I326" s="10">
        <f t="shared" si="168"/>
        <v>1</v>
      </c>
      <c r="J326" s="7">
        <v>0</v>
      </c>
      <c r="K326" s="11">
        <v>14355</v>
      </c>
      <c r="L326" s="9">
        <v>1281975</v>
      </c>
      <c r="M326" s="7">
        <v>18</v>
      </c>
      <c r="N326" s="7">
        <f t="shared" si="196"/>
        <v>2</v>
      </c>
      <c r="O326" s="7">
        <v>1</v>
      </c>
      <c r="P326" s="7">
        <f t="shared" si="197"/>
        <v>19</v>
      </c>
      <c r="Q326" s="7">
        <v>0</v>
      </c>
      <c r="R326" s="7">
        <v>7</v>
      </c>
      <c r="S326" s="7">
        <v>2</v>
      </c>
      <c r="T326" s="7">
        <v>7</v>
      </c>
      <c r="U326" s="7">
        <v>3</v>
      </c>
      <c r="V326" s="7">
        <v>0</v>
      </c>
      <c r="W326" s="7">
        <v>1</v>
      </c>
      <c r="X326" s="6">
        <v>1</v>
      </c>
      <c r="Y326" s="12">
        <v>16.381101465774869</v>
      </c>
      <c r="Z326" s="7">
        <v>0</v>
      </c>
      <c r="AA326" s="7">
        <v>0</v>
      </c>
      <c r="AB326" s="7">
        <v>0</v>
      </c>
      <c r="AC326" s="10">
        <f t="shared" si="169"/>
        <v>0</v>
      </c>
      <c r="AD326" s="10">
        <f t="shared" si="170"/>
        <v>0</v>
      </c>
      <c r="AE326" s="10">
        <f t="shared" si="171"/>
        <v>1</v>
      </c>
      <c r="AF326" s="9" t="s">
        <v>76</v>
      </c>
      <c r="AG326" s="7" t="str">
        <f t="shared" si="172"/>
        <v>Padrão</v>
      </c>
      <c r="AH326" s="7" t="str">
        <f t="shared" si="173"/>
        <v>Padrão</v>
      </c>
      <c r="AI326" s="7" t="str">
        <f t="shared" si="174"/>
        <v>Padrão</v>
      </c>
      <c r="AJ326" s="7" t="str">
        <f t="shared" si="175"/>
        <v>Padrão</v>
      </c>
      <c r="AK326" s="7" t="str">
        <f t="shared" si="176"/>
        <v>Padrão</v>
      </c>
      <c r="AL326" s="7" t="str">
        <f t="shared" si="177"/>
        <v>Padrão</v>
      </c>
      <c r="AM326" s="34">
        <f t="shared" si="178"/>
        <v>0.28907006442024263</v>
      </c>
      <c r="AN326" s="34">
        <f t="shared" si="179"/>
        <v>0.64215185177999479</v>
      </c>
      <c r="AO326" s="35" t="str">
        <f t="shared" si="180"/>
        <v/>
      </c>
      <c r="AP326" s="34">
        <f t="shared" si="181"/>
        <v>0.31131254304670897</v>
      </c>
      <c r="AQ326" s="34">
        <f t="shared" si="182"/>
        <v>0.611943176405504</v>
      </c>
      <c r="AR326" s="35" t="str">
        <f t="shared" si="183"/>
        <v/>
      </c>
      <c r="AS326" s="34">
        <f t="shared" si="184"/>
        <v>1.1257378724916556</v>
      </c>
      <c r="AT326" s="34">
        <f t="shared" si="185"/>
        <v>0.21416108293737512</v>
      </c>
      <c r="AU326" s="35" t="str">
        <f t="shared" si="186"/>
        <v/>
      </c>
      <c r="AV326" s="34">
        <f t="shared" si="187"/>
        <v>1.4601616782221036</v>
      </c>
      <c r="AW326" s="34">
        <f t="shared" si="188"/>
        <v>0.159088765911922</v>
      </c>
      <c r="AX326" s="35" t="str">
        <f t="shared" si="189"/>
        <v/>
      </c>
      <c r="AY326" s="34">
        <f t="shared" si="190"/>
        <v>2.6684063813689578E-2</v>
      </c>
      <c r="AZ326" s="34">
        <f t="shared" si="191"/>
        <v>2.4098483283509129</v>
      </c>
      <c r="BA326" s="35" t="str">
        <f t="shared" si="192"/>
        <v/>
      </c>
      <c r="BB326" s="34">
        <f t="shared" si="193"/>
        <v>0.16285060750454688</v>
      </c>
      <c r="BC326" s="34">
        <f t="shared" si="194"/>
        <v>0.9112820465910213</v>
      </c>
      <c r="BD326" s="35" t="str">
        <f t="shared" si="195"/>
        <v/>
      </c>
    </row>
    <row r="327" spans="1:56" ht="12.75" customHeight="1" x14ac:dyDescent="0.2">
      <c r="A327" s="7" t="s">
        <v>43</v>
      </c>
      <c r="B327" s="7" t="s">
        <v>49</v>
      </c>
      <c r="C327" s="8">
        <v>40027</v>
      </c>
      <c r="D327" s="9" t="s">
        <v>70</v>
      </c>
      <c r="E327" s="10" t="s">
        <v>66</v>
      </c>
      <c r="F327" s="10">
        <f t="shared" si="165"/>
        <v>0</v>
      </c>
      <c r="G327" s="10">
        <f t="shared" si="166"/>
        <v>0</v>
      </c>
      <c r="H327" s="10">
        <f t="shared" si="167"/>
        <v>0</v>
      </c>
      <c r="I327" s="10">
        <f t="shared" si="168"/>
        <v>1</v>
      </c>
      <c r="J327" s="7">
        <v>0</v>
      </c>
      <c r="K327" s="11">
        <v>16055</v>
      </c>
      <c r="L327" s="9">
        <v>510707</v>
      </c>
      <c r="M327" s="7">
        <v>18</v>
      </c>
      <c r="N327" s="7">
        <f t="shared" si="196"/>
        <v>2</v>
      </c>
      <c r="O327" s="7">
        <v>19</v>
      </c>
      <c r="P327" s="7">
        <f t="shared" si="197"/>
        <v>1</v>
      </c>
      <c r="Q327" s="7">
        <v>0</v>
      </c>
      <c r="R327" s="7">
        <v>1</v>
      </c>
      <c r="S327" s="7">
        <v>1</v>
      </c>
      <c r="T327" s="7">
        <v>2</v>
      </c>
      <c r="U327" s="7">
        <v>2</v>
      </c>
      <c r="V327" s="7">
        <v>0</v>
      </c>
      <c r="W327" s="7">
        <v>1</v>
      </c>
      <c r="X327" s="6">
        <v>0</v>
      </c>
      <c r="Y327" s="12">
        <v>17.208955223880597</v>
      </c>
      <c r="Z327" s="7">
        <v>1</v>
      </c>
      <c r="AA327" s="7">
        <v>0</v>
      </c>
      <c r="AB327" s="7">
        <v>0</v>
      </c>
      <c r="AC327" s="10">
        <f t="shared" si="169"/>
        <v>0</v>
      </c>
      <c r="AD327" s="10">
        <f t="shared" si="170"/>
        <v>1</v>
      </c>
      <c r="AE327" s="10">
        <f t="shared" si="171"/>
        <v>0</v>
      </c>
      <c r="AF327" s="9" t="s">
        <v>67</v>
      </c>
      <c r="AG327" s="7" t="str">
        <f t="shared" si="172"/>
        <v>Padrão</v>
      </c>
      <c r="AH327" s="7" t="str">
        <f t="shared" si="173"/>
        <v>Padrão</v>
      </c>
      <c r="AI327" s="7" t="str">
        <f t="shared" si="174"/>
        <v>Outlier</v>
      </c>
      <c r="AJ327" s="7" t="str">
        <f t="shared" si="175"/>
        <v>Padrão</v>
      </c>
      <c r="AK327" s="7" t="str">
        <f t="shared" si="176"/>
        <v>Padrão</v>
      </c>
      <c r="AL327" s="7" t="str">
        <f t="shared" si="177"/>
        <v>Padrão</v>
      </c>
      <c r="AM327" s="34">
        <f t="shared" si="178"/>
        <v>0.19983052835112544</v>
      </c>
      <c r="AN327" s="34">
        <f t="shared" si="179"/>
        <v>0.80758175660921638</v>
      </c>
      <c r="AO327" s="35" t="str">
        <f t="shared" si="180"/>
        <v/>
      </c>
      <c r="AP327" s="34">
        <f t="shared" si="181"/>
        <v>0.46363944234905263</v>
      </c>
      <c r="AQ327" s="34">
        <f t="shared" si="182"/>
        <v>0.46466702367731155</v>
      </c>
      <c r="AR327" s="35" t="str">
        <f t="shared" si="183"/>
        <v/>
      </c>
      <c r="AS327" s="34">
        <f t="shared" si="184"/>
        <v>2.399703714495983</v>
      </c>
      <c r="AT327" s="34">
        <f t="shared" si="185"/>
        <v>7.7578649173113995E-2</v>
      </c>
      <c r="AU327" s="35" t="str">
        <f t="shared" si="186"/>
        <v>*</v>
      </c>
      <c r="AV327" s="34">
        <f t="shared" si="187"/>
        <v>1.3519287889004703</v>
      </c>
      <c r="AW327" s="34">
        <f t="shared" si="188"/>
        <v>0.17452817652697644</v>
      </c>
      <c r="AX327" s="35" t="str">
        <f t="shared" si="189"/>
        <v/>
      </c>
      <c r="AY327" s="34">
        <f t="shared" si="190"/>
        <v>4.7490183056063335E-3</v>
      </c>
      <c r="AZ327" s="34">
        <f t="shared" si="191"/>
        <v>5.775331371119675</v>
      </c>
      <c r="BA327" s="35" t="str">
        <f t="shared" si="192"/>
        <v/>
      </c>
      <c r="BB327" s="34">
        <f t="shared" si="193"/>
        <v>0.16285060750454688</v>
      </c>
      <c r="BC327" s="34">
        <f t="shared" si="194"/>
        <v>0.9112820465910213</v>
      </c>
      <c r="BD327" s="35" t="str">
        <f t="shared" si="195"/>
        <v/>
      </c>
    </row>
    <row r="328" spans="1:56" ht="12.75" customHeight="1" x14ac:dyDescent="0.2">
      <c r="A328" s="7" t="s">
        <v>60</v>
      </c>
      <c r="B328" s="7" t="s">
        <v>43</v>
      </c>
      <c r="C328" s="8">
        <v>40054</v>
      </c>
      <c r="D328" s="9" t="s">
        <v>37</v>
      </c>
      <c r="E328" s="10" t="s">
        <v>38</v>
      </c>
      <c r="F328" s="10">
        <f t="shared" si="165"/>
        <v>0</v>
      </c>
      <c r="G328" s="10">
        <f t="shared" si="166"/>
        <v>1</v>
      </c>
      <c r="H328" s="10">
        <f t="shared" si="167"/>
        <v>0</v>
      </c>
      <c r="I328" s="10">
        <f t="shared" si="168"/>
        <v>0</v>
      </c>
      <c r="J328" s="7">
        <v>0</v>
      </c>
      <c r="K328" s="13">
        <v>13510</v>
      </c>
      <c r="L328" s="9">
        <v>1561659</v>
      </c>
      <c r="M328" s="7">
        <v>18</v>
      </c>
      <c r="N328" s="7">
        <f t="shared" si="196"/>
        <v>2</v>
      </c>
      <c r="O328" s="7">
        <v>13</v>
      </c>
      <c r="P328" s="7">
        <f t="shared" si="197"/>
        <v>7</v>
      </c>
      <c r="Q328" s="7">
        <v>3</v>
      </c>
      <c r="R328" s="7">
        <v>6</v>
      </c>
      <c r="S328" s="7">
        <v>5</v>
      </c>
      <c r="T328" s="7">
        <v>5</v>
      </c>
      <c r="U328" s="7">
        <v>3</v>
      </c>
      <c r="V328" s="7">
        <v>0</v>
      </c>
      <c r="W328" s="7">
        <v>0</v>
      </c>
      <c r="X328" s="6">
        <v>0</v>
      </c>
      <c r="Y328" s="12">
        <v>13.635032934862162</v>
      </c>
      <c r="Z328" s="7">
        <v>1</v>
      </c>
      <c r="AA328" s="7">
        <v>0</v>
      </c>
      <c r="AB328" s="7">
        <v>1</v>
      </c>
      <c r="AC328" s="10">
        <f t="shared" si="169"/>
        <v>0</v>
      </c>
      <c r="AD328" s="10">
        <f t="shared" si="170"/>
        <v>1</v>
      </c>
      <c r="AE328" s="10">
        <f t="shared" si="171"/>
        <v>0</v>
      </c>
      <c r="AF328" s="9" t="s">
        <v>67</v>
      </c>
      <c r="AG328" s="7" t="str">
        <f t="shared" si="172"/>
        <v>Padrão</v>
      </c>
      <c r="AH328" s="7" t="str">
        <f t="shared" si="173"/>
        <v>Padrão</v>
      </c>
      <c r="AI328" s="7" t="str">
        <f t="shared" si="174"/>
        <v>Padrão</v>
      </c>
      <c r="AJ328" s="7" t="str">
        <f t="shared" si="175"/>
        <v>Padrão</v>
      </c>
      <c r="AK328" s="7" t="str">
        <f t="shared" si="176"/>
        <v>Padrão</v>
      </c>
      <c r="AL328" s="7" t="str">
        <f t="shared" si="177"/>
        <v>Padrão</v>
      </c>
      <c r="AM328" s="34">
        <f t="shared" si="178"/>
        <v>0.33953923400509478</v>
      </c>
      <c r="AN328" s="34">
        <f t="shared" si="179"/>
        <v>0.57774351011912095</v>
      </c>
      <c r="AO328" s="35" t="str">
        <f t="shared" si="180"/>
        <v/>
      </c>
      <c r="AP328" s="34">
        <f t="shared" si="181"/>
        <v>0.2635448462759295</v>
      </c>
      <c r="AQ328" s="34">
        <f t="shared" si="182"/>
        <v>0.68116882852048066</v>
      </c>
      <c r="AR328" s="35" t="str">
        <f t="shared" si="183"/>
        <v/>
      </c>
      <c r="AS328" s="34">
        <f t="shared" si="184"/>
        <v>0.16261969593638392</v>
      </c>
      <c r="AT328" s="34">
        <f t="shared" si="185"/>
        <v>0.91203409733242702</v>
      </c>
      <c r="AU328" s="35" t="str">
        <f t="shared" si="186"/>
        <v/>
      </c>
      <c r="AV328" s="34">
        <f t="shared" si="187"/>
        <v>6.7565168950411023E-2</v>
      </c>
      <c r="AW328" s="34">
        <f t="shared" si="188"/>
        <v>1.4838057245320497</v>
      </c>
      <c r="AX328" s="35" t="str">
        <f t="shared" si="189"/>
        <v/>
      </c>
      <c r="AY328" s="34">
        <f t="shared" si="190"/>
        <v>0.22716385749299706</v>
      </c>
      <c r="AZ328" s="34">
        <f t="shared" si="191"/>
        <v>0.74715798723020155</v>
      </c>
      <c r="BA328" s="35" t="str">
        <f t="shared" si="192"/>
        <v/>
      </c>
      <c r="BB328" s="34">
        <f t="shared" si="193"/>
        <v>9.7148813388076474E-2</v>
      </c>
      <c r="BC328" s="34">
        <f t="shared" si="194"/>
        <v>1.2192582948569122</v>
      </c>
      <c r="BD328" s="35" t="str">
        <f t="shared" si="195"/>
        <v/>
      </c>
    </row>
    <row r="329" spans="1:56" ht="12.75" customHeight="1" x14ac:dyDescent="0.2">
      <c r="A329" s="7" t="s">
        <v>60</v>
      </c>
      <c r="B329" s="7" t="s">
        <v>36</v>
      </c>
      <c r="C329" s="8">
        <v>40110</v>
      </c>
      <c r="D329" s="9" t="s">
        <v>37</v>
      </c>
      <c r="E329" s="10" t="s">
        <v>38</v>
      </c>
      <c r="F329" s="10">
        <f t="shared" si="165"/>
        <v>0</v>
      </c>
      <c r="G329" s="10">
        <f t="shared" si="166"/>
        <v>1</v>
      </c>
      <c r="H329" s="10">
        <f t="shared" si="167"/>
        <v>0</v>
      </c>
      <c r="I329" s="10">
        <f t="shared" si="168"/>
        <v>0</v>
      </c>
      <c r="J329" s="7">
        <v>0</v>
      </c>
      <c r="K329" s="13">
        <v>13510</v>
      </c>
      <c r="L329" s="9">
        <v>1561659</v>
      </c>
      <c r="M329" s="7">
        <v>18</v>
      </c>
      <c r="N329" s="7">
        <f t="shared" si="196"/>
        <v>2</v>
      </c>
      <c r="O329" s="7">
        <v>12</v>
      </c>
      <c r="P329" s="7">
        <f t="shared" si="197"/>
        <v>8</v>
      </c>
      <c r="Q329" s="7">
        <v>1</v>
      </c>
      <c r="R329" s="7">
        <v>5</v>
      </c>
      <c r="S329" s="7">
        <v>3</v>
      </c>
      <c r="T329" s="7">
        <v>2</v>
      </c>
      <c r="U329" s="7">
        <v>4</v>
      </c>
      <c r="V329" s="7">
        <v>0</v>
      </c>
      <c r="W329" s="7">
        <v>0</v>
      </c>
      <c r="X329" s="6">
        <v>0</v>
      </c>
      <c r="Y329" s="12">
        <v>10.415512465373961</v>
      </c>
      <c r="Z329" s="7">
        <v>1</v>
      </c>
      <c r="AA329" s="7">
        <v>0</v>
      </c>
      <c r="AB329" s="7">
        <v>0</v>
      </c>
      <c r="AC329" s="10">
        <f t="shared" si="169"/>
        <v>0</v>
      </c>
      <c r="AD329" s="10">
        <f t="shared" si="170"/>
        <v>0</v>
      </c>
      <c r="AE329" s="10">
        <f t="shared" si="171"/>
        <v>1</v>
      </c>
      <c r="AF329" s="9" t="s">
        <v>76</v>
      </c>
      <c r="AG329" s="7" t="str">
        <f t="shared" si="172"/>
        <v>Padrão</v>
      </c>
      <c r="AH329" s="7" t="str">
        <f t="shared" si="173"/>
        <v>Padrão</v>
      </c>
      <c r="AI329" s="7" t="str">
        <f t="shared" si="174"/>
        <v>Padrão</v>
      </c>
      <c r="AJ329" s="7" t="str">
        <f t="shared" si="175"/>
        <v>Padrão</v>
      </c>
      <c r="AK329" s="7" t="str">
        <f t="shared" si="176"/>
        <v>Padrão</v>
      </c>
      <c r="AL329" s="7" t="str">
        <f t="shared" si="177"/>
        <v>Padrão</v>
      </c>
      <c r="AM329" s="34">
        <f t="shared" si="178"/>
        <v>0.33953923400509478</v>
      </c>
      <c r="AN329" s="34">
        <f t="shared" si="179"/>
        <v>0.57774351011912095</v>
      </c>
      <c r="AO329" s="35" t="str">
        <f t="shared" si="180"/>
        <v/>
      </c>
      <c r="AP329" s="34">
        <f t="shared" si="181"/>
        <v>0.2635448462759295</v>
      </c>
      <c r="AQ329" s="34">
        <f t="shared" si="182"/>
        <v>0.68116882852048066</v>
      </c>
      <c r="AR329" s="35" t="str">
        <f t="shared" si="183"/>
        <v/>
      </c>
      <c r="AS329" s="34">
        <f t="shared" si="184"/>
        <v>0.32823525539694648</v>
      </c>
      <c r="AT329" s="34">
        <f t="shared" si="185"/>
        <v>0.59093821033144889</v>
      </c>
      <c r="AU329" s="35" t="str">
        <f t="shared" si="186"/>
        <v/>
      </c>
      <c r="AV329" s="34">
        <f t="shared" si="187"/>
        <v>1.3519287889004703</v>
      </c>
      <c r="AW329" s="34">
        <f t="shared" si="188"/>
        <v>0.17452817652697644</v>
      </c>
      <c r="AX329" s="35" t="str">
        <f t="shared" si="189"/>
        <v/>
      </c>
      <c r="AY329" s="34">
        <f t="shared" si="190"/>
        <v>0.71215339372504705</v>
      </c>
      <c r="AZ329" s="34">
        <f t="shared" si="191"/>
        <v>0.33111674727488494</v>
      </c>
      <c r="BA329" s="35" t="str">
        <f t="shared" si="192"/>
        <v/>
      </c>
      <c r="BB329" s="34">
        <f t="shared" si="193"/>
        <v>0.16285060750454688</v>
      </c>
      <c r="BC329" s="34">
        <f t="shared" si="194"/>
        <v>0.9112820465910213</v>
      </c>
      <c r="BD329" s="35" t="str">
        <f t="shared" si="195"/>
        <v/>
      </c>
    </row>
    <row r="330" spans="1:56" ht="12.75" customHeight="1" x14ac:dyDescent="0.2">
      <c r="A330" s="7" t="s">
        <v>35</v>
      </c>
      <c r="B330" s="7" t="s">
        <v>58</v>
      </c>
      <c r="C330" s="8">
        <v>39971</v>
      </c>
      <c r="D330" s="9" t="s">
        <v>37</v>
      </c>
      <c r="E330" s="10" t="s">
        <v>38</v>
      </c>
      <c r="F330" s="10">
        <f t="shared" si="165"/>
        <v>0</v>
      </c>
      <c r="G330" s="10">
        <f t="shared" si="166"/>
        <v>1</v>
      </c>
      <c r="H330" s="10">
        <f t="shared" si="167"/>
        <v>0</v>
      </c>
      <c r="I330" s="10">
        <f t="shared" si="168"/>
        <v>0</v>
      </c>
      <c r="J330" s="7">
        <v>0</v>
      </c>
      <c r="K330" s="13">
        <v>13510</v>
      </c>
      <c r="L330" s="9">
        <v>1561659</v>
      </c>
      <c r="M330" s="7">
        <v>18</v>
      </c>
      <c r="N330" s="7">
        <f t="shared" si="196"/>
        <v>2</v>
      </c>
      <c r="O330" s="7">
        <v>6</v>
      </c>
      <c r="P330" s="7">
        <f t="shared" si="197"/>
        <v>14</v>
      </c>
      <c r="Q330" s="7">
        <v>1</v>
      </c>
      <c r="R330" s="7">
        <v>7</v>
      </c>
      <c r="S330" s="7">
        <v>4</v>
      </c>
      <c r="T330" s="7">
        <v>4</v>
      </c>
      <c r="U330" s="7">
        <v>1</v>
      </c>
      <c r="V330" s="7">
        <v>0</v>
      </c>
      <c r="W330" s="7">
        <v>1</v>
      </c>
      <c r="X330" s="6">
        <v>1</v>
      </c>
      <c r="Y330" s="12">
        <v>24.331647398843931</v>
      </c>
      <c r="Z330" s="7">
        <v>1</v>
      </c>
      <c r="AA330" s="7">
        <v>0</v>
      </c>
      <c r="AB330" s="7">
        <v>0</v>
      </c>
      <c r="AC330" s="10">
        <f t="shared" si="169"/>
        <v>1</v>
      </c>
      <c r="AD330" s="10">
        <f t="shared" si="170"/>
        <v>0</v>
      </c>
      <c r="AE330" s="10">
        <f t="shared" si="171"/>
        <v>0</v>
      </c>
      <c r="AF330" s="9" t="s">
        <v>34</v>
      </c>
      <c r="AG330" s="7" t="str">
        <f t="shared" si="172"/>
        <v>Padrão</v>
      </c>
      <c r="AH330" s="7" t="str">
        <f t="shared" si="173"/>
        <v>Padrão</v>
      </c>
      <c r="AI330" s="7" t="str">
        <f t="shared" si="174"/>
        <v>Padrão</v>
      </c>
      <c r="AJ330" s="7" t="str">
        <f t="shared" si="175"/>
        <v>Padrão</v>
      </c>
      <c r="AK330" s="7" t="str">
        <f t="shared" si="176"/>
        <v>Padrão</v>
      </c>
      <c r="AL330" s="7" t="str">
        <f t="shared" si="177"/>
        <v>Padrão</v>
      </c>
      <c r="AM330" s="34">
        <f t="shared" si="178"/>
        <v>0.33953923400509478</v>
      </c>
      <c r="AN330" s="34">
        <f t="shared" si="179"/>
        <v>0.57774351011912095</v>
      </c>
      <c r="AO330" s="35" t="str">
        <f t="shared" si="180"/>
        <v/>
      </c>
      <c r="AP330" s="34">
        <f t="shared" si="181"/>
        <v>0.2635448462759295</v>
      </c>
      <c r="AQ330" s="34">
        <f t="shared" si="182"/>
        <v>0.68116882852048066</v>
      </c>
      <c r="AR330" s="35" t="str">
        <f t="shared" si="183"/>
        <v/>
      </c>
      <c r="AS330" s="34">
        <f t="shared" si="184"/>
        <v>7.1958632118559957E-3</v>
      </c>
      <c r="AT330" s="34">
        <f t="shared" si="185"/>
        <v>4.6860406798016934</v>
      </c>
      <c r="AU330" s="35" t="str">
        <f t="shared" si="186"/>
        <v/>
      </c>
      <c r="AV330" s="34">
        <f t="shared" si="187"/>
        <v>4.5918591086084329E-2</v>
      </c>
      <c r="AW330" s="34">
        <f t="shared" si="188"/>
        <v>1.8194691376563785</v>
      </c>
      <c r="AX330" s="35" t="str">
        <f t="shared" si="189"/>
        <v/>
      </c>
      <c r="AY330" s="34">
        <f t="shared" si="190"/>
        <v>0.55297889639739239</v>
      </c>
      <c r="AZ330" s="34">
        <f t="shared" si="191"/>
        <v>0.4068908703569698</v>
      </c>
      <c r="BA330" s="35" t="str">
        <f t="shared" si="192"/>
        <v/>
      </c>
      <c r="BB330" s="34">
        <f t="shared" si="193"/>
        <v>0.16285060750454688</v>
      </c>
      <c r="BC330" s="34">
        <f t="shared" si="194"/>
        <v>0.9112820465910213</v>
      </c>
      <c r="BD330" s="35" t="str">
        <f t="shared" si="195"/>
        <v/>
      </c>
    </row>
    <row r="331" spans="1:56" ht="12.75" customHeight="1" x14ac:dyDescent="0.2">
      <c r="A331" s="7" t="s">
        <v>60</v>
      </c>
      <c r="B331" s="7" t="s">
        <v>63</v>
      </c>
      <c r="C331" s="8">
        <v>40045</v>
      </c>
      <c r="D331" s="9" t="s">
        <v>37</v>
      </c>
      <c r="E331" s="10" t="s">
        <v>38</v>
      </c>
      <c r="F331" s="10">
        <f t="shared" si="165"/>
        <v>0</v>
      </c>
      <c r="G331" s="10">
        <f t="shared" si="166"/>
        <v>1</v>
      </c>
      <c r="H331" s="10">
        <f t="shared" si="167"/>
        <v>0</v>
      </c>
      <c r="I331" s="10">
        <f t="shared" si="168"/>
        <v>0</v>
      </c>
      <c r="J331" s="7">
        <v>0</v>
      </c>
      <c r="K331" s="13">
        <v>13510</v>
      </c>
      <c r="L331" s="9">
        <v>1561659</v>
      </c>
      <c r="M331" s="7">
        <v>18</v>
      </c>
      <c r="N331" s="7">
        <f t="shared" si="196"/>
        <v>2</v>
      </c>
      <c r="O331" s="7">
        <v>3</v>
      </c>
      <c r="P331" s="7">
        <f t="shared" si="197"/>
        <v>17</v>
      </c>
      <c r="Q331" s="7">
        <v>6</v>
      </c>
      <c r="R331" s="7">
        <v>6</v>
      </c>
      <c r="S331" s="7">
        <v>4</v>
      </c>
      <c r="T331" s="7">
        <v>7</v>
      </c>
      <c r="U331" s="7">
        <v>3</v>
      </c>
      <c r="V331" s="7">
        <v>0</v>
      </c>
      <c r="W331" s="7">
        <v>0</v>
      </c>
      <c r="X331" s="6">
        <v>0</v>
      </c>
      <c r="Y331" s="12">
        <v>12.074861367837338</v>
      </c>
      <c r="Z331" s="7">
        <v>0</v>
      </c>
      <c r="AA331" s="7">
        <v>0</v>
      </c>
      <c r="AB331" s="7">
        <v>10</v>
      </c>
      <c r="AC331" s="10">
        <f t="shared" si="169"/>
        <v>0</v>
      </c>
      <c r="AD331" s="10">
        <f t="shared" si="170"/>
        <v>1</v>
      </c>
      <c r="AE331" s="10">
        <f t="shared" si="171"/>
        <v>0</v>
      </c>
      <c r="AF331" s="9" t="s">
        <v>67</v>
      </c>
      <c r="AG331" s="7" t="str">
        <f t="shared" si="172"/>
        <v>Padrão</v>
      </c>
      <c r="AH331" s="7" t="str">
        <f t="shared" si="173"/>
        <v>Padrão</v>
      </c>
      <c r="AI331" s="7" t="str">
        <f t="shared" si="174"/>
        <v>Padrão</v>
      </c>
      <c r="AJ331" s="7" t="str">
        <f t="shared" si="175"/>
        <v>Padrão</v>
      </c>
      <c r="AK331" s="7" t="str">
        <f t="shared" si="176"/>
        <v>Padrão</v>
      </c>
      <c r="AL331" s="7" t="str">
        <f t="shared" si="177"/>
        <v>Outlier</v>
      </c>
      <c r="AM331" s="34">
        <f t="shared" si="178"/>
        <v>0.33953923400509478</v>
      </c>
      <c r="AN331" s="34">
        <f t="shared" si="179"/>
        <v>0.57774351011912095</v>
      </c>
      <c r="AO331" s="35" t="str">
        <f t="shared" si="180"/>
        <v/>
      </c>
      <c r="AP331" s="34">
        <f t="shared" si="181"/>
        <v>0.2635448462759295</v>
      </c>
      <c r="AQ331" s="34">
        <f t="shared" si="182"/>
        <v>0.68116882852048066</v>
      </c>
      <c r="AR331" s="35" t="str">
        <f t="shared" si="183"/>
        <v/>
      </c>
      <c r="AS331" s="34">
        <f t="shared" si="184"/>
        <v>7.1958632118559957E-3</v>
      </c>
      <c r="AT331" s="34">
        <f t="shared" si="185"/>
        <v>4.6860406798016934</v>
      </c>
      <c r="AU331" s="35" t="str">
        <f t="shared" si="186"/>
        <v/>
      </c>
      <c r="AV331" s="34">
        <f t="shared" si="187"/>
        <v>1.4601616782221036</v>
      </c>
      <c r="AW331" s="34">
        <f t="shared" si="188"/>
        <v>0.159088765911922</v>
      </c>
      <c r="AX331" s="35" t="str">
        <f t="shared" si="189"/>
        <v/>
      </c>
      <c r="AY331" s="34">
        <f t="shared" si="190"/>
        <v>0.42849789542630751</v>
      </c>
      <c r="AZ331" s="34">
        <f t="shared" si="191"/>
        <v>0.4919133210716613</v>
      </c>
      <c r="BA331" s="35" t="str">
        <f t="shared" si="192"/>
        <v/>
      </c>
      <c r="BB331" s="34">
        <f t="shared" si="193"/>
        <v>0.26528403651854965</v>
      </c>
      <c r="BC331" s="34">
        <f t="shared" si="194"/>
        <v>0.67834216111972445</v>
      </c>
      <c r="BD331" s="35" t="str">
        <f t="shared" si="195"/>
        <v/>
      </c>
    </row>
    <row r="332" spans="1:56" ht="12.75" customHeight="1" x14ac:dyDescent="0.2">
      <c r="A332" s="7" t="s">
        <v>60</v>
      </c>
      <c r="B332" s="7" t="s">
        <v>35</v>
      </c>
      <c r="C332" s="8">
        <v>40118</v>
      </c>
      <c r="D332" s="9" t="s">
        <v>37</v>
      </c>
      <c r="E332" s="10" t="s">
        <v>38</v>
      </c>
      <c r="F332" s="10">
        <f t="shared" si="165"/>
        <v>0</v>
      </c>
      <c r="G332" s="10">
        <f t="shared" si="166"/>
        <v>1</v>
      </c>
      <c r="H332" s="10">
        <f t="shared" si="167"/>
        <v>0</v>
      </c>
      <c r="I332" s="10">
        <f t="shared" si="168"/>
        <v>0</v>
      </c>
      <c r="J332" s="7">
        <v>0</v>
      </c>
      <c r="K332" s="13">
        <v>13510</v>
      </c>
      <c r="L332" s="9">
        <v>1561659</v>
      </c>
      <c r="M332" s="7">
        <v>18</v>
      </c>
      <c r="N332" s="7">
        <f t="shared" si="196"/>
        <v>2</v>
      </c>
      <c r="O332" s="7">
        <v>19</v>
      </c>
      <c r="P332" s="7">
        <f t="shared" si="197"/>
        <v>1</v>
      </c>
      <c r="Q332" s="7">
        <v>3</v>
      </c>
      <c r="R332" s="7">
        <v>5</v>
      </c>
      <c r="S332" s="7">
        <v>3</v>
      </c>
      <c r="T332" s="7">
        <v>5</v>
      </c>
      <c r="U332" s="7">
        <v>4</v>
      </c>
      <c r="V332" s="7">
        <v>1</v>
      </c>
      <c r="W332" s="7">
        <v>0</v>
      </c>
      <c r="X332" s="6">
        <v>1</v>
      </c>
      <c r="Y332" s="12">
        <v>20.676366496264254</v>
      </c>
      <c r="Z332" s="7">
        <v>1</v>
      </c>
      <c r="AA332" s="7">
        <v>0</v>
      </c>
      <c r="AB332" s="7">
        <v>0</v>
      </c>
      <c r="AC332" s="10">
        <f t="shared" si="169"/>
        <v>0</v>
      </c>
      <c r="AD332" s="10">
        <f t="shared" si="170"/>
        <v>0</v>
      </c>
      <c r="AE332" s="10">
        <f t="shared" si="171"/>
        <v>1</v>
      </c>
      <c r="AF332" s="9" t="s">
        <v>76</v>
      </c>
      <c r="AG332" s="7" t="str">
        <f t="shared" si="172"/>
        <v>Padrão</v>
      </c>
      <c r="AH332" s="7" t="str">
        <f t="shared" si="173"/>
        <v>Padrão</v>
      </c>
      <c r="AI332" s="7" t="str">
        <f t="shared" si="174"/>
        <v>Padrão</v>
      </c>
      <c r="AJ332" s="7" t="str">
        <f t="shared" si="175"/>
        <v>Padrão</v>
      </c>
      <c r="AK332" s="7" t="str">
        <f t="shared" si="176"/>
        <v>Padrão</v>
      </c>
      <c r="AL332" s="7" t="str">
        <f t="shared" si="177"/>
        <v>Padrão</v>
      </c>
      <c r="AM332" s="34">
        <f t="shared" si="178"/>
        <v>0.33953923400509478</v>
      </c>
      <c r="AN332" s="34">
        <f t="shared" si="179"/>
        <v>0.57774351011912095</v>
      </c>
      <c r="AO332" s="35" t="str">
        <f t="shared" si="180"/>
        <v/>
      </c>
      <c r="AP332" s="34">
        <f t="shared" si="181"/>
        <v>0.2635448462759295</v>
      </c>
      <c r="AQ332" s="34">
        <f t="shared" si="182"/>
        <v>0.68116882852048066</v>
      </c>
      <c r="AR332" s="35" t="str">
        <f t="shared" si="183"/>
        <v/>
      </c>
      <c r="AS332" s="34">
        <f t="shared" si="184"/>
        <v>0.32823525539694648</v>
      </c>
      <c r="AT332" s="34">
        <f t="shared" si="185"/>
        <v>0.59093821033144889</v>
      </c>
      <c r="AU332" s="35" t="str">
        <f t="shared" si="186"/>
        <v/>
      </c>
      <c r="AV332" s="34">
        <f t="shared" si="187"/>
        <v>6.7565168950411023E-2</v>
      </c>
      <c r="AW332" s="34">
        <f t="shared" si="188"/>
        <v>1.4838057245320497</v>
      </c>
      <c r="AX332" s="35" t="str">
        <f t="shared" si="189"/>
        <v/>
      </c>
      <c r="AY332" s="34">
        <f t="shared" si="190"/>
        <v>0.10669391712635855</v>
      </c>
      <c r="AZ332" s="34">
        <f t="shared" si="191"/>
        <v>1.1579023786860607</v>
      </c>
      <c r="BA332" s="35" t="str">
        <f t="shared" si="192"/>
        <v/>
      </c>
      <c r="BB332" s="34">
        <f t="shared" si="193"/>
        <v>0.16285060750454688</v>
      </c>
      <c r="BC332" s="34">
        <f t="shared" si="194"/>
        <v>0.9112820465910213</v>
      </c>
      <c r="BD332" s="35" t="str">
        <f t="shared" si="195"/>
        <v/>
      </c>
    </row>
    <row r="333" spans="1:56" ht="12.75" customHeight="1" x14ac:dyDescent="0.2">
      <c r="A333" s="7" t="s">
        <v>53</v>
      </c>
      <c r="B333" s="7" t="s">
        <v>63</v>
      </c>
      <c r="C333" s="8">
        <v>39991</v>
      </c>
      <c r="D333" s="9" t="s">
        <v>51</v>
      </c>
      <c r="E333" s="10" t="s">
        <v>42</v>
      </c>
      <c r="F333" s="10">
        <f t="shared" si="165"/>
        <v>0</v>
      </c>
      <c r="G333" s="10">
        <f t="shared" si="166"/>
        <v>0</v>
      </c>
      <c r="H333" s="10">
        <f t="shared" si="167"/>
        <v>1</v>
      </c>
      <c r="I333" s="10">
        <f t="shared" si="168"/>
        <v>0</v>
      </c>
      <c r="J333" s="7">
        <v>0</v>
      </c>
      <c r="K333" s="13">
        <v>22903</v>
      </c>
      <c r="L333" s="9">
        <v>6186710</v>
      </c>
      <c r="M333" s="7">
        <v>18</v>
      </c>
      <c r="N333" s="7">
        <f t="shared" si="196"/>
        <v>2</v>
      </c>
      <c r="O333" s="7">
        <v>13</v>
      </c>
      <c r="P333" s="7">
        <f t="shared" si="197"/>
        <v>7</v>
      </c>
      <c r="Q333" s="7">
        <v>3</v>
      </c>
      <c r="R333" s="7">
        <v>3</v>
      </c>
      <c r="S333" s="7">
        <v>5</v>
      </c>
      <c r="T333" s="7">
        <v>4</v>
      </c>
      <c r="U333" s="7">
        <v>1</v>
      </c>
      <c r="V333" s="7">
        <v>0</v>
      </c>
      <c r="W333" s="7">
        <v>0</v>
      </c>
      <c r="X333" s="6">
        <v>0</v>
      </c>
      <c r="Y333" s="12">
        <v>13.453586497890296</v>
      </c>
      <c r="Z333" s="7">
        <v>1</v>
      </c>
      <c r="AA333" s="7">
        <v>0</v>
      </c>
      <c r="AB333" s="7">
        <v>0</v>
      </c>
      <c r="AC333" s="10">
        <f t="shared" si="169"/>
        <v>0</v>
      </c>
      <c r="AD333" s="10">
        <f t="shared" si="170"/>
        <v>1</v>
      </c>
      <c r="AE333" s="10">
        <f t="shared" si="171"/>
        <v>0</v>
      </c>
      <c r="AF333" s="9" t="s">
        <v>67</v>
      </c>
      <c r="AG333" s="7" t="str">
        <f t="shared" si="172"/>
        <v>Padrão</v>
      </c>
      <c r="AH333" s="7" t="str">
        <f t="shared" si="173"/>
        <v>Padrão</v>
      </c>
      <c r="AI333" s="7" t="str">
        <f t="shared" si="174"/>
        <v>Padrão</v>
      </c>
      <c r="AJ333" s="7" t="str">
        <f t="shared" si="175"/>
        <v>Padrão</v>
      </c>
      <c r="AK333" s="7" t="str">
        <f t="shared" si="176"/>
        <v>Padrão</v>
      </c>
      <c r="AL333" s="7" t="str">
        <f t="shared" si="177"/>
        <v>Padrão</v>
      </c>
      <c r="AM333" s="34">
        <f t="shared" si="178"/>
        <v>6.7161351413467666E-3</v>
      </c>
      <c r="AN333" s="34">
        <f t="shared" si="179"/>
        <v>4.8516779202724818</v>
      </c>
      <c r="AO333" s="35" t="str">
        <f t="shared" si="180"/>
        <v/>
      </c>
      <c r="AP333" s="34">
        <f t="shared" si="181"/>
        <v>5.0161350515127649E-2</v>
      </c>
      <c r="AQ333" s="34">
        <f t="shared" si="182"/>
        <v>1.7371329441521757</v>
      </c>
      <c r="AR333" s="35" t="str">
        <f t="shared" si="183"/>
        <v/>
      </c>
      <c r="AS333" s="34">
        <f t="shared" si="184"/>
        <v>0.16261969593638392</v>
      </c>
      <c r="AT333" s="34">
        <f t="shared" si="185"/>
        <v>0.91203409733242702</v>
      </c>
      <c r="AU333" s="35" t="str">
        <f t="shared" si="186"/>
        <v/>
      </c>
      <c r="AV333" s="34">
        <f t="shared" si="187"/>
        <v>4.5918591086084329E-2</v>
      </c>
      <c r="AW333" s="34">
        <f t="shared" si="188"/>
        <v>1.8194691376563785</v>
      </c>
      <c r="AX333" s="35" t="str">
        <f t="shared" si="189"/>
        <v/>
      </c>
      <c r="AY333" s="34">
        <f t="shared" si="190"/>
        <v>0.24732324956905208</v>
      </c>
      <c r="AZ333" s="34">
        <f t="shared" si="191"/>
        <v>0.70887887208711797</v>
      </c>
      <c r="BA333" s="35" t="str">
        <f t="shared" si="192"/>
        <v/>
      </c>
      <c r="BB333" s="34">
        <f t="shared" si="193"/>
        <v>0.16285060750454688</v>
      </c>
      <c r="BC333" s="34">
        <f t="shared" si="194"/>
        <v>0.9112820465910213</v>
      </c>
      <c r="BD333" s="35" t="str">
        <f t="shared" si="195"/>
        <v/>
      </c>
    </row>
    <row r="334" spans="1:56" ht="12.75" customHeight="1" x14ac:dyDescent="0.2">
      <c r="A334" s="7" t="s">
        <v>53</v>
      </c>
      <c r="B334" s="7" t="s">
        <v>60</v>
      </c>
      <c r="C334" s="8">
        <v>40114</v>
      </c>
      <c r="D334" s="9" t="s">
        <v>51</v>
      </c>
      <c r="E334" s="10" t="s">
        <v>42</v>
      </c>
      <c r="F334" s="10">
        <f t="shared" si="165"/>
        <v>0</v>
      </c>
      <c r="G334" s="10">
        <f t="shared" si="166"/>
        <v>0</v>
      </c>
      <c r="H334" s="10">
        <f t="shared" si="167"/>
        <v>1</v>
      </c>
      <c r="I334" s="10">
        <f t="shared" si="168"/>
        <v>0</v>
      </c>
      <c r="J334" s="7">
        <v>0</v>
      </c>
      <c r="K334" s="13">
        <v>22903</v>
      </c>
      <c r="L334" s="9">
        <v>6186710</v>
      </c>
      <c r="M334" s="7">
        <v>18</v>
      </c>
      <c r="N334" s="7">
        <f t="shared" si="196"/>
        <v>2</v>
      </c>
      <c r="O334" s="7">
        <v>17</v>
      </c>
      <c r="P334" s="7">
        <f t="shared" si="197"/>
        <v>3</v>
      </c>
      <c r="Q334" s="7">
        <v>1</v>
      </c>
      <c r="R334" s="7">
        <v>4</v>
      </c>
      <c r="S334" s="7">
        <v>2</v>
      </c>
      <c r="T334" s="7">
        <v>4</v>
      </c>
      <c r="U334" s="7">
        <v>4</v>
      </c>
      <c r="V334" s="7">
        <v>0</v>
      </c>
      <c r="W334" s="7">
        <v>0</v>
      </c>
      <c r="X334" s="6">
        <v>0</v>
      </c>
      <c r="Y334" s="12">
        <v>13.181002121756162</v>
      </c>
      <c r="Z334" s="7">
        <v>0</v>
      </c>
      <c r="AA334" s="7">
        <v>0</v>
      </c>
      <c r="AB334" s="7">
        <v>15</v>
      </c>
      <c r="AC334" s="10">
        <f t="shared" si="169"/>
        <v>0</v>
      </c>
      <c r="AD334" s="10">
        <f t="shared" si="170"/>
        <v>0</v>
      </c>
      <c r="AE334" s="10">
        <f t="shared" si="171"/>
        <v>1</v>
      </c>
      <c r="AF334" s="9" t="s">
        <v>76</v>
      </c>
      <c r="AG334" s="7" t="str">
        <f t="shared" si="172"/>
        <v>Padrão</v>
      </c>
      <c r="AH334" s="7" t="str">
        <f t="shared" si="173"/>
        <v>Padrão</v>
      </c>
      <c r="AI334" s="7" t="str">
        <f t="shared" si="174"/>
        <v>Padrão</v>
      </c>
      <c r="AJ334" s="7" t="str">
        <f t="shared" si="175"/>
        <v>Padrão</v>
      </c>
      <c r="AK334" s="7" t="str">
        <f t="shared" si="176"/>
        <v>Padrão</v>
      </c>
      <c r="AL334" s="7" t="str">
        <f t="shared" si="177"/>
        <v>Outlier</v>
      </c>
      <c r="AM334" s="34">
        <f t="shared" si="178"/>
        <v>6.7161351413467666E-3</v>
      </c>
      <c r="AN334" s="34">
        <f t="shared" si="179"/>
        <v>4.8516779202724818</v>
      </c>
      <c r="AO334" s="35" t="str">
        <f t="shared" si="180"/>
        <v/>
      </c>
      <c r="AP334" s="34">
        <f t="shared" si="181"/>
        <v>5.0161350515127649E-2</v>
      </c>
      <c r="AQ334" s="34">
        <f t="shared" si="182"/>
        <v>1.7371329441521757</v>
      </c>
      <c r="AR334" s="35" t="str">
        <f t="shared" si="183"/>
        <v/>
      </c>
      <c r="AS334" s="34">
        <f t="shared" si="184"/>
        <v>1.1257378724916556</v>
      </c>
      <c r="AT334" s="34">
        <f t="shared" si="185"/>
        <v>0.21416108293737512</v>
      </c>
      <c r="AU334" s="35" t="str">
        <f t="shared" si="186"/>
        <v/>
      </c>
      <c r="AV334" s="34">
        <f t="shared" si="187"/>
        <v>4.5918591086084329E-2</v>
      </c>
      <c r="AW334" s="34">
        <f t="shared" si="188"/>
        <v>1.8194691376563785</v>
      </c>
      <c r="AX334" s="35" t="str">
        <f t="shared" si="189"/>
        <v/>
      </c>
      <c r="AY334" s="34">
        <f t="shared" si="190"/>
        <v>0.27921900833936708</v>
      </c>
      <c r="AZ334" s="34">
        <f t="shared" si="191"/>
        <v>0.65660765010666411</v>
      </c>
      <c r="BA334" s="35" t="str">
        <f t="shared" si="192"/>
        <v/>
      </c>
      <c r="BB334" s="34">
        <f t="shared" si="193"/>
        <v>0.94937689284114024</v>
      </c>
      <c r="BC334" s="34">
        <f t="shared" si="194"/>
        <v>0.25470423398982872</v>
      </c>
      <c r="BD334" s="35" t="str">
        <f t="shared" si="195"/>
        <v/>
      </c>
    </row>
    <row r="335" spans="1:56" ht="12.75" customHeight="1" x14ac:dyDescent="0.2">
      <c r="A335" s="7" t="s">
        <v>53</v>
      </c>
      <c r="B335" s="7" t="s">
        <v>44</v>
      </c>
      <c r="C335" s="8">
        <v>40083</v>
      </c>
      <c r="D335" s="9" t="s">
        <v>51</v>
      </c>
      <c r="E335" s="10" t="s">
        <v>42</v>
      </c>
      <c r="F335" s="10">
        <f t="shared" si="165"/>
        <v>0</v>
      </c>
      <c r="G335" s="10">
        <f t="shared" si="166"/>
        <v>0</v>
      </c>
      <c r="H335" s="10">
        <f t="shared" si="167"/>
        <v>1</v>
      </c>
      <c r="I335" s="10">
        <f t="shared" si="168"/>
        <v>0</v>
      </c>
      <c r="J335" s="7">
        <v>0</v>
      </c>
      <c r="K335" s="13">
        <v>22903</v>
      </c>
      <c r="L335" s="9">
        <v>6186710</v>
      </c>
      <c r="M335" s="7">
        <v>18</v>
      </c>
      <c r="N335" s="7">
        <f t="shared" si="196"/>
        <v>2</v>
      </c>
      <c r="O335" s="7">
        <v>10</v>
      </c>
      <c r="P335" s="7">
        <f t="shared" si="197"/>
        <v>10</v>
      </c>
      <c r="Q335" s="7">
        <v>2</v>
      </c>
      <c r="R335" s="7">
        <v>7</v>
      </c>
      <c r="S335" s="7">
        <v>1</v>
      </c>
      <c r="T335" s="7">
        <v>6</v>
      </c>
      <c r="U335" s="7">
        <v>3</v>
      </c>
      <c r="V335" s="7">
        <v>0</v>
      </c>
      <c r="W335" s="7">
        <v>0</v>
      </c>
      <c r="X335" s="6">
        <v>0</v>
      </c>
      <c r="Y335" s="12">
        <v>15.00341714478569</v>
      </c>
      <c r="Z335" s="7">
        <v>1</v>
      </c>
      <c r="AA335" s="7">
        <v>0</v>
      </c>
      <c r="AB335" s="7">
        <v>0</v>
      </c>
      <c r="AC335" s="10">
        <f t="shared" si="169"/>
        <v>0</v>
      </c>
      <c r="AD335" s="10">
        <f t="shared" si="170"/>
        <v>0</v>
      </c>
      <c r="AE335" s="10">
        <f t="shared" si="171"/>
        <v>1</v>
      </c>
      <c r="AF335" s="9" t="s">
        <v>76</v>
      </c>
      <c r="AG335" s="7" t="str">
        <f t="shared" si="172"/>
        <v>Padrão</v>
      </c>
      <c r="AH335" s="7" t="str">
        <f t="shared" si="173"/>
        <v>Padrão</v>
      </c>
      <c r="AI335" s="7" t="str">
        <f t="shared" si="174"/>
        <v>Outlier</v>
      </c>
      <c r="AJ335" s="7" t="str">
        <f t="shared" si="175"/>
        <v>Padrão</v>
      </c>
      <c r="AK335" s="7" t="str">
        <f t="shared" si="176"/>
        <v>Padrão</v>
      </c>
      <c r="AL335" s="7" t="str">
        <f t="shared" si="177"/>
        <v>Padrão</v>
      </c>
      <c r="AM335" s="34">
        <f t="shared" si="178"/>
        <v>6.7161351413467666E-3</v>
      </c>
      <c r="AN335" s="34">
        <f t="shared" si="179"/>
        <v>4.8516779202724818</v>
      </c>
      <c r="AO335" s="35" t="str">
        <f t="shared" si="180"/>
        <v/>
      </c>
      <c r="AP335" s="34">
        <f t="shared" si="181"/>
        <v>5.0161350515127649E-2</v>
      </c>
      <c r="AQ335" s="34">
        <f t="shared" si="182"/>
        <v>1.7371329441521757</v>
      </c>
      <c r="AR335" s="35" t="str">
        <f t="shared" si="183"/>
        <v/>
      </c>
      <c r="AS335" s="34">
        <f t="shared" si="184"/>
        <v>2.399703714495983</v>
      </c>
      <c r="AT335" s="34">
        <f t="shared" si="185"/>
        <v>7.7578649173113995E-2</v>
      </c>
      <c r="AU335" s="35" t="str">
        <f t="shared" si="186"/>
        <v>*</v>
      </c>
      <c r="AV335" s="34">
        <f t="shared" si="187"/>
        <v>0.53897953132908405</v>
      </c>
      <c r="AW335" s="34">
        <f t="shared" si="188"/>
        <v>0.41503623187612998</v>
      </c>
      <c r="AX335" s="35" t="str">
        <f t="shared" si="189"/>
        <v/>
      </c>
      <c r="AY335" s="34">
        <f t="shared" si="190"/>
        <v>0.10273005931915236</v>
      </c>
      <c r="AZ335" s="34">
        <f t="shared" si="191"/>
        <v>1.1823709406153349</v>
      </c>
      <c r="BA335" s="35" t="str">
        <f t="shared" si="192"/>
        <v/>
      </c>
      <c r="BB335" s="34">
        <f t="shared" si="193"/>
        <v>0.16285060750454688</v>
      </c>
      <c r="BC335" s="34">
        <f t="shared" si="194"/>
        <v>0.9112820465910213</v>
      </c>
      <c r="BD335" s="35" t="str">
        <f t="shared" si="195"/>
        <v/>
      </c>
    </row>
    <row r="336" spans="1:56" ht="12.75" customHeight="1" x14ac:dyDescent="0.2">
      <c r="A336" s="7" t="s">
        <v>53</v>
      </c>
      <c r="B336" s="7" t="s">
        <v>49</v>
      </c>
      <c r="C336" s="8">
        <v>40069</v>
      </c>
      <c r="D336" s="9" t="s">
        <v>51</v>
      </c>
      <c r="E336" s="10" t="s">
        <v>42</v>
      </c>
      <c r="F336" s="10">
        <f t="shared" si="165"/>
        <v>0</v>
      </c>
      <c r="G336" s="10">
        <f t="shared" si="166"/>
        <v>0</v>
      </c>
      <c r="H336" s="10">
        <f t="shared" si="167"/>
        <v>1</v>
      </c>
      <c r="I336" s="10">
        <f t="shared" si="168"/>
        <v>0</v>
      </c>
      <c r="J336" s="7">
        <v>0</v>
      </c>
      <c r="K336" s="13">
        <v>22903</v>
      </c>
      <c r="L336" s="9">
        <v>6186710</v>
      </c>
      <c r="M336" s="7">
        <v>18</v>
      </c>
      <c r="N336" s="7">
        <f t="shared" si="196"/>
        <v>2</v>
      </c>
      <c r="O336" s="7">
        <v>20</v>
      </c>
      <c r="P336" s="7">
        <f t="shared" si="197"/>
        <v>0</v>
      </c>
      <c r="Q336" s="7">
        <v>2</v>
      </c>
      <c r="R336" s="7">
        <v>2</v>
      </c>
      <c r="S336" s="7">
        <v>5</v>
      </c>
      <c r="T336" s="7">
        <v>1</v>
      </c>
      <c r="U336" s="7">
        <v>3</v>
      </c>
      <c r="V336" s="7">
        <v>1</v>
      </c>
      <c r="W336" s="7">
        <v>1</v>
      </c>
      <c r="X336" s="6">
        <v>0</v>
      </c>
      <c r="Y336" s="12">
        <v>15.073470165505226</v>
      </c>
      <c r="Z336" s="7">
        <v>1</v>
      </c>
      <c r="AA336" s="7">
        <v>0</v>
      </c>
      <c r="AB336" s="7">
        <v>0</v>
      </c>
      <c r="AC336" s="10">
        <f t="shared" si="169"/>
        <v>0</v>
      </c>
      <c r="AD336" s="10">
        <f t="shared" si="170"/>
        <v>1</v>
      </c>
      <c r="AE336" s="10">
        <f t="shared" si="171"/>
        <v>0</v>
      </c>
      <c r="AF336" s="9" t="s">
        <v>67</v>
      </c>
      <c r="AG336" s="7" t="str">
        <f t="shared" si="172"/>
        <v>Padrão</v>
      </c>
      <c r="AH336" s="7" t="str">
        <f t="shared" si="173"/>
        <v>Padrão</v>
      </c>
      <c r="AI336" s="7" t="str">
        <f t="shared" si="174"/>
        <v>Padrão</v>
      </c>
      <c r="AJ336" s="7" t="str">
        <f t="shared" si="175"/>
        <v>Outlier</v>
      </c>
      <c r="AK336" s="7" t="str">
        <f t="shared" si="176"/>
        <v>Padrão</v>
      </c>
      <c r="AL336" s="7" t="str">
        <f t="shared" si="177"/>
        <v>Padrão</v>
      </c>
      <c r="AM336" s="34">
        <f t="shared" si="178"/>
        <v>6.7161351413467666E-3</v>
      </c>
      <c r="AN336" s="34">
        <f t="shared" si="179"/>
        <v>4.8516779202724818</v>
      </c>
      <c r="AO336" s="35" t="str">
        <f t="shared" si="180"/>
        <v/>
      </c>
      <c r="AP336" s="34">
        <f t="shared" si="181"/>
        <v>5.0161350515127649E-2</v>
      </c>
      <c r="AQ336" s="34">
        <f t="shared" si="182"/>
        <v>1.7371329441521757</v>
      </c>
      <c r="AR336" s="35" t="str">
        <f t="shared" si="183"/>
        <v/>
      </c>
      <c r="AS336" s="34">
        <f t="shared" si="184"/>
        <v>0.16261969593638392</v>
      </c>
      <c r="AT336" s="34">
        <f t="shared" si="185"/>
        <v>0.91203409733242702</v>
      </c>
      <c r="AU336" s="35" t="str">
        <f t="shared" si="186"/>
        <v/>
      </c>
      <c r="AV336" s="34">
        <f t="shared" si="187"/>
        <v>2.6795855645791824</v>
      </c>
      <c r="AW336" s="34">
        <f t="shared" si="188"/>
        <v>6.3828059149340033E-2</v>
      </c>
      <c r="AX336" s="35" t="str">
        <f t="shared" si="189"/>
        <v>*</v>
      </c>
      <c r="AY336" s="34">
        <f t="shared" si="190"/>
        <v>9.7671145653054986E-2</v>
      </c>
      <c r="AZ336" s="34">
        <f t="shared" si="191"/>
        <v>1.2156761740538937</v>
      </c>
      <c r="BA336" s="35" t="str">
        <f t="shared" si="192"/>
        <v/>
      </c>
      <c r="BB336" s="34">
        <f t="shared" si="193"/>
        <v>0.16285060750454688</v>
      </c>
      <c r="BC336" s="34">
        <f t="shared" si="194"/>
        <v>0.9112820465910213</v>
      </c>
      <c r="BD336" s="35" t="str">
        <f t="shared" si="195"/>
        <v/>
      </c>
    </row>
    <row r="337" spans="1:56" ht="12.75" customHeight="1" x14ac:dyDescent="0.2">
      <c r="A337" s="7" t="s">
        <v>53</v>
      </c>
      <c r="B337" s="7" t="s">
        <v>47</v>
      </c>
      <c r="C337" s="8">
        <v>39977</v>
      </c>
      <c r="D337" s="9" t="s">
        <v>51</v>
      </c>
      <c r="E337" s="10" t="s">
        <v>42</v>
      </c>
      <c r="F337" s="10">
        <f t="shared" si="165"/>
        <v>0</v>
      </c>
      <c r="G337" s="10">
        <f t="shared" si="166"/>
        <v>0</v>
      </c>
      <c r="H337" s="10">
        <f t="shared" si="167"/>
        <v>1</v>
      </c>
      <c r="I337" s="10">
        <f t="shared" si="168"/>
        <v>0</v>
      </c>
      <c r="J337" s="7">
        <v>0</v>
      </c>
      <c r="K337" s="13">
        <v>22903</v>
      </c>
      <c r="L337" s="9">
        <v>6186710</v>
      </c>
      <c r="M337" s="7">
        <v>18</v>
      </c>
      <c r="N337" s="7">
        <f t="shared" si="196"/>
        <v>2</v>
      </c>
      <c r="O337" s="7">
        <v>4</v>
      </c>
      <c r="P337" s="7">
        <f t="shared" si="197"/>
        <v>16</v>
      </c>
      <c r="Q337" s="7">
        <v>1</v>
      </c>
      <c r="R337" s="7">
        <v>7</v>
      </c>
      <c r="S337" s="7">
        <v>2</v>
      </c>
      <c r="T337" s="7">
        <v>10</v>
      </c>
      <c r="U337" s="7">
        <v>1</v>
      </c>
      <c r="V337" s="7">
        <v>0</v>
      </c>
      <c r="W337" s="7">
        <v>1</v>
      </c>
      <c r="X337" s="6">
        <v>1</v>
      </c>
      <c r="Y337" s="12">
        <v>12.741316998468607</v>
      </c>
      <c r="Z337" s="7">
        <v>1</v>
      </c>
      <c r="AA337" s="7">
        <v>0</v>
      </c>
      <c r="AB337" s="7">
        <v>6</v>
      </c>
      <c r="AC337" s="10">
        <f t="shared" si="169"/>
        <v>1</v>
      </c>
      <c r="AD337" s="10">
        <f t="shared" si="170"/>
        <v>0</v>
      </c>
      <c r="AE337" s="10">
        <f t="shared" si="171"/>
        <v>0</v>
      </c>
      <c r="AF337" s="9" t="s">
        <v>34</v>
      </c>
      <c r="AG337" s="7" t="str">
        <f t="shared" si="172"/>
        <v>Padrão</v>
      </c>
      <c r="AH337" s="7" t="str">
        <f t="shared" si="173"/>
        <v>Padrão</v>
      </c>
      <c r="AI337" s="7" t="str">
        <f t="shared" si="174"/>
        <v>Padrão</v>
      </c>
      <c r="AJ337" s="7" t="str">
        <f t="shared" si="175"/>
        <v>Padrão</v>
      </c>
      <c r="AK337" s="7" t="str">
        <f t="shared" si="176"/>
        <v>Padrão</v>
      </c>
      <c r="AL337" s="7" t="str">
        <f t="shared" si="177"/>
        <v>Outlier</v>
      </c>
      <c r="AM337" s="34">
        <f t="shared" si="178"/>
        <v>6.7161351413467666E-3</v>
      </c>
      <c r="AN337" s="34">
        <f t="shared" si="179"/>
        <v>4.8516779202724818</v>
      </c>
      <c r="AO337" s="35" t="str">
        <f t="shared" si="180"/>
        <v/>
      </c>
      <c r="AP337" s="34">
        <f t="shared" si="181"/>
        <v>5.0161350515127649E-2</v>
      </c>
      <c r="AQ337" s="34">
        <f t="shared" si="182"/>
        <v>1.7371329441521757</v>
      </c>
      <c r="AR337" s="35" t="str">
        <f t="shared" si="183"/>
        <v/>
      </c>
      <c r="AS337" s="34">
        <f t="shared" si="184"/>
        <v>1.1257378724916556</v>
      </c>
      <c r="AT337" s="34">
        <f t="shared" si="185"/>
        <v>0.21416108293737512</v>
      </c>
      <c r="AU337" s="35" t="str">
        <f t="shared" si="186"/>
        <v/>
      </c>
      <c r="AV337" s="34">
        <f t="shared" si="187"/>
        <v>6.9223148259872405</v>
      </c>
      <c r="AW337" s="34">
        <f t="shared" si="188"/>
        <v>4.7601739882301569E-3</v>
      </c>
      <c r="AX337" s="35" t="str">
        <f t="shared" si="189"/>
        <v>***</v>
      </c>
      <c r="AY337" s="34">
        <f t="shared" si="190"/>
        <v>0.334743176722608</v>
      </c>
      <c r="AZ337" s="34">
        <f t="shared" si="191"/>
        <v>0.58326463125805394</v>
      </c>
      <c r="BA337" s="35" t="str">
        <f t="shared" si="192"/>
        <v/>
      </c>
      <c r="BB337" s="34">
        <f t="shared" si="193"/>
        <v>2.1790299531960003E-2</v>
      </c>
      <c r="BC337" s="34">
        <f t="shared" si="194"/>
        <v>2.673294238063181</v>
      </c>
      <c r="BD337" s="35" t="str">
        <f t="shared" si="195"/>
        <v/>
      </c>
    </row>
    <row r="338" spans="1:56" ht="12.75" customHeight="1" x14ac:dyDescent="0.2">
      <c r="A338" s="7" t="s">
        <v>52</v>
      </c>
      <c r="B338" s="7" t="s">
        <v>30</v>
      </c>
      <c r="C338" s="8">
        <v>40139</v>
      </c>
      <c r="D338" s="9" t="s">
        <v>54</v>
      </c>
      <c r="E338" s="10" t="s">
        <v>42</v>
      </c>
      <c r="F338" s="10">
        <f t="shared" si="165"/>
        <v>0</v>
      </c>
      <c r="G338" s="10">
        <f t="shared" si="166"/>
        <v>0</v>
      </c>
      <c r="H338" s="10">
        <f t="shared" si="167"/>
        <v>1</v>
      </c>
      <c r="I338" s="10">
        <f t="shared" si="168"/>
        <v>0</v>
      </c>
      <c r="J338" s="7">
        <v>0</v>
      </c>
      <c r="K338" s="13">
        <v>20044</v>
      </c>
      <c r="L338" s="9">
        <v>673396</v>
      </c>
      <c r="M338" s="7">
        <v>18</v>
      </c>
      <c r="N338" s="7">
        <f t="shared" si="196"/>
        <v>2</v>
      </c>
      <c r="O338" s="7">
        <v>7</v>
      </c>
      <c r="P338" s="7">
        <f t="shared" si="197"/>
        <v>13</v>
      </c>
      <c r="Q338" s="7">
        <v>3</v>
      </c>
      <c r="R338" s="7">
        <v>9</v>
      </c>
      <c r="S338" s="7">
        <v>3</v>
      </c>
      <c r="T338" s="7">
        <v>6</v>
      </c>
      <c r="U338" s="7">
        <v>4</v>
      </c>
      <c r="V338" s="7">
        <v>0</v>
      </c>
      <c r="W338" s="7">
        <v>0</v>
      </c>
      <c r="X338" s="6">
        <v>0</v>
      </c>
      <c r="Y338" s="12">
        <v>5.3820650457846542</v>
      </c>
      <c r="Z338" s="7">
        <v>1</v>
      </c>
      <c r="AA338" s="7">
        <v>0</v>
      </c>
      <c r="AB338" s="7">
        <v>18</v>
      </c>
      <c r="AC338" s="10">
        <f t="shared" si="169"/>
        <v>0</v>
      </c>
      <c r="AD338" s="10">
        <f t="shared" si="170"/>
        <v>0</v>
      </c>
      <c r="AE338" s="10">
        <f t="shared" si="171"/>
        <v>1</v>
      </c>
      <c r="AF338" s="9" t="s">
        <v>76</v>
      </c>
      <c r="AG338" s="7" t="str">
        <f t="shared" si="172"/>
        <v>Padrão</v>
      </c>
      <c r="AH338" s="7" t="str">
        <f t="shared" si="173"/>
        <v>Padrão</v>
      </c>
      <c r="AI338" s="7" t="str">
        <f t="shared" si="174"/>
        <v>Padrão</v>
      </c>
      <c r="AJ338" s="7" t="str">
        <f t="shared" si="175"/>
        <v>Padrão</v>
      </c>
      <c r="AK338" s="7" t="str">
        <f t="shared" si="176"/>
        <v>Outlier</v>
      </c>
      <c r="AL338" s="7" t="str">
        <f t="shared" si="177"/>
        <v>Outlier</v>
      </c>
      <c r="AM338" s="34">
        <f t="shared" si="178"/>
        <v>5.4928114874683402E-2</v>
      </c>
      <c r="AN338" s="34">
        <f t="shared" si="179"/>
        <v>1.656094939289025</v>
      </c>
      <c r="AO338" s="35" t="str">
        <f t="shared" si="180"/>
        <v/>
      </c>
      <c r="AP338" s="34">
        <f t="shared" si="181"/>
        <v>0.42899171087488164</v>
      </c>
      <c r="AQ338" s="34">
        <f t="shared" si="182"/>
        <v>0.49150874477609036</v>
      </c>
      <c r="AR338" s="35" t="str">
        <f t="shared" si="183"/>
        <v/>
      </c>
      <c r="AS338" s="34">
        <f t="shared" si="184"/>
        <v>0.32823525539694648</v>
      </c>
      <c r="AT338" s="34">
        <f t="shared" si="185"/>
        <v>0.59093821033144889</v>
      </c>
      <c r="AU338" s="35" t="str">
        <f t="shared" si="186"/>
        <v/>
      </c>
      <c r="AV338" s="34">
        <f t="shared" si="187"/>
        <v>0.53897953132908405</v>
      </c>
      <c r="AW338" s="34">
        <f t="shared" si="188"/>
        <v>0.41503623187612998</v>
      </c>
      <c r="AX338" s="35" t="str">
        <f t="shared" si="189"/>
        <v/>
      </c>
      <c r="AY338" s="34">
        <f t="shared" si="190"/>
        <v>2.0109926042405992</v>
      </c>
      <c r="AZ338" s="34">
        <f t="shared" si="191"/>
        <v>0.10292558249906006</v>
      </c>
      <c r="BA338" s="35" t="str">
        <f t="shared" si="192"/>
        <v/>
      </c>
      <c r="BB338" s="34">
        <f t="shared" si="193"/>
        <v>1.562352972015683</v>
      </c>
      <c r="BC338" s="34">
        <f t="shared" si="194"/>
        <v>0.14613688626634402</v>
      </c>
      <c r="BD338" s="35" t="str">
        <f t="shared" si="195"/>
        <v/>
      </c>
    </row>
    <row r="339" spans="1:56" ht="12.75" customHeight="1" x14ac:dyDescent="0.2">
      <c r="A339" s="7" t="s">
        <v>52</v>
      </c>
      <c r="B339" s="7" t="s">
        <v>60</v>
      </c>
      <c r="C339" s="8">
        <v>40146</v>
      </c>
      <c r="D339" s="9" t="s">
        <v>54</v>
      </c>
      <c r="E339" s="10" t="s">
        <v>42</v>
      </c>
      <c r="F339" s="10">
        <f t="shared" si="165"/>
        <v>0</v>
      </c>
      <c r="G339" s="10">
        <f t="shared" si="166"/>
        <v>0</v>
      </c>
      <c r="H339" s="10">
        <f t="shared" si="167"/>
        <v>1</v>
      </c>
      <c r="I339" s="10">
        <f t="shared" si="168"/>
        <v>0</v>
      </c>
      <c r="J339" s="7">
        <v>0</v>
      </c>
      <c r="K339" s="13">
        <v>20044</v>
      </c>
      <c r="L339" s="9">
        <v>673396</v>
      </c>
      <c r="M339" s="7">
        <v>18</v>
      </c>
      <c r="N339" s="7">
        <f t="shared" si="196"/>
        <v>2</v>
      </c>
      <c r="O339" s="7">
        <v>19</v>
      </c>
      <c r="P339" s="7">
        <f t="shared" si="197"/>
        <v>1</v>
      </c>
      <c r="Q339" s="7">
        <v>3</v>
      </c>
      <c r="R339" s="7">
        <v>3</v>
      </c>
      <c r="S339" s="7">
        <v>5</v>
      </c>
      <c r="T339" s="7">
        <v>4</v>
      </c>
      <c r="U339" s="7">
        <v>4</v>
      </c>
      <c r="V339" s="7">
        <v>0</v>
      </c>
      <c r="W339" s="7">
        <v>0</v>
      </c>
      <c r="X339" s="6">
        <v>0</v>
      </c>
      <c r="Y339" s="12">
        <v>6.0680851063829788</v>
      </c>
      <c r="Z339" s="7">
        <v>1</v>
      </c>
      <c r="AA339" s="7">
        <v>0</v>
      </c>
      <c r="AB339" s="7">
        <v>14.8</v>
      </c>
      <c r="AC339" s="10">
        <f t="shared" si="169"/>
        <v>0</v>
      </c>
      <c r="AD339" s="10">
        <f t="shared" si="170"/>
        <v>0</v>
      </c>
      <c r="AE339" s="10">
        <f t="shared" si="171"/>
        <v>1</v>
      </c>
      <c r="AF339" s="9" t="s">
        <v>76</v>
      </c>
      <c r="AG339" s="7" t="str">
        <f t="shared" si="172"/>
        <v>Padrão</v>
      </c>
      <c r="AH339" s="7" t="str">
        <f t="shared" si="173"/>
        <v>Padrão</v>
      </c>
      <c r="AI339" s="7" t="str">
        <f t="shared" si="174"/>
        <v>Padrão</v>
      </c>
      <c r="AJ339" s="7" t="str">
        <f t="shared" si="175"/>
        <v>Padrão</v>
      </c>
      <c r="AK339" s="7" t="str">
        <f t="shared" si="176"/>
        <v>Outlier</v>
      </c>
      <c r="AL339" s="7" t="str">
        <f t="shared" si="177"/>
        <v>Outlier</v>
      </c>
      <c r="AM339" s="34">
        <f t="shared" si="178"/>
        <v>5.4928114874683402E-2</v>
      </c>
      <c r="AN339" s="34">
        <f t="shared" si="179"/>
        <v>1.656094939289025</v>
      </c>
      <c r="AO339" s="35" t="str">
        <f t="shared" si="180"/>
        <v/>
      </c>
      <c r="AP339" s="34">
        <f t="shared" si="181"/>
        <v>0.42899171087488164</v>
      </c>
      <c r="AQ339" s="34">
        <f t="shared" si="182"/>
        <v>0.49150874477609036</v>
      </c>
      <c r="AR339" s="35" t="str">
        <f t="shared" si="183"/>
        <v/>
      </c>
      <c r="AS339" s="34">
        <f t="shared" si="184"/>
        <v>0.16261969593638392</v>
      </c>
      <c r="AT339" s="34">
        <f t="shared" si="185"/>
        <v>0.91203409733242702</v>
      </c>
      <c r="AU339" s="35" t="str">
        <f t="shared" si="186"/>
        <v/>
      </c>
      <c r="AV339" s="34">
        <f t="shared" si="187"/>
        <v>4.5918591086084329E-2</v>
      </c>
      <c r="AW339" s="34">
        <f t="shared" si="188"/>
        <v>1.8194691376563785</v>
      </c>
      <c r="AX339" s="35" t="str">
        <f t="shared" si="189"/>
        <v/>
      </c>
      <c r="AY339" s="34">
        <f t="shared" si="190"/>
        <v>1.7951585865662867</v>
      </c>
      <c r="AZ339" s="34">
        <f t="shared" si="191"/>
        <v>0.12135143640076693</v>
      </c>
      <c r="BA339" s="35" t="str">
        <f t="shared" si="192"/>
        <v/>
      </c>
      <c r="BB339" s="34">
        <f t="shared" si="193"/>
        <v>0.91391236397299724</v>
      </c>
      <c r="BC339" s="34">
        <f t="shared" si="194"/>
        <v>0.26424345620377659</v>
      </c>
      <c r="BD339" s="35" t="str">
        <f t="shared" si="195"/>
        <v/>
      </c>
    </row>
    <row r="340" spans="1:56" ht="12.75" customHeight="1" x14ac:dyDescent="0.2">
      <c r="A340" s="7" t="s">
        <v>40</v>
      </c>
      <c r="B340" s="7" t="s">
        <v>58</v>
      </c>
      <c r="C340" s="8">
        <v>39978</v>
      </c>
      <c r="D340" s="9" t="s">
        <v>45</v>
      </c>
      <c r="E340" s="10" t="s">
        <v>33</v>
      </c>
      <c r="F340" s="10">
        <f t="shared" si="165"/>
        <v>1</v>
      </c>
      <c r="G340" s="10">
        <f t="shared" si="166"/>
        <v>0</v>
      </c>
      <c r="H340" s="10">
        <f t="shared" si="167"/>
        <v>0</v>
      </c>
      <c r="I340" s="10">
        <f t="shared" si="168"/>
        <v>0</v>
      </c>
      <c r="J340" s="7">
        <v>0</v>
      </c>
      <c r="K340" s="13">
        <v>21025</v>
      </c>
      <c r="L340" s="9">
        <v>1828092</v>
      </c>
      <c r="M340" s="7">
        <v>19</v>
      </c>
      <c r="N340" s="7">
        <f t="shared" si="196"/>
        <v>1</v>
      </c>
      <c r="O340" s="7">
        <v>11</v>
      </c>
      <c r="P340" s="7">
        <f t="shared" si="197"/>
        <v>9</v>
      </c>
      <c r="Q340" s="7">
        <v>1</v>
      </c>
      <c r="R340" s="7">
        <v>6</v>
      </c>
      <c r="S340" s="7">
        <v>3</v>
      </c>
      <c r="T340" s="7">
        <v>6</v>
      </c>
      <c r="U340" s="7">
        <v>1</v>
      </c>
      <c r="V340" s="7">
        <v>0</v>
      </c>
      <c r="W340" s="7">
        <v>1</v>
      </c>
      <c r="X340" s="6">
        <v>1</v>
      </c>
      <c r="Y340" s="12">
        <v>9.9427207637231501</v>
      </c>
      <c r="Z340" s="7">
        <v>1</v>
      </c>
      <c r="AA340" s="7">
        <v>0</v>
      </c>
      <c r="AB340" s="7">
        <v>0</v>
      </c>
      <c r="AC340" s="10">
        <f t="shared" si="169"/>
        <v>1</v>
      </c>
      <c r="AD340" s="10">
        <f t="shared" si="170"/>
        <v>0</v>
      </c>
      <c r="AE340" s="10">
        <f t="shared" si="171"/>
        <v>0</v>
      </c>
      <c r="AF340" s="9" t="s">
        <v>34</v>
      </c>
      <c r="AG340" s="7" t="str">
        <f t="shared" si="172"/>
        <v>Padrão</v>
      </c>
      <c r="AH340" s="7" t="str">
        <f t="shared" si="173"/>
        <v>Padrão</v>
      </c>
      <c r="AI340" s="7" t="str">
        <f t="shared" si="174"/>
        <v>Padrão</v>
      </c>
      <c r="AJ340" s="7" t="str">
        <f t="shared" si="175"/>
        <v>Padrão</v>
      </c>
      <c r="AK340" s="7" t="str">
        <f t="shared" si="176"/>
        <v>Padrão</v>
      </c>
      <c r="AL340" s="7" t="str">
        <f t="shared" si="177"/>
        <v>Padrão</v>
      </c>
      <c r="AM340" s="34">
        <f t="shared" si="178"/>
        <v>3.3149349275476039E-2</v>
      </c>
      <c r="AN340" s="34">
        <f t="shared" si="179"/>
        <v>2.1551339691418305</v>
      </c>
      <c r="AO340" s="35" t="str">
        <f t="shared" si="180"/>
        <v/>
      </c>
      <c r="AP340" s="34">
        <f t="shared" si="181"/>
        <v>0.22173832412291847</v>
      </c>
      <c r="AQ340" s="34">
        <f t="shared" si="182"/>
        <v>0.75829784208302309</v>
      </c>
      <c r="AR340" s="35" t="str">
        <f t="shared" si="183"/>
        <v/>
      </c>
      <c r="AS340" s="34">
        <f t="shared" si="184"/>
        <v>0.32823525539694648</v>
      </c>
      <c r="AT340" s="34">
        <f t="shared" si="185"/>
        <v>0.59093821033144889</v>
      </c>
      <c r="AU340" s="35" t="str">
        <f t="shared" si="186"/>
        <v/>
      </c>
      <c r="AV340" s="34">
        <f t="shared" si="187"/>
        <v>0.53897953132908405</v>
      </c>
      <c r="AW340" s="34">
        <f t="shared" si="188"/>
        <v>0.41503623187612998</v>
      </c>
      <c r="AX340" s="35" t="str">
        <f t="shared" si="189"/>
        <v/>
      </c>
      <c r="AY340" s="34">
        <f t="shared" si="190"/>
        <v>0.80609276579463018</v>
      </c>
      <c r="AZ340" s="34">
        <f t="shared" si="191"/>
        <v>0.29694549023928379</v>
      </c>
      <c r="BA340" s="35" t="str">
        <f t="shared" si="192"/>
        <v/>
      </c>
      <c r="BB340" s="34">
        <f t="shared" si="193"/>
        <v>0.16285060750454688</v>
      </c>
      <c r="BC340" s="34">
        <f t="shared" si="194"/>
        <v>0.9112820465910213</v>
      </c>
      <c r="BD340" s="35" t="str">
        <f t="shared" si="195"/>
        <v/>
      </c>
    </row>
    <row r="341" spans="1:56" ht="12.75" customHeight="1" x14ac:dyDescent="0.2">
      <c r="A341" s="7" t="s">
        <v>40</v>
      </c>
      <c r="B341" s="7" t="s">
        <v>63</v>
      </c>
      <c r="C341" s="8">
        <v>39963</v>
      </c>
      <c r="D341" s="9" t="s">
        <v>45</v>
      </c>
      <c r="E341" s="10" t="s">
        <v>33</v>
      </c>
      <c r="F341" s="10">
        <f t="shared" si="165"/>
        <v>1</v>
      </c>
      <c r="G341" s="10">
        <f t="shared" si="166"/>
        <v>0</v>
      </c>
      <c r="H341" s="10">
        <f t="shared" si="167"/>
        <v>0</v>
      </c>
      <c r="I341" s="10">
        <f t="shared" si="168"/>
        <v>0</v>
      </c>
      <c r="J341" s="7">
        <v>0</v>
      </c>
      <c r="K341" s="13">
        <v>21025</v>
      </c>
      <c r="L341" s="9">
        <v>1828092</v>
      </c>
      <c r="M341" s="7">
        <v>19</v>
      </c>
      <c r="N341" s="7">
        <f t="shared" si="196"/>
        <v>1</v>
      </c>
      <c r="O341" s="7">
        <v>14</v>
      </c>
      <c r="P341" s="7">
        <f t="shared" si="197"/>
        <v>6</v>
      </c>
      <c r="Q341" s="7">
        <v>1</v>
      </c>
      <c r="R341" s="7">
        <v>2</v>
      </c>
      <c r="S341" s="7">
        <v>5</v>
      </c>
      <c r="T341" s="7">
        <v>6</v>
      </c>
      <c r="U341" s="7">
        <v>1</v>
      </c>
      <c r="V341" s="7">
        <v>0</v>
      </c>
      <c r="W341" s="7">
        <v>0</v>
      </c>
      <c r="X341" s="6">
        <v>0</v>
      </c>
      <c r="Y341" s="12">
        <v>10</v>
      </c>
      <c r="Z341" s="7">
        <v>1</v>
      </c>
      <c r="AA341" s="7">
        <v>0</v>
      </c>
      <c r="AB341" s="7">
        <v>0</v>
      </c>
      <c r="AC341" s="10">
        <f t="shared" si="169"/>
        <v>1</v>
      </c>
      <c r="AD341" s="10">
        <f t="shared" si="170"/>
        <v>0</v>
      </c>
      <c r="AE341" s="10">
        <f t="shared" si="171"/>
        <v>0</v>
      </c>
      <c r="AF341" s="9" t="s">
        <v>34</v>
      </c>
      <c r="AG341" s="7" t="str">
        <f t="shared" si="172"/>
        <v>Padrão</v>
      </c>
      <c r="AH341" s="7" t="str">
        <f t="shared" si="173"/>
        <v>Padrão</v>
      </c>
      <c r="AI341" s="7" t="str">
        <f t="shared" si="174"/>
        <v>Padrão</v>
      </c>
      <c r="AJ341" s="7" t="str">
        <f t="shared" si="175"/>
        <v>Padrão</v>
      </c>
      <c r="AK341" s="7" t="str">
        <f t="shared" si="176"/>
        <v>Padrão</v>
      </c>
      <c r="AL341" s="7" t="str">
        <f t="shared" si="177"/>
        <v>Padrão</v>
      </c>
      <c r="AM341" s="34">
        <f t="shared" si="178"/>
        <v>3.3149349275476039E-2</v>
      </c>
      <c r="AN341" s="34">
        <f t="shared" si="179"/>
        <v>2.1551339691418305</v>
      </c>
      <c r="AO341" s="35" t="str">
        <f t="shared" si="180"/>
        <v/>
      </c>
      <c r="AP341" s="34">
        <f t="shared" si="181"/>
        <v>0.22173832412291847</v>
      </c>
      <c r="AQ341" s="34">
        <f t="shared" si="182"/>
        <v>0.75829784208302309</v>
      </c>
      <c r="AR341" s="35" t="str">
        <f t="shared" si="183"/>
        <v/>
      </c>
      <c r="AS341" s="34">
        <f t="shared" si="184"/>
        <v>0.16261969593638392</v>
      </c>
      <c r="AT341" s="34">
        <f t="shared" si="185"/>
        <v>0.91203409733242702</v>
      </c>
      <c r="AU341" s="35" t="str">
        <f t="shared" si="186"/>
        <v/>
      </c>
      <c r="AV341" s="34">
        <f t="shared" si="187"/>
        <v>0.53897953132908405</v>
      </c>
      <c r="AW341" s="34">
        <f t="shared" si="188"/>
        <v>0.41503623187612998</v>
      </c>
      <c r="AX341" s="35" t="str">
        <f t="shared" si="189"/>
        <v/>
      </c>
      <c r="AY341" s="34">
        <f t="shared" si="190"/>
        <v>0.79440217887669029</v>
      </c>
      <c r="AZ341" s="34">
        <f t="shared" si="191"/>
        <v>0.30087604462947409</v>
      </c>
      <c r="BA341" s="35" t="str">
        <f t="shared" si="192"/>
        <v/>
      </c>
      <c r="BB341" s="34">
        <f t="shared" si="193"/>
        <v>0.16285060750454688</v>
      </c>
      <c r="BC341" s="34">
        <f t="shared" si="194"/>
        <v>0.9112820465910213</v>
      </c>
      <c r="BD341" s="35" t="str">
        <f t="shared" si="195"/>
        <v/>
      </c>
    </row>
    <row r="342" spans="1:56" ht="12.75" customHeight="1" x14ac:dyDescent="0.2">
      <c r="A342" s="7" t="s">
        <v>43</v>
      </c>
      <c r="B342" s="7" t="s">
        <v>39</v>
      </c>
      <c r="C342" s="8">
        <v>39984</v>
      </c>
      <c r="D342" s="9" t="s">
        <v>45</v>
      </c>
      <c r="E342" s="10" t="s">
        <v>33</v>
      </c>
      <c r="F342" s="10">
        <f t="shared" si="165"/>
        <v>1</v>
      </c>
      <c r="G342" s="10">
        <f t="shared" si="166"/>
        <v>0</v>
      </c>
      <c r="H342" s="10">
        <f t="shared" si="167"/>
        <v>0</v>
      </c>
      <c r="I342" s="10">
        <f t="shared" si="168"/>
        <v>0</v>
      </c>
      <c r="J342" s="7">
        <v>0</v>
      </c>
      <c r="K342" s="13">
        <v>21025</v>
      </c>
      <c r="L342" s="9">
        <v>1828092</v>
      </c>
      <c r="M342" s="7">
        <v>19</v>
      </c>
      <c r="N342" s="7">
        <f t="shared" si="196"/>
        <v>1</v>
      </c>
      <c r="O342" s="7">
        <v>3</v>
      </c>
      <c r="P342" s="7">
        <f t="shared" si="197"/>
        <v>17</v>
      </c>
      <c r="Q342" s="7">
        <v>3</v>
      </c>
      <c r="R342" s="7">
        <v>7</v>
      </c>
      <c r="S342" s="7">
        <v>2</v>
      </c>
      <c r="T342" s="7">
        <v>7</v>
      </c>
      <c r="U342" s="7">
        <v>1</v>
      </c>
      <c r="V342" s="7">
        <v>0</v>
      </c>
      <c r="W342" s="7">
        <v>1</v>
      </c>
      <c r="X342" s="6">
        <v>1</v>
      </c>
      <c r="Y342" s="12">
        <v>20.689998892457638</v>
      </c>
      <c r="Z342" s="7">
        <v>1</v>
      </c>
      <c r="AA342" s="7">
        <v>0</v>
      </c>
      <c r="AB342" s="7">
        <v>0</v>
      </c>
      <c r="AC342" s="10">
        <f t="shared" si="169"/>
        <v>1</v>
      </c>
      <c r="AD342" s="10">
        <f t="shared" si="170"/>
        <v>0</v>
      </c>
      <c r="AE342" s="10">
        <f t="shared" si="171"/>
        <v>0</v>
      </c>
      <c r="AF342" s="9" t="s">
        <v>34</v>
      </c>
      <c r="AG342" s="7" t="str">
        <f t="shared" si="172"/>
        <v>Padrão</v>
      </c>
      <c r="AH342" s="7" t="str">
        <f t="shared" si="173"/>
        <v>Padrão</v>
      </c>
      <c r="AI342" s="7" t="str">
        <f t="shared" si="174"/>
        <v>Padrão</v>
      </c>
      <c r="AJ342" s="7" t="str">
        <f t="shared" si="175"/>
        <v>Padrão</v>
      </c>
      <c r="AK342" s="7" t="str">
        <f t="shared" si="176"/>
        <v>Padrão</v>
      </c>
      <c r="AL342" s="7" t="str">
        <f t="shared" si="177"/>
        <v>Padrão</v>
      </c>
      <c r="AM342" s="34">
        <f t="shared" si="178"/>
        <v>3.3149349275476039E-2</v>
      </c>
      <c r="AN342" s="34">
        <f t="shared" si="179"/>
        <v>2.1551339691418305</v>
      </c>
      <c r="AO342" s="35" t="str">
        <f t="shared" si="180"/>
        <v/>
      </c>
      <c r="AP342" s="34">
        <f t="shared" si="181"/>
        <v>0.22173832412291847</v>
      </c>
      <c r="AQ342" s="34">
        <f t="shared" si="182"/>
        <v>0.75829784208302309</v>
      </c>
      <c r="AR342" s="35" t="str">
        <f t="shared" si="183"/>
        <v/>
      </c>
      <c r="AS342" s="34">
        <f t="shared" si="184"/>
        <v>1.1257378724916556</v>
      </c>
      <c r="AT342" s="34">
        <f t="shared" si="185"/>
        <v>0.21416108293737512</v>
      </c>
      <c r="AU342" s="35" t="str">
        <f t="shared" si="186"/>
        <v/>
      </c>
      <c r="AV342" s="34">
        <f t="shared" si="187"/>
        <v>1.4601616782221036</v>
      </c>
      <c r="AW342" s="34">
        <f t="shared" si="188"/>
        <v>0.159088765911922</v>
      </c>
      <c r="AX342" s="35" t="str">
        <f t="shared" si="189"/>
        <v/>
      </c>
      <c r="AY342" s="34">
        <f t="shared" si="190"/>
        <v>0.10771228452042518</v>
      </c>
      <c r="AZ342" s="34">
        <f t="shared" si="191"/>
        <v>1.1518290348333977</v>
      </c>
      <c r="BA342" s="35" t="str">
        <f t="shared" si="192"/>
        <v/>
      </c>
      <c r="BB342" s="34">
        <f t="shared" si="193"/>
        <v>0.16285060750454688</v>
      </c>
      <c r="BC342" s="34">
        <f t="shared" si="194"/>
        <v>0.9112820465910213</v>
      </c>
      <c r="BD342" s="35" t="str">
        <f t="shared" si="195"/>
        <v/>
      </c>
    </row>
    <row r="343" spans="1:56" ht="12.75" customHeight="1" x14ac:dyDescent="0.2">
      <c r="A343" s="7" t="s">
        <v>30</v>
      </c>
      <c r="B343" s="7" t="s">
        <v>39</v>
      </c>
      <c r="C343" s="8">
        <v>39999</v>
      </c>
      <c r="D343" s="9" t="s">
        <v>32</v>
      </c>
      <c r="E343" s="10" t="s">
        <v>33</v>
      </c>
      <c r="F343" s="10">
        <f t="shared" si="165"/>
        <v>1</v>
      </c>
      <c r="G343" s="10">
        <f t="shared" si="166"/>
        <v>0</v>
      </c>
      <c r="H343" s="10">
        <f t="shared" si="167"/>
        <v>0</v>
      </c>
      <c r="I343" s="10">
        <f t="shared" si="168"/>
        <v>0</v>
      </c>
      <c r="J343" s="7">
        <v>0</v>
      </c>
      <c r="K343" s="11">
        <v>17907</v>
      </c>
      <c r="L343" s="9">
        <v>408161</v>
      </c>
      <c r="M343" s="7">
        <v>19</v>
      </c>
      <c r="N343" s="7">
        <f t="shared" si="196"/>
        <v>1</v>
      </c>
      <c r="O343" s="7">
        <v>5</v>
      </c>
      <c r="P343" s="7">
        <f t="shared" si="197"/>
        <v>15</v>
      </c>
      <c r="Q343" s="7">
        <v>3</v>
      </c>
      <c r="R343" s="7">
        <v>5</v>
      </c>
      <c r="S343" s="7">
        <v>4</v>
      </c>
      <c r="T343" s="7">
        <v>6</v>
      </c>
      <c r="U343" s="7">
        <v>1</v>
      </c>
      <c r="V343" s="7">
        <v>0</v>
      </c>
      <c r="W343" s="7">
        <v>1</v>
      </c>
      <c r="X343" s="6">
        <v>1</v>
      </c>
      <c r="Y343" s="12">
        <v>9.8527830617814907</v>
      </c>
      <c r="Z343" s="7">
        <v>1</v>
      </c>
      <c r="AA343" s="7">
        <v>0</v>
      </c>
      <c r="AB343" s="7">
        <v>0</v>
      </c>
      <c r="AC343" s="10">
        <f t="shared" si="169"/>
        <v>0</v>
      </c>
      <c r="AD343" s="10">
        <f t="shared" si="170"/>
        <v>1</v>
      </c>
      <c r="AE343" s="10">
        <f t="shared" si="171"/>
        <v>0</v>
      </c>
      <c r="AF343" s="9" t="s">
        <v>67</v>
      </c>
      <c r="AG343" s="7" t="str">
        <f t="shared" si="172"/>
        <v>Padrão</v>
      </c>
      <c r="AH343" s="7" t="str">
        <f t="shared" si="173"/>
        <v>Padrão</v>
      </c>
      <c r="AI343" s="7" t="str">
        <f t="shared" si="174"/>
        <v>Padrão</v>
      </c>
      <c r="AJ343" s="7" t="str">
        <f t="shared" si="175"/>
        <v>Padrão</v>
      </c>
      <c r="AK343" s="7" t="str">
        <f t="shared" si="176"/>
        <v>Padrão</v>
      </c>
      <c r="AL343" s="7" t="str">
        <f t="shared" si="177"/>
        <v>Padrão</v>
      </c>
      <c r="AM343" s="34">
        <f t="shared" si="178"/>
        <v>0.12130770865976713</v>
      </c>
      <c r="AN343" s="34">
        <f t="shared" si="179"/>
        <v>1.0780135799962731</v>
      </c>
      <c r="AO343" s="35" t="str">
        <f t="shared" si="180"/>
        <v/>
      </c>
      <c r="AP343" s="34">
        <f t="shared" si="181"/>
        <v>0.48616983743415837</v>
      </c>
      <c r="AQ343" s="34">
        <f t="shared" si="182"/>
        <v>0.44868920542736179</v>
      </c>
      <c r="AR343" s="35" t="str">
        <f t="shared" si="183"/>
        <v/>
      </c>
      <c r="AS343" s="34">
        <f t="shared" si="184"/>
        <v>7.1958632118559957E-3</v>
      </c>
      <c r="AT343" s="34">
        <f t="shared" si="185"/>
        <v>4.6860406798016934</v>
      </c>
      <c r="AU343" s="35" t="str">
        <f t="shared" si="186"/>
        <v/>
      </c>
      <c r="AV343" s="34">
        <f t="shared" si="187"/>
        <v>0.53897953132908405</v>
      </c>
      <c r="AW343" s="34">
        <f t="shared" si="188"/>
        <v>0.41503623187612998</v>
      </c>
      <c r="AX343" s="35" t="str">
        <f t="shared" si="189"/>
        <v/>
      </c>
      <c r="AY343" s="34">
        <f t="shared" si="190"/>
        <v>0.82462119111402876</v>
      </c>
      <c r="AZ343" s="34">
        <f t="shared" si="191"/>
        <v>0.29088317625873067</v>
      </c>
      <c r="BA343" s="35" t="str">
        <f t="shared" si="192"/>
        <v/>
      </c>
      <c r="BB343" s="34">
        <f t="shared" si="193"/>
        <v>0.16285060750454688</v>
      </c>
      <c r="BC343" s="34">
        <f t="shared" si="194"/>
        <v>0.9112820465910213</v>
      </c>
      <c r="BD343" s="35" t="str">
        <f t="shared" si="195"/>
        <v/>
      </c>
    </row>
    <row r="344" spans="1:56" ht="12.75" customHeight="1" x14ac:dyDescent="0.2">
      <c r="A344" s="7" t="s">
        <v>35</v>
      </c>
      <c r="B344" s="7" t="s">
        <v>52</v>
      </c>
      <c r="C344" s="8">
        <v>40083</v>
      </c>
      <c r="D344" s="9" t="s">
        <v>37</v>
      </c>
      <c r="E344" s="10" t="s">
        <v>38</v>
      </c>
      <c r="F344" s="10">
        <f t="shared" si="165"/>
        <v>0</v>
      </c>
      <c r="G344" s="10">
        <f t="shared" si="166"/>
        <v>1</v>
      </c>
      <c r="H344" s="10">
        <f t="shared" si="167"/>
        <v>0</v>
      </c>
      <c r="I344" s="10">
        <f t="shared" si="168"/>
        <v>0</v>
      </c>
      <c r="J344" s="7">
        <v>0</v>
      </c>
      <c r="K344" s="13">
        <v>13510</v>
      </c>
      <c r="L344" s="9">
        <v>1561659</v>
      </c>
      <c r="M344" s="7">
        <v>19</v>
      </c>
      <c r="N344" s="7">
        <f t="shared" si="196"/>
        <v>1</v>
      </c>
      <c r="O344" s="7">
        <v>17</v>
      </c>
      <c r="P344" s="7">
        <f t="shared" si="197"/>
        <v>3</v>
      </c>
      <c r="Q344" s="7">
        <v>3</v>
      </c>
      <c r="R344" s="7">
        <v>1</v>
      </c>
      <c r="S344" s="7">
        <v>2</v>
      </c>
      <c r="T344" s="7">
        <v>2</v>
      </c>
      <c r="U344" s="7">
        <v>3</v>
      </c>
      <c r="V344" s="7">
        <v>0</v>
      </c>
      <c r="W344" s="7">
        <v>0</v>
      </c>
      <c r="X344" s="6">
        <v>0</v>
      </c>
      <c r="Y344" s="12">
        <v>11.112529928172385</v>
      </c>
      <c r="Z344" s="7">
        <v>1</v>
      </c>
      <c r="AA344" s="7">
        <v>0</v>
      </c>
      <c r="AB344" s="7">
        <v>0</v>
      </c>
      <c r="AC344" s="10">
        <f t="shared" si="169"/>
        <v>0</v>
      </c>
      <c r="AD344" s="10">
        <f t="shared" si="170"/>
        <v>0</v>
      </c>
      <c r="AE344" s="10">
        <f t="shared" si="171"/>
        <v>1</v>
      </c>
      <c r="AF344" s="9" t="s">
        <v>76</v>
      </c>
      <c r="AG344" s="7" t="str">
        <f t="shared" si="172"/>
        <v>Padrão</v>
      </c>
      <c r="AH344" s="7" t="str">
        <f t="shared" si="173"/>
        <v>Padrão</v>
      </c>
      <c r="AI344" s="7" t="str">
        <f t="shared" si="174"/>
        <v>Padrão</v>
      </c>
      <c r="AJ344" s="7" t="str">
        <f t="shared" si="175"/>
        <v>Padrão</v>
      </c>
      <c r="AK344" s="7" t="str">
        <f t="shared" si="176"/>
        <v>Padrão</v>
      </c>
      <c r="AL344" s="7" t="str">
        <f t="shared" si="177"/>
        <v>Padrão</v>
      </c>
      <c r="AM344" s="34">
        <f t="shared" si="178"/>
        <v>0.33953923400509478</v>
      </c>
      <c r="AN344" s="34">
        <f t="shared" si="179"/>
        <v>0.57774351011912095</v>
      </c>
      <c r="AO344" s="35" t="str">
        <f t="shared" si="180"/>
        <v/>
      </c>
      <c r="AP344" s="34">
        <f t="shared" si="181"/>
        <v>0.2635448462759295</v>
      </c>
      <c r="AQ344" s="34">
        <f t="shared" si="182"/>
        <v>0.68116882852048066</v>
      </c>
      <c r="AR344" s="35" t="str">
        <f t="shared" si="183"/>
        <v/>
      </c>
      <c r="AS344" s="34">
        <f t="shared" si="184"/>
        <v>1.1257378724916556</v>
      </c>
      <c r="AT344" s="34">
        <f t="shared" si="185"/>
        <v>0.21416108293737512</v>
      </c>
      <c r="AU344" s="35" t="str">
        <f t="shared" si="186"/>
        <v/>
      </c>
      <c r="AV344" s="34">
        <f t="shared" si="187"/>
        <v>1.3519287889004703</v>
      </c>
      <c r="AW344" s="34">
        <f t="shared" si="188"/>
        <v>0.17452817652697644</v>
      </c>
      <c r="AX344" s="35" t="str">
        <f t="shared" si="189"/>
        <v/>
      </c>
      <c r="AY344" s="34">
        <f t="shared" si="190"/>
        <v>0.58427347076447544</v>
      </c>
      <c r="AZ344" s="34">
        <f t="shared" si="191"/>
        <v>0.38969838859443723</v>
      </c>
      <c r="BA344" s="35" t="str">
        <f t="shared" si="192"/>
        <v/>
      </c>
      <c r="BB344" s="34">
        <f t="shared" si="193"/>
        <v>0.16285060750454688</v>
      </c>
      <c r="BC344" s="34">
        <f t="shared" si="194"/>
        <v>0.9112820465910213</v>
      </c>
      <c r="BD344" s="35" t="str">
        <f t="shared" si="195"/>
        <v/>
      </c>
    </row>
    <row r="345" spans="1:56" ht="12.75" customHeight="1" x14ac:dyDescent="0.2">
      <c r="A345" s="7" t="s">
        <v>60</v>
      </c>
      <c r="B345" s="7" t="s">
        <v>30</v>
      </c>
      <c r="C345" s="8">
        <v>40152</v>
      </c>
      <c r="D345" s="9" t="s">
        <v>37</v>
      </c>
      <c r="E345" s="10" t="s">
        <v>38</v>
      </c>
      <c r="F345" s="10">
        <f t="shared" si="165"/>
        <v>0</v>
      </c>
      <c r="G345" s="10">
        <f t="shared" si="166"/>
        <v>1</v>
      </c>
      <c r="H345" s="10">
        <f t="shared" si="167"/>
        <v>0</v>
      </c>
      <c r="I345" s="10">
        <f t="shared" si="168"/>
        <v>0</v>
      </c>
      <c r="J345" s="7">
        <v>0</v>
      </c>
      <c r="K345" s="13">
        <v>13510</v>
      </c>
      <c r="L345" s="9">
        <v>1561659</v>
      </c>
      <c r="M345" s="7">
        <v>19</v>
      </c>
      <c r="N345" s="7">
        <f t="shared" si="196"/>
        <v>1</v>
      </c>
      <c r="O345" s="7">
        <v>9</v>
      </c>
      <c r="P345" s="7">
        <f t="shared" si="197"/>
        <v>11</v>
      </c>
      <c r="Q345" s="7">
        <v>3</v>
      </c>
      <c r="R345" s="7">
        <v>4</v>
      </c>
      <c r="S345" s="7">
        <v>6</v>
      </c>
      <c r="T345" s="7">
        <v>7</v>
      </c>
      <c r="U345" s="7">
        <v>4</v>
      </c>
      <c r="V345" s="7">
        <v>0</v>
      </c>
      <c r="W345" s="7">
        <v>0</v>
      </c>
      <c r="X345" s="6">
        <v>0</v>
      </c>
      <c r="Y345" s="12">
        <v>8.7137681159420293</v>
      </c>
      <c r="Z345" s="7">
        <v>1</v>
      </c>
      <c r="AA345" s="7">
        <v>0</v>
      </c>
      <c r="AB345" s="7">
        <v>0</v>
      </c>
      <c r="AC345" s="10">
        <f t="shared" si="169"/>
        <v>0</v>
      </c>
      <c r="AD345" s="10">
        <f t="shared" si="170"/>
        <v>0</v>
      </c>
      <c r="AE345" s="10">
        <f t="shared" si="171"/>
        <v>1</v>
      </c>
      <c r="AF345" s="9" t="s">
        <v>76</v>
      </c>
      <c r="AG345" s="7" t="str">
        <f t="shared" si="172"/>
        <v>Padrão</v>
      </c>
      <c r="AH345" s="7" t="str">
        <f t="shared" si="173"/>
        <v>Padrão</v>
      </c>
      <c r="AI345" s="7" t="str">
        <f t="shared" si="174"/>
        <v>Padrão</v>
      </c>
      <c r="AJ345" s="7" t="str">
        <f t="shared" si="175"/>
        <v>Padrão</v>
      </c>
      <c r="AK345" s="7" t="str">
        <f t="shared" si="176"/>
        <v>Padrão</v>
      </c>
      <c r="AL345" s="7" t="str">
        <f t="shared" si="177"/>
        <v>Padrão</v>
      </c>
      <c r="AM345" s="34">
        <f t="shared" si="178"/>
        <v>0.33953923400509478</v>
      </c>
      <c r="AN345" s="34">
        <f t="shared" si="179"/>
        <v>0.57774351011912095</v>
      </c>
      <c r="AO345" s="35" t="str">
        <f t="shared" si="180"/>
        <v/>
      </c>
      <c r="AP345" s="34">
        <f t="shared" si="181"/>
        <v>0.2635448462759295</v>
      </c>
      <c r="AQ345" s="34">
        <f t="shared" si="182"/>
        <v>0.68116882852048066</v>
      </c>
      <c r="AR345" s="35" t="str">
        <f t="shared" si="183"/>
        <v/>
      </c>
      <c r="AS345" s="34">
        <f t="shared" si="184"/>
        <v>0.79450675357053047</v>
      </c>
      <c r="AT345" s="34">
        <f t="shared" si="185"/>
        <v>0.30084051243716065</v>
      </c>
      <c r="AU345" s="35" t="str">
        <f t="shared" si="186"/>
        <v/>
      </c>
      <c r="AV345" s="34">
        <f t="shared" si="187"/>
        <v>1.4601616782221036</v>
      </c>
      <c r="AW345" s="34">
        <f t="shared" si="188"/>
        <v>0.159088765911922</v>
      </c>
      <c r="AX345" s="35" t="str">
        <f t="shared" si="189"/>
        <v/>
      </c>
      <c r="AY345" s="34">
        <f t="shared" si="190"/>
        <v>1.077490682373023</v>
      </c>
      <c r="AZ345" s="34">
        <f t="shared" si="191"/>
        <v>0.22424830824143488</v>
      </c>
      <c r="BA345" s="35" t="str">
        <f t="shared" si="192"/>
        <v/>
      </c>
      <c r="BB345" s="34">
        <f t="shared" si="193"/>
        <v>0.16285060750454688</v>
      </c>
      <c r="BC345" s="34">
        <f t="shared" si="194"/>
        <v>0.9112820465910213</v>
      </c>
      <c r="BD345" s="35" t="str">
        <f t="shared" si="195"/>
        <v/>
      </c>
    </row>
    <row r="346" spans="1:56" ht="12.75" customHeight="1" x14ac:dyDescent="0.2">
      <c r="A346" s="7" t="s">
        <v>35</v>
      </c>
      <c r="B346" s="7" t="s">
        <v>53</v>
      </c>
      <c r="C346" s="8">
        <v>40061</v>
      </c>
      <c r="D346" s="9" t="s">
        <v>37</v>
      </c>
      <c r="E346" s="10" t="s">
        <v>38</v>
      </c>
      <c r="F346" s="10">
        <f t="shared" si="165"/>
        <v>0</v>
      </c>
      <c r="G346" s="10">
        <f t="shared" si="166"/>
        <v>1</v>
      </c>
      <c r="H346" s="10">
        <f t="shared" si="167"/>
        <v>0</v>
      </c>
      <c r="I346" s="10">
        <f t="shared" si="168"/>
        <v>0</v>
      </c>
      <c r="J346" s="7">
        <v>0</v>
      </c>
      <c r="K346" s="13">
        <v>13510</v>
      </c>
      <c r="L346" s="9">
        <v>1561659</v>
      </c>
      <c r="M346" s="7">
        <v>19</v>
      </c>
      <c r="N346" s="7">
        <f t="shared" si="196"/>
        <v>1</v>
      </c>
      <c r="O346" s="7">
        <v>18</v>
      </c>
      <c r="P346" s="7">
        <f t="shared" si="197"/>
        <v>2</v>
      </c>
      <c r="Q346" s="7">
        <v>4</v>
      </c>
      <c r="R346" s="7">
        <v>3</v>
      </c>
      <c r="S346" s="7">
        <v>4</v>
      </c>
      <c r="T346" s="7">
        <v>7</v>
      </c>
      <c r="U346" s="7">
        <v>3</v>
      </c>
      <c r="V346" s="7">
        <v>0</v>
      </c>
      <c r="W346" s="7">
        <v>1</v>
      </c>
      <c r="X346" s="6">
        <v>0</v>
      </c>
      <c r="Y346" s="12">
        <v>12.205975842339479</v>
      </c>
      <c r="Z346" s="7">
        <v>1</v>
      </c>
      <c r="AA346" s="7">
        <v>0</v>
      </c>
      <c r="AB346" s="7">
        <v>0</v>
      </c>
      <c r="AC346" s="10">
        <f t="shared" si="169"/>
        <v>0</v>
      </c>
      <c r="AD346" s="10">
        <f t="shared" si="170"/>
        <v>1</v>
      </c>
      <c r="AE346" s="10">
        <f t="shared" si="171"/>
        <v>0</v>
      </c>
      <c r="AF346" s="9" t="s">
        <v>67</v>
      </c>
      <c r="AG346" s="7" t="str">
        <f t="shared" si="172"/>
        <v>Padrão</v>
      </c>
      <c r="AH346" s="7" t="str">
        <f t="shared" si="173"/>
        <v>Padrão</v>
      </c>
      <c r="AI346" s="7" t="str">
        <f t="shared" si="174"/>
        <v>Padrão</v>
      </c>
      <c r="AJ346" s="7" t="str">
        <f t="shared" si="175"/>
        <v>Padrão</v>
      </c>
      <c r="AK346" s="7" t="str">
        <f t="shared" si="176"/>
        <v>Padrão</v>
      </c>
      <c r="AL346" s="7" t="str">
        <f t="shared" si="177"/>
        <v>Padrão</v>
      </c>
      <c r="AM346" s="34">
        <f t="shared" si="178"/>
        <v>0.33953923400509478</v>
      </c>
      <c r="AN346" s="34">
        <f t="shared" si="179"/>
        <v>0.57774351011912095</v>
      </c>
      <c r="AO346" s="35" t="str">
        <f t="shared" si="180"/>
        <v/>
      </c>
      <c r="AP346" s="34">
        <f t="shared" si="181"/>
        <v>0.2635448462759295</v>
      </c>
      <c r="AQ346" s="34">
        <f t="shared" si="182"/>
        <v>0.68116882852048066</v>
      </c>
      <c r="AR346" s="35" t="str">
        <f t="shared" si="183"/>
        <v/>
      </c>
      <c r="AS346" s="34">
        <f t="shared" si="184"/>
        <v>7.1958632118559957E-3</v>
      </c>
      <c r="AT346" s="34">
        <f t="shared" si="185"/>
        <v>4.6860406798016934</v>
      </c>
      <c r="AU346" s="35" t="str">
        <f t="shared" si="186"/>
        <v/>
      </c>
      <c r="AV346" s="34">
        <f t="shared" si="187"/>
        <v>1.4601616782221036</v>
      </c>
      <c r="AW346" s="34">
        <f t="shared" si="188"/>
        <v>0.159088765911922</v>
      </c>
      <c r="AX346" s="35" t="str">
        <f t="shared" si="189"/>
        <v/>
      </c>
      <c r="AY346" s="34">
        <f t="shared" si="190"/>
        <v>0.40913971370308205</v>
      </c>
      <c r="AZ346" s="34">
        <f t="shared" si="191"/>
        <v>0.50831238028544734</v>
      </c>
      <c r="BA346" s="35" t="str">
        <f t="shared" si="192"/>
        <v/>
      </c>
      <c r="BB346" s="34">
        <f t="shared" si="193"/>
        <v>0.16285060750454688</v>
      </c>
      <c r="BC346" s="34">
        <f t="shared" si="194"/>
        <v>0.9112820465910213</v>
      </c>
      <c r="BD346" s="35" t="str">
        <f t="shared" si="195"/>
        <v/>
      </c>
    </row>
    <row r="347" spans="1:56" ht="12.75" customHeight="1" x14ac:dyDescent="0.2">
      <c r="A347" s="7" t="s">
        <v>35</v>
      </c>
      <c r="B347" s="7" t="s">
        <v>55</v>
      </c>
      <c r="C347" s="8">
        <v>40104</v>
      </c>
      <c r="D347" s="9" t="s">
        <v>37</v>
      </c>
      <c r="E347" s="10" t="s">
        <v>38</v>
      </c>
      <c r="F347" s="10">
        <f t="shared" si="165"/>
        <v>0</v>
      </c>
      <c r="G347" s="10">
        <f t="shared" si="166"/>
        <v>1</v>
      </c>
      <c r="H347" s="10">
        <f t="shared" si="167"/>
        <v>0</v>
      </c>
      <c r="I347" s="10">
        <f t="shared" si="168"/>
        <v>0</v>
      </c>
      <c r="J347" s="7">
        <v>0</v>
      </c>
      <c r="K347" s="13">
        <v>13510</v>
      </c>
      <c r="L347" s="9">
        <v>1561659</v>
      </c>
      <c r="M347" s="7">
        <v>19</v>
      </c>
      <c r="N347" s="7">
        <f t="shared" si="196"/>
        <v>1</v>
      </c>
      <c r="O347" s="7">
        <v>8</v>
      </c>
      <c r="P347" s="7">
        <f t="shared" si="197"/>
        <v>12</v>
      </c>
      <c r="Q347" s="7">
        <v>1</v>
      </c>
      <c r="R347" s="7">
        <v>4</v>
      </c>
      <c r="S347" s="7">
        <v>3</v>
      </c>
      <c r="T347" s="7">
        <v>4</v>
      </c>
      <c r="U347" s="7">
        <v>4</v>
      </c>
      <c r="V347" s="7">
        <v>0</v>
      </c>
      <c r="W347" s="7">
        <v>1</v>
      </c>
      <c r="X347" s="6">
        <v>1</v>
      </c>
      <c r="Y347" s="12">
        <v>9</v>
      </c>
      <c r="Z347" s="7">
        <v>1</v>
      </c>
      <c r="AA347" s="7">
        <v>0</v>
      </c>
      <c r="AB347" s="7">
        <v>0.1</v>
      </c>
      <c r="AC347" s="10">
        <f t="shared" si="169"/>
        <v>0</v>
      </c>
      <c r="AD347" s="10">
        <f t="shared" si="170"/>
        <v>0</v>
      </c>
      <c r="AE347" s="10">
        <f t="shared" si="171"/>
        <v>1</v>
      </c>
      <c r="AF347" s="9" t="s">
        <v>76</v>
      </c>
      <c r="AG347" s="7" t="str">
        <f t="shared" si="172"/>
        <v>Padrão</v>
      </c>
      <c r="AH347" s="7" t="str">
        <f t="shared" si="173"/>
        <v>Padrão</v>
      </c>
      <c r="AI347" s="7" t="str">
        <f t="shared" si="174"/>
        <v>Padrão</v>
      </c>
      <c r="AJ347" s="7" t="str">
        <f t="shared" si="175"/>
        <v>Padrão</v>
      </c>
      <c r="AK347" s="7" t="str">
        <f t="shared" si="176"/>
        <v>Padrão</v>
      </c>
      <c r="AL347" s="7" t="str">
        <f t="shared" si="177"/>
        <v>Padrão</v>
      </c>
      <c r="AM347" s="34">
        <f t="shared" si="178"/>
        <v>0.33953923400509478</v>
      </c>
      <c r="AN347" s="34">
        <f t="shared" si="179"/>
        <v>0.57774351011912095</v>
      </c>
      <c r="AO347" s="35" t="str">
        <f t="shared" si="180"/>
        <v/>
      </c>
      <c r="AP347" s="34">
        <f t="shared" si="181"/>
        <v>0.2635448462759295</v>
      </c>
      <c r="AQ347" s="34">
        <f t="shared" si="182"/>
        <v>0.68116882852048066</v>
      </c>
      <c r="AR347" s="35" t="str">
        <f t="shared" si="183"/>
        <v/>
      </c>
      <c r="AS347" s="34">
        <f t="shared" si="184"/>
        <v>0.32823525539694648</v>
      </c>
      <c r="AT347" s="34">
        <f t="shared" si="185"/>
        <v>0.59093821033144889</v>
      </c>
      <c r="AU347" s="35" t="str">
        <f t="shared" si="186"/>
        <v/>
      </c>
      <c r="AV347" s="34">
        <f t="shared" si="187"/>
        <v>4.5918591086084329E-2</v>
      </c>
      <c r="AW347" s="34">
        <f t="shared" si="188"/>
        <v>1.8194691376563785</v>
      </c>
      <c r="AX347" s="35" t="str">
        <f t="shared" si="189"/>
        <v/>
      </c>
      <c r="AY347" s="34">
        <f t="shared" si="190"/>
        <v>1.0107685960695398</v>
      </c>
      <c r="AZ347" s="34">
        <f t="shared" si="191"/>
        <v>0.23938590951983149</v>
      </c>
      <c r="BA347" s="35" t="str">
        <f t="shared" si="192"/>
        <v/>
      </c>
      <c r="BB347" s="34">
        <f t="shared" si="193"/>
        <v>0.15552097672272117</v>
      </c>
      <c r="BC347" s="34">
        <f t="shared" si="194"/>
        <v>0.93593271328480121</v>
      </c>
      <c r="BD347" s="35" t="str">
        <f t="shared" si="195"/>
        <v/>
      </c>
    </row>
    <row r="348" spans="1:56" ht="12.75" customHeight="1" x14ac:dyDescent="0.2">
      <c r="A348" s="7" t="s">
        <v>35</v>
      </c>
      <c r="B348" s="7" t="s">
        <v>40</v>
      </c>
      <c r="C348" s="8">
        <v>40115</v>
      </c>
      <c r="D348" s="9" t="s">
        <v>37</v>
      </c>
      <c r="E348" s="10" t="s">
        <v>38</v>
      </c>
      <c r="F348" s="10">
        <f t="shared" si="165"/>
        <v>0</v>
      </c>
      <c r="G348" s="10">
        <f t="shared" si="166"/>
        <v>1</v>
      </c>
      <c r="H348" s="10">
        <f t="shared" si="167"/>
        <v>0</v>
      </c>
      <c r="I348" s="10">
        <f t="shared" si="168"/>
        <v>0</v>
      </c>
      <c r="J348" s="7">
        <v>0</v>
      </c>
      <c r="K348" s="13">
        <v>13510</v>
      </c>
      <c r="L348" s="9">
        <v>1561659</v>
      </c>
      <c r="M348" s="7">
        <v>19</v>
      </c>
      <c r="N348" s="7">
        <f t="shared" si="196"/>
        <v>1</v>
      </c>
      <c r="O348" s="7">
        <v>15</v>
      </c>
      <c r="P348" s="7">
        <f t="shared" si="197"/>
        <v>5</v>
      </c>
      <c r="Q348" s="7">
        <v>4</v>
      </c>
      <c r="R348" s="7">
        <v>3</v>
      </c>
      <c r="S348" s="7">
        <v>4</v>
      </c>
      <c r="T348" s="7">
        <v>4</v>
      </c>
      <c r="U348" s="7">
        <v>4</v>
      </c>
      <c r="V348" s="7">
        <v>0</v>
      </c>
      <c r="W348" s="7">
        <v>0</v>
      </c>
      <c r="X348" s="6">
        <v>0</v>
      </c>
      <c r="Y348" s="12">
        <v>11.270957274202271</v>
      </c>
      <c r="Z348" s="7">
        <v>0</v>
      </c>
      <c r="AA348" s="7">
        <v>0</v>
      </c>
      <c r="AB348" s="7">
        <v>0</v>
      </c>
      <c r="AC348" s="10">
        <f t="shared" si="169"/>
        <v>0</v>
      </c>
      <c r="AD348" s="10">
        <f t="shared" si="170"/>
        <v>0</v>
      </c>
      <c r="AE348" s="10">
        <f t="shared" si="171"/>
        <v>1</v>
      </c>
      <c r="AF348" s="9" t="s">
        <v>76</v>
      </c>
      <c r="AG348" s="7" t="str">
        <f t="shared" si="172"/>
        <v>Padrão</v>
      </c>
      <c r="AH348" s="7" t="str">
        <f t="shared" si="173"/>
        <v>Padrão</v>
      </c>
      <c r="AI348" s="7" t="str">
        <f t="shared" si="174"/>
        <v>Padrão</v>
      </c>
      <c r="AJ348" s="7" t="str">
        <f t="shared" si="175"/>
        <v>Padrão</v>
      </c>
      <c r="AK348" s="7" t="str">
        <f t="shared" si="176"/>
        <v>Padrão</v>
      </c>
      <c r="AL348" s="7" t="str">
        <f t="shared" si="177"/>
        <v>Padrão</v>
      </c>
      <c r="AM348" s="34">
        <f t="shared" si="178"/>
        <v>0.33953923400509478</v>
      </c>
      <c r="AN348" s="34">
        <f t="shared" si="179"/>
        <v>0.57774351011912095</v>
      </c>
      <c r="AO348" s="35" t="str">
        <f t="shared" si="180"/>
        <v/>
      </c>
      <c r="AP348" s="34">
        <f t="shared" si="181"/>
        <v>0.2635448462759295</v>
      </c>
      <c r="AQ348" s="34">
        <f t="shared" si="182"/>
        <v>0.68116882852048066</v>
      </c>
      <c r="AR348" s="35" t="str">
        <f t="shared" si="183"/>
        <v/>
      </c>
      <c r="AS348" s="34">
        <f t="shared" si="184"/>
        <v>7.1958632118559957E-3</v>
      </c>
      <c r="AT348" s="34">
        <f t="shared" si="185"/>
        <v>4.6860406798016934</v>
      </c>
      <c r="AU348" s="35" t="str">
        <f t="shared" si="186"/>
        <v/>
      </c>
      <c r="AV348" s="34">
        <f t="shared" si="187"/>
        <v>4.5918591086084329E-2</v>
      </c>
      <c r="AW348" s="34">
        <f t="shared" si="188"/>
        <v>1.8194691376563785</v>
      </c>
      <c r="AX348" s="35" t="str">
        <f t="shared" si="189"/>
        <v/>
      </c>
      <c r="AY348" s="34">
        <f t="shared" si="190"/>
        <v>0.55697091910624175</v>
      </c>
      <c r="AZ348" s="34">
        <f t="shared" si="191"/>
        <v>0.40462164126972811</v>
      </c>
      <c r="BA348" s="35" t="str">
        <f t="shared" si="192"/>
        <v/>
      </c>
      <c r="BB348" s="34">
        <f t="shared" si="193"/>
        <v>0.16285060750454688</v>
      </c>
      <c r="BC348" s="34">
        <f t="shared" si="194"/>
        <v>0.9112820465910213</v>
      </c>
      <c r="BD348" s="35" t="str">
        <f t="shared" si="195"/>
        <v/>
      </c>
    </row>
    <row r="349" spans="1:56" ht="12.75" customHeight="1" x14ac:dyDescent="0.2">
      <c r="A349" s="7" t="s">
        <v>60</v>
      </c>
      <c r="B349" s="7" t="s">
        <v>58</v>
      </c>
      <c r="C349" s="8">
        <v>40132</v>
      </c>
      <c r="D349" s="9" t="s">
        <v>37</v>
      </c>
      <c r="E349" s="10" t="s">
        <v>38</v>
      </c>
      <c r="F349" s="10">
        <f t="shared" si="165"/>
        <v>0</v>
      </c>
      <c r="G349" s="10">
        <f t="shared" si="166"/>
        <v>1</v>
      </c>
      <c r="H349" s="10">
        <f t="shared" si="167"/>
        <v>0</v>
      </c>
      <c r="I349" s="10">
        <f t="shared" si="168"/>
        <v>0</v>
      </c>
      <c r="J349" s="7">
        <v>0</v>
      </c>
      <c r="K349" s="13">
        <v>13510</v>
      </c>
      <c r="L349" s="9">
        <v>1561659</v>
      </c>
      <c r="M349" s="7">
        <v>19</v>
      </c>
      <c r="N349" s="7">
        <f t="shared" si="196"/>
        <v>1</v>
      </c>
      <c r="O349" s="7">
        <v>3</v>
      </c>
      <c r="P349" s="7">
        <f t="shared" si="197"/>
        <v>17</v>
      </c>
      <c r="Q349" s="7">
        <v>3</v>
      </c>
      <c r="R349" s="7">
        <v>6</v>
      </c>
      <c r="S349" s="7">
        <v>4</v>
      </c>
      <c r="T349" s="7">
        <v>4</v>
      </c>
      <c r="U349" s="7">
        <v>4</v>
      </c>
      <c r="V349" s="7">
        <v>0</v>
      </c>
      <c r="W349" s="7">
        <v>1</v>
      </c>
      <c r="X349" s="6">
        <v>1</v>
      </c>
      <c r="Y349" s="12">
        <v>25.230149010002041</v>
      </c>
      <c r="Z349" s="7">
        <v>1</v>
      </c>
      <c r="AA349" s="7">
        <v>0</v>
      </c>
      <c r="AB349" s="7">
        <v>0</v>
      </c>
      <c r="AC349" s="10">
        <f t="shared" si="169"/>
        <v>0</v>
      </c>
      <c r="AD349" s="10">
        <f t="shared" si="170"/>
        <v>0</v>
      </c>
      <c r="AE349" s="10">
        <f t="shared" si="171"/>
        <v>1</v>
      </c>
      <c r="AF349" s="9" t="s">
        <v>76</v>
      </c>
      <c r="AG349" s="7" t="str">
        <f t="shared" si="172"/>
        <v>Padrão</v>
      </c>
      <c r="AH349" s="7" t="str">
        <f t="shared" si="173"/>
        <v>Padrão</v>
      </c>
      <c r="AI349" s="7" t="str">
        <f t="shared" si="174"/>
        <v>Padrão</v>
      </c>
      <c r="AJ349" s="7" t="str">
        <f t="shared" si="175"/>
        <v>Padrão</v>
      </c>
      <c r="AK349" s="7" t="str">
        <f t="shared" si="176"/>
        <v>Padrão</v>
      </c>
      <c r="AL349" s="7" t="str">
        <f t="shared" si="177"/>
        <v>Padrão</v>
      </c>
      <c r="AM349" s="34">
        <f t="shared" si="178"/>
        <v>0.33953923400509478</v>
      </c>
      <c r="AN349" s="34">
        <f t="shared" si="179"/>
        <v>0.57774351011912095</v>
      </c>
      <c r="AO349" s="35" t="str">
        <f t="shared" si="180"/>
        <v/>
      </c>
      <c r="AP349" s="34">
        <f t="shared" si="181"/>
        <v>0.2635448462759295</v>
      </c>
      <c r="AQ349" s="34">
        <f t="shared" si="182"/>
        <v>0.68116882852048066</v>
      </c>
      <c r="AR349" s="35" t="str">
        <f t="shared" si="183"/>
        <v/>
      </c>
      <c r="AS349" s="34">
        <f t="shared" si="184"/>
        <v>7.1958632118559957E-3</v>
      </c>
      <c r="AT349" s="34">
        <f t="shared" si="185"/>
        <v>4.6860406798016934</v>
      </c>
      <c r="AU349" s="35" t="str">
        <f t="shared" si="186"/>
        <v/>
      </c>
      <c r="AV349" s="34">
        <f t="shared" si="187"/>
        <v>4.5918591086084329E-2</v>
      </c>
      <c r="AW349" s="34">
        <f t="shared" si="188"/>
        <v>1.8194691376563785</v>
      </c>
      <c r="AX349" s="35" t="str">
        <f t="shared" si="189"/>
        <v/>
      </c>
      <c r="AY349" s="34">
        <f t="shared" si="190"/>
        <v>0.71592631330180567</v>
      </c>
      <c r="AZ349" s="34">
        <f t="shared" si="191"/>
        <v>0.32962070181801767</v>
      </c>
      <c r="BA349" s="35" t="str">
        <f t="shared" si="192"/>
        <v/>
      </c>
      <c r="BB349" s="34">
        <f t="shared" si="193"/>
        <v>0.16285060750454688</v>
      </c>
      <c r="BC349" s="34">
        <f t="shared" si="194"/>
        <v>0.9112820465910213</v>
      </c>
      <c r="BD349" s="35" t="str">
        <f t="shared" si="195"/>
        <v/>
      </c>
    </row>
    <row r="350" spans="1:56" ht="12.75" customHeight="1" x14ac:dyDescent="0.2">
      <c r="A350" s="7" t="s">
        <v>35</v>
      </c>
      <c r="B350" s="7" t="s">
        <v>46</v>
      </c>
      <c r="C350" s="8">
        <v>39992</v>
      </c>
      <c r="D350" s="9" t="s">
        <v>37</v>
      </c>
      <c r="E350" s="10" t="s">
        <v>38</v>
      </c>
      <c r="F350" s="10">
        <f t="shared" si="165"/>
        <v>0</v>
      </c>
      <c r="G350" s="10">
        <f t="shared" si="166"/>
        <v>1</v>
      </c>
      <c r="H350" s="10">
        <f t="shared" si="167"/>
        <v>0</v>
      </c>
      <c r="I350" s="10">
        <f t="shared" si="168"/>
        <v>0</v>
      </c>
      <c r="J350" s="7">
        <v>0</v>
      </c>
      <c r="K350" s="13">
        <v>13510</v>
      </c>
      <c r="L350" s="9">
        <v>1561659</v>
      </c>
      <c r="M350" s="7">
        <v>19</v>
      </c>
      <c r="N350" s="7">
        <f t="shared" si="196"/>
        <v>1</v>
      </c>
      <c r="O350" s="7">
        <v>9</v>
      </c>
      <c r="P350" s="7">
        <f t="shared" si="197"/>
        <v>11</v>
      </c>
      <c r="Q350" s="7">
        <v>3</v>
      </c>
      <c r="R350" s="7">
        <v>5</v>
      </c>
      <c r="S350" s="7">
        <v>5</v>
      </c>
      <c r="T350" s="7">
        <v>5</v>
      </c>
      <c r="U350" s="7">
        <v>1</v>
      </c>
      <c r="V350" s="7">
        <v>0</v>
      </c>
      <c r="W350" s="7">
        <v>0</v>
      </c>
      <c r="X350" s="6">
        <v>1</v>
      </c>
      <c r="Y350" s="12">
        <v>18.118131868131869</v>
      </c>
      <c r="Z350" s="7">
        <v>1</v>
      </c>
      <c r="AA350" s="7">
        <v>0</v>
      </c>
      <c r="AB350" s="7">
        <v>3.5</v>
      </c>
      <c r="AC350" s="10">
        <f t="shared" si="169"/>
        <v>0</v>
      </c>
      <c r="AD350" s="10">
        <f t="shared" si="170"/>
        <v>1</v>
      </c>
      <c r="AE350" s="10">
        <f t="shared" si="171"/>
        <v>0</v>
      </c>
      <c r="AF350" s="9" t="s">
        <v>67</v>
      </c>
      <c r="AG350" s="7" t="str">
        <f t="shared" si="172"/>
        <v>Padrão</v>
      </c>
      <c r="AH350" s="7" t="str">
        <f t="shared" si="173"/>
        <v>Padrão</v>
      </c>
      <c r="AI350" s="7" t="str">
        <f t="shared" si="174"/>
        <v>Padrão</v>
      </c>
      <c r="AJ350" s="7" t="str">
        <f t="shared" si="175"/>
        <v>Padrão</v>
      </c>
      <c r="AK350" s="7" t="str">
        <f t="shared" si="176"/>
        <v>Padrão</v>
      </c>
      <c r="AL350" s="7" t="str">
        <f t="shared" si="177"/>
        <v>Padrão</v>
      </c>
      <c r="AM350" s="34">
        <f t="shared" si="178"/>
        <v>0.33953923400509478</v>
      </c>
      <c r="AN350" s="34">
        <f t="shared" si="179"/>
        <v>0.57774351011912095</v>
      </c>
      <c r="AO350" s="35" t="str">
        <f t="shared" si="180"/>
        <v/>
      </c>
      <c r="AP350" s="34">
        <f t="shared" si="181"/>
        <v>0.2635448462759295</v>
      </c>
      <c r="AQ350" s="34">
        <f t="shared" si="182"/>
        <v>0.68116882852048066</v>
      </c>
      <c r="AR350" s="35" t="str">
        <f t="shared" si="183"/>
        <v/>
      </c>
      <c r="AS350" s="34">
        <f t="shared" si="184"/>
        <v>0.16261969593638392</v>
      </c>
      <c r="AT350" s="34">
        <f t="shared" si="185"/>
        <v>0.91203409733242702</v>
      </c>
      <c r="AU350" s="35" t="str">
        <f t="shared" si="186"/>
        <v/>
      </c>
      <c r="AV350" s="34">
        <f t="shared" si="187"/>
        <v>6.7565168950411023E-2</v>
      </c>
      <c r="AW350" s="34">
        <f t="shared" si="188"/>
        <v>1.4838057245320497</v>
      </c>
      <c r="AX350" s="35" t="str">
        <f t="shared" si="189"/>
        <v/>
      </c>
      <c r="AY350" s="34">
        <f t="shared" si="190"/>
        <v>1.2112794754444841E-3</v>
      </c>
      <c r="AZ350" s="34">
        <f t="shared" si="191"/>
        <v>11.455785167656263</v>
      </c>
      <c r="BA350" s="35" t="str">
        <f t="shared" si="192"/>
        <v/>
      </c>
      <c r="BB350" s="34">
        <f t="shared" si="193"/>
        <v>6.7298779753857986E-3</v>
      </c>
      <c r="BC350" s="34">
        <f t="shared" si="194"/>
        <v>4.8466883692986729</v>
      </c>
      <c r="BD350" s="35" t="str">
        <f t="shared" si="195"/>
        <v/>
      </c>
    </row>
    <row r="351" spans="1:56" ht="12.75" customHeight="1" x14ac:dyDescent="0.2">
      <c r="A351" s="7" t="s">
        <v>35</v>
      </c>
      <c r="B351" s="7" t="s">
        <v>47</v>
      </c>
      <c r="C351" s="8">
        <v>40093</v>
      </c>
      <c r="D351" s="9" t="s">
        <v>37</v>
      </c>
      <c r="E351" s="10" t="s">
        <v>38</v>
      </c>
      <c r="F351" s="10">
        <f t="shared" si="165"/>
        <v>0</v>
      </c>
      <c r="G351" s="10">
        <f t="shared" si="166"/>
        <v>1</v>
      </c>
      <c r="H351" s="10">
        <f t="shared" si="167"/>
        <v>0</v>
      </c>
      <c r="I351" s="10">
        <f t="shared" si="168"/>
        <v>0</v>
      </c>
      <c r="J351" s="7">
        <v>0</v>
      </c>
      <c r="K351" s="13">
        <v>13510</v>
      </c>
      <c r="L351" s="9">
        <v>1561659</v>
      </c>
      <c r="M351" s="7">
        <v>19</v>
      </c>
      <c r="N351" s="7">
        <f t="shared" si="196"/>
        <v>1</v>
      </c>
      <c r="O351" s="7">
        <v>13</v>
      </c>
      <c r="P351" s="7">
        <f t="shared" si="197"/>
        <v>7</v>
      </c>
      <c r="Q351" s="7">
        <v>4</v>
      </c>
      <c r="R351" s="7">
        <v>1</v>
      </c>
      <c r="S351" s="7">
        <v>5</v>
      </c>
      <c r="T351" s="7">
        <v>2</v>
      </c>
      <c r="U351" s="7">
        <v>3</v>
      </c>
      <c r="V351" s="7">
        <v>0</v>
      </c>
      <c r="W351" s="7">
        <v>1</v>
      </c>
      <c r="X351" s="6">
        <v>1</v>
      </c>
      <c r="Y351" s="12">
        <v>12.195779940263995</v>
      </c>
      <c r="Z351" s="7">
        <v>0</v>
      </c>
      <c r="AA351" s="7">
        <v>0</v>
      </c>
      <c r="AB351" s="7">
        <v>0</v>
      </c>
      <c r="AC351" s="10">
        <f t="shared" si="169"/>
        <v>0</v>
      </c>
      <c r="AD351" s="10">
        <f t="shared" si="170"/>
        <v>0</v>
      </c>
      <c r="AE351" s="10">
        <f t="shared" si="171"/>
        <v>1</v>
      </c>
      <c r="AF351" s="9" t="s">
        <v>76</v>
      </c>
      <c r="AG351" s="7" t="str">
        <f t="shared" si="172"/>
        <v>Padrão</v>
      </c>
      <c r="AH351" s="7" t="str">
        <f t="shared" si="173"/>
        <v>Padrão</v>
      </c>
      <c r="AI351" s="7" t="str">
        <f t="shared" si="174"/>
        <v>Padrão</v>
      </c>
      <c r="AJ351" s="7" t="str">
        <f t="shared" si="175"/>
        <v>Padrão</v>
      </c>
      <c r="AK351" s="7" t="str">
        <f t="shared" si="176"/>
        <v>Padrão</v>
      </c>
      <c r="AL351" s="7" t="str">
        <f t="shared" si="177"/>
        <v>Padrão</v>
      </c>
      <c r="AM351" s="34">
        <f t="shared" si="178"/>
        <v>0.33953923400509478</v>
      </c>
      <c r="AN351" s="34">
        <f t="shared" si="179"/>
        <v>0.57774351011912095</v>
      </c>
      <c r="AO351" s="35" t="str">
        <f t="shared" si="180"/>
        <v/>
      </c>
      <c r="AP351" s="34">
        <f t="shared" si="181"/>
        <v>0.2635448462759295</v>
      </c>
      <c r="AQ351" s="34">
        <f t="shared" si="182"/>
        <v>0.68116882852048066</v>
      </c>
      <c r="AR351" s="35" t="str">
        <f t="shared" si="183"/>
        <v/>
      </c>
      <c r="AS351" s="34">
        <f t="shared" si="184"/>
        <v>0.16261969593638392</v>
      </c>
      <c r="AT351" s="34">
        <f t="shared" si="185"/>
        <v>0.91203409733242702</v>
      </c>
      <c r="AU351" s="35" t="str">
        <f t="shared" si="186"/>
        <v/>
      </c>
      <c r="AV351" s="34">
        <f t="shared" si="187"/>
        <v>1.3519287889004703</v>
      </c>
      <c r="AW351" s="34">
        <f t="shared" si="188"/>
        <v>0.17452817652697644</v>
      </c>
      <c r="AX351" s="35" t="str">
        <f t="shared" si="189"/>
        <v/>
      </c>
      <c r="AY351" s="34">
        <f t="shared" si="190"/>
        <v>0.41062902674595614</v>
      </c>
      <c r="AZ351" s="34">
        <f t="shared" si="191"/>
        <v>0.50701205179563713</v>
      </c>
      <c r="BA351" s="35" t="str">
        <f t="shared" si="192"/>
        <v/>
      </c>
      <c r="BB351" s="34">
        <f t="shared" si="193"/>
        <v>0.16285060750454688</v>
      </c>
      <c r="BC351" s="34">
        <f t="shared" si="194"/>
        <v>0.9112820465910213</v>
      </c>
      <c r="BD351" s="35" t="str">
        <f t="shared" si="195"/>
        <v/>
      </c>
    </row>
    <row r="352" spans="1:56" ht="12.75" customHeight="1" x14ac:dyDescent="0.2">
      <c r="A352" s="7" t="s">
        <v>60</v>
      </c>
      <c r="B352" s="7" t="s">
        <v>55</v>
      </c>
      <c r="C352" s="8">
        <v>40030</v>
      </c>
      <c r="D352" s="9" t="s">
        <v>37</v>
      </c>
      <c r="E352" s="10" t="s">
        <v>38</v>
      </c>
      <c r="F352" s="10">
        <f t="shared" si="165"/>
        <v>0</v>
      </c>
      <c r="G352" s="10">
        <f t="shared" si="166"/>
        <v>1</v>
      </c>
      <c r="H352" s="10">
        <f t="shared" si="167"/>
        <v>0</v>
      </c>
      <c r="I352" s="10">
        <f t="shared" si="168"/>
        <v>0</v>
      </c>
      <c r="J352" s="7">
        <v>0</v>
      </c>
      <c r="K352" s="13">
        <v>13510</v>
      </c>
      <c r="L352" s="9">
        <v>1561659</v>
      </c>
      <c r="M352" s="7">
        <v>19</v>
      </c>
      <c r="N352" s="7">
        <f t="shared" si="196"/>
        <v>1</v>
      </c>
      <c r="O352" s="7">
        <v>5</v>
      </c>
      <c r="P352" s="7">
        <f t="shared" si="197"/>
        <v>15</v>
      </c>
      <c r="Q352" s="7">
        <v>2</v>
      </c>
      <c r="R352" s="7">
        <v>2</v>
      </c>
      <c r="S352" s="7">
        <v>5</v>
      </c>
      <c r="T352" s="7">
        <v>1</v>
      </c>
      <c r="U352" s="7">
        <v>2</v>
      </c>
      <c r="V352" s="7">
        <v>0</v>
      </c>
      <c r="W352" s="7">
        <v>1</v>
      </c>
      <c r="X352" s="6">
        <v>1</v>
      </c>
      <c r="Y352" s="12">
        <v>9</v>
      </c>
      <c r="Z352" s="7">
        <v>0</v>
      </c>
      <c r="AA352" s="7">
        <v>1</v>
      </c>
      <c r="AB352" s="7">
        <v>4</v>
      </c>
      <c r="AC352" s="10">
        <f t="shared" si="169"/>
        <v>0</v>
      </c>
      <c r="AD352" s="10">
        <f t="shared" si="170"/>
        <v>1</v>
      </c>
      <c r="AE352" s="10">
        <f t="shared" si="171"/>
        <v>0</v>
      </c>
      <c r="AF352" s="9" t="s">
        <v>67</v>
      </c>
      <c r="AG352" s="7" t="str">
        <f t="shared" si="172"/>
        <v>Padrão</v>
      </c>
      <c r="AH352" s="7" t="str">
        <f t="shared" si="173"/>
        <v>Padrão</v>
      </c>
      <c r="AI352" s="7" t="str">
        <f t="shared" si="174"/>
        <v>Padrão</v>
      </c>
      <c r="AJ352" s="7" t="str">
        <f t="shared" si="175"/>
        <v>Outlier</v>
      </c>
      <c r="AK352" s="7" t="str">
        <f t="shared" si="176"/>
        <v>Padrão</v>
      </c>
      <c r="AL352" s="7" t="str">
        <f t="shared" si="177"/>
        <v>Padrão</v>
      </c>
      <c r="AM352" s="34">
        <f t="shared" si="178"/>
        <v>0.33953923400509478</v>
      </c>
      <c r="AN352" s="34">
        <f t="shared" si="179"/>
        <v>0.57774351011912095</v>
      </c>
      <c r="AO352" s="35" t="str">
        <f t="shared" si="180"/>
        <v/>
      </c>
      <c r="AP352" s="34">
        <f t="shared" si="181"/>
        <v>0.2635448462759295</v>
      </c>
      <c r="AQ352" s="34">
        <f t="shared" si="182"/>
        <v>0.68116882852048066</v>
      </c>
      <c r="AR352" s="35" t="str">
        <f t="shared" si="183"/>
        <v/>
      </c>
      <c r="AS352" s="34">
        <f t="shared" si="184"/>
        <v>0.16261969593638392</v>
      </c>
      <c r="AT352" s="34">
        <f t="shared" si="185"/>
        <v>0.91203409733242702</v>
      </c>
      <c r="AU352" s="35" t="str">
        <f t="shared" si="186"/>
        <v/>
      </c>
      <c r="AV352" s="34">
        <f t="shared" si="187"/>
        <v>2.6795855645791824</v>
      </c>
      <c r="AW352" s="34">
        <f t="shared" si="188"/>
        <v>6.3828059149340033E-2</v>
      </c>
      <c r="AX352" s="35" t="str">
        <f t="shared" si="189"/>
        <v>*</v>
      </c>
      <c r="AY352" s="34">
        <f t="shared" si="190"/>
        <v>1.0107685960695398</v>
      </c>
      <c r="AZ352" s="34">
        <f t="shared" si="191"/>
        <v>0.23938590951983149</v>
      </c>
      <c r="BA352" s="35" t="str">
        <f t="shared" si="192"/>
        <v/>
      </c>
      <c r="BB352" s="34">
        <f t="shared" si="193"/>
        <v>1.30361372915945E-3</v>
      </c>
      <c r="BC352" s="34">
        <f t="shared" si="194"/>
        <v>11.042121636399333</v>
      </c>
      <c r="BD352" s="35" t="str">
        <f t="shared" si="195"/>
        <v/>
      </c>
    </row>
    <row r="353" spans="1:62" ht="12.75" customHeight="1" x14ac:dyDescent="0.2">
      <c r="A353" s="7" t="s">
        <v>60</v>
      </c>
      <c r="B353" s="7" t="s">
        <v>44</v>
      </c>
      <c r="C353" s="8">
        <v>40010</v>
      </c>
      <c r="D353" s="9" t="s">
        <v>37</v>
      </c>
      <c r="E353" s="10" t="s">
        <v>38</v>
      </c>
      <c r="F353" s="10">
        <f t="shared" si="165"/>
        <v>0</v>
      </c>
      <c r="G353" s="10">
        <f t="shared" si="166"/>
        <v>1</v>
      </c>
      <c r="H353" s="10">
        <f t="shared" si="167"/>
        <v>0</v>
      </c>
      <c r="I353" s="10">
        <f t="shared" si="168"/>
        <v>0</v>
      </c>
      <c r="J353" s="7">
        <v>0</v>
      </c>
      <c r="K353" s="13">
        <v>13510</v>
      </c>
      <c r="L353" s="9">
        <v>1561659</v>
      </c>
      <c r="M353" s="7">
        <v>19</v>
      </c>
      <c r="N353" s="7">
        <f t="shared" si="196"/>
        <v>1</v>
      </c>
      <c r="O353" s="7">
        <v>3</v>
      </c>
      <c r="P353" s="7">
        <f t="shared" si="197"/>
        <v>17</v>
      </c>
      <c r="Q353" s="7">
        <v>0</v>
      </c>
      <c r="R353" s="7">
        <v>6</v>
      </c>
      <c r="S353" s="7">
        <v>1</v>
      </c>
      <c r="T353" s="7">
        <v>11</v>
      </c>
      <c r="U353" s="7">
        <v>2</v>
      </c>
      <c r="V353" s="7">
        <v>0</v>
      </c>
      <c r="W353" s="7">
        <v>0</v>
      </c>
      <c r="X353" s="6">
        <v>0</v>
      </c>
      <c r="Y353" s="12">
        <v>9</v>
      </c>
      <c r="Z353" s="7">
        <v>0</v>
      </c>
      <c r="AA353" s="7">
        <v>0</v>
      </c>
      <c r="AB353" s="7">
        <v>10</v>
      </c>
      <c r="AC353" s="10">
        <f t="shared" si="169"/>
        <v>0</v>
      </c>
      <c r="AD353" s="10">
        <f t="shared" si="170"/>
        <v>1</v>
      </c>
      <c r="AE353" s="10">
        <f t="shared" si="171"/>
        <v>0</v>
      </c>
      <c r="AF353" s="9" t="s">
        <v>67</v>
      </c>
      <c r="AG353" s="7" t="str">
        <f t="shared" si="172"/>
        <v>Padrão</v>
      </c>
      <c r="AH353" s="7" t="str">
        <f t="shared" si="173"/>
        <v>Padrão</v>
      </c>
      <c r="AI353" s="7" t="str">
        <f t="shared" si="174"/>
        <v>Outlier</v>
      </c>
      <c r="AJ353" s="7" t="str">
        <f t="shared" si="175"/>
        <v>Outlier</v>
      </c>
      <c r="AK353" s="7" t="str">
        <f t="shared" si="176"/>
        <v>Padrão</v>
      </c>
      <c r="AL353" s="7" t="str">
        <f t="shared" si="177"/>
        <v>Outlier</v>
      </c>
      <c r="AM353" s="34">
        <f t="shared" si="178"/>
        <v>0.33953923400509478</v>
      </c>
      <c r="AN353" s="34">
        <f t="shared" si="179"/>
        <v>0.57774351011912095</v>
      </c>
      <c r="AO353" s="35" t="str">
        <f t="shared" si="180"/>
        <v/>
      </c>
      <c r="AP353" s="34">
        <f t="shared" si="181"/>
        <v>0.2635448462759295</v>
      </c>
      <c r="AQ353" s="34">
        <f t="shared" si="182"/>
        <v>0.68116882852048066</v>
      </c>
      <c r="AR353" s="35" t="str">
        <f t="shared" si="183"/>
        <v/>
      </c>
      <c r="AS353" s="34">
        <f t="shared" si="184"/>
        <v>2.399703714495983</v>
      </c>
      <c r="AT353" s="34">
        <f t="shared" si="185"/>
        <v>7.7578649173113995E-2</v>
      </c>
      <c r="AU353" s="35" t="str">
        <f t="shared" si="186"/>
        <v>*</v>
      </c>
      <c r="AV353" s="34">
        <f t="shared" si="187"/>
        <v>9.6425681109376455</v>
      </c>
      <c r="AW353" s="34">
        <f t="shared" si="188"/>
        <v>1.0350388403919275E-3</v>
      </c>
      <c r="AX353" s="35" t="str">
        <f t="shared" si="189"/>
        <v>***</v>
      </c>
      <c r="AY353" s="34">
        <f t="shared" si="190"/>
        <v>1.0107685960695398</v>
      </c>
      <c r="AZ353" s="34">
        <f t="shared" si="191"/>
        <v>0.23938590951983149</v>
      </c>
      <c r="BA353" s="35" t="str">
        <f t="shared" si="192"/>
        <v/>
      </c>
      <c r="BB353" s="34">
        <f t="shared" si="193"/>
        <v>0.26528403651854965</v>
      </c>
      <c r="BC353" s="34">
        <f t="shared" si="194"/>
        <v>0.67834216111972445</v>
      </c>
      <c r="BD353" s="35" t="str">
        <f t="shared" si="195"/>
        <v/>
      </c>
    </row>
    <row r="354" spans="1:62" ht="12.75" customHeight="1" x14ac:dyDescent="0.2">
      <c r="A354" s="7" t="s">
        <v>49</v>
      </c>
      <c r="B354" s="7" t="s">
        <v>36</v>
      </c>
      <c r="C354" s="8">
        <v>40048</v>
      </c>
      <c r="D354" s="9" t="s">
        <v>51</v>
      </c>
      <c r="E354" s="10" t="s">
        <v>42</v>
      </c>
      <c r="F354" s="10">
        <f t="shared" si="165"/>
        <v>0</v>
      </c>
      <c r="G354" s="10">
        <f t="shared" si="166"/>
        <v>0</v>
      </c>
      <c r="H354" s="10">
        <f t="shared" si="167"/>
        <v>1</v>
      </c>
      <c r="I354" s="10">
        <f t="shared" si="168"/>
        <v>0</v>
      </c>
      <c r="J354" s="7">
        <v>0</v>
      </c>
      <c r="K354" s="13">
        <v>22903</v>
      </c>
      <c r="L354" s="9">
        <v>6186710</v>
      </c>
      <c r="M354" s="7">
        <v>19</v>
      </c>
      <c r="N354" s="7">
        <f t="shared" si="196"/>
        <v>1</v>
      </c>
      <c r="O354" s="7">
        <v>7</v>
      </c>
      <c r="P354" s="7">
        <f t="shared" si="197"/>
        <v>13</v>
      </c>
      <c r="Q354" s="7">
        <v>1</v>
      </c>
      <c r="R354" s="7">
        <v>6</v>
      </c>
      <c r="S354" s="7">
        <v>3</v>
      </c>
      <c r="T354" s="7">
        <v>3</v>
      </c>
      <c r="U354" s="7">
        <v>3</v>
      </c>
      <c r="V354" s="7">
        <v>0</v>
      </c>
      <c r="W354" s="7">
        <v>0</v>
      </c>
      <c r="X354" s="6">
        <v>0</v>
      </c>
      <c r="Y354" s="12">
        <v>12.12258833730761</v>
      </c>
      <c r="Z354" s="7">
        <v>1</v>
      </c>
      <c r="AA354" s="7">
        <v>0</v>
      </c>
      <c r="AB354" s="7">
        <v>0.9</v>
      </c>
      <c r="AC354" s="10">
        <f t="shared" si="169"/>
        <v>0</v>
      </c>
      <c r="AD354" s="10">
        <f t="shared" si="170"/>
        <v>1</v>
      </c>
      <c r="AE354" s="10">
        <f t="shared" si="171"/>
        <v>0</v>
      </c>
      <c r="AF354" s="9" t="s">
        <v>67</v>
      </c>
      <c r="AG354" s="7" t="str">
        <f t="shared" si="172"/>
        <v>Padrão</v>
      </c>
      <c r="AH354" s="7" t="str">
        <f t="shared" si="173"/>
        <v>Padrão</v>
      </c>
      <c r="AI354" s="7" t="str">
        <f t="shared" si="174"/>
        <v>Padrão</v>
      </c>
      <c r="AJ354" s="7" t="str">
        <f t="shared" si="175"/>
        <v>Padrão</v>
      </c>
      <c r="AK354" s="7" t="str">
        <f t="shared" si="176"/>
        <v>Padrão</v>
      </c>
      <c r="AL354" s="7" t="str">
        <f t="shared" si="177"/>
        <v>Padrão</v>
      </c>
      <c r="AM354" s="34">
        <f t="shared" si="178"/>
        <v>6.7161351413467666E-3</v>
      </c>
      <c r="AN354" s="34">
        <f t="shared" si="179"/>
        <v>4.8516779202724818</v>
      </c>
      <c r="AO354" s="35" t="str">
        <f t="shared" si="180"/>
        <v/>
      </c>
      <c r="AP354" s="34">
        <f t="shared" si="181"/>
        <v>5.0161350515127649E-2</v>
      </c>
      <c r="AQ354" s="34">
        <f t="shared" si="182"/>
        <v>1.7371329441521757</v>
      </c>
      <c r="AR354" s="35" t="str">
        <f t="shared" si="183"/>
        <v/>
      </c>
      <c r="AS354" s="34">
        <f t="shared" si="184"/>
        <v>0.32823525539694648</v>
      </c>
      <c r="AT354" s="34">
        <f t="shared" si="185"/>
        <v>0.59093821033144889</v>
      </c>
      <c r="AU354" s="35" t="str">
        <f t="shared" si="186"/>
        <v/>
      </c>
      <c r="AV354" s="34">
        <f t="shared" si="187"/>
        <v>0.47403979773610405</v>
      </c>
      <c r="AW354" s="34">
        <f t="shared" si="188"/>
        <v>0.45715790052108374</v>
      </c>
      <c r="AX354" s="35" t="str">
        <f t="shared" si="189"/>
        <v/>
      </c>
      <c r="AY354" s="34">
        <f t="shared" si="190"/>
        <v>0.42139953301230809</v>
      </c>
      <c r="AZ354" s="34">
        <f t="shared" si="191"/>
        <v>0.49780275395415546</v>
      </c>
      <c r="BA354" s="35" t="str">
        <f t="shared" si="192"/>
        <v/>
      </c>
      <c r="BB354" s="34">
        <f t="shared" si="193"/>
        <v>0.10295954142954482</v>
      </c>
      <c r="BC354" s="34">
        <f t="shared" si="194"/>
        <v>1.1809170301681227</v>
      </c>
      <c r="BD354" s="35" t="str">
        <f t="shared" si="195"/>
        <v/>
      </c>
    </row>
    <row r="355" spans="1:62" ht="12.75" customHeight="1" x14ac:dyDescent="0.2">
      <c r="A355" s="7" t="s">
        <v>49</v>
      </c>
      <c r="B355" s="7" t="s">
        <v>40</v>
      </c>
      <c r="C355" s="8">
        <v>40041</v>
      </c>
      <c r="D355" s="9" t="s">
        <v>51</v>
      </c>
      <c r="E355" s="10" t="s">
        <v>42</v>
      </c>
      <c r="F355" s="10">
        <f t="shared" si="165"/>
        <v>0</v>
      </c>
      <c r="G355" s="10">
        <f t="shared" si="166"/>
        <v>0</v>
      </c>
      <c r="H355" s="10">
        <f t="shared" si="167"/>
        <v>1</v>
      </c>
      <c r="I355" s="10">
        <f t="shared" si="168"/>
        <v>0</v>
      </c>
      <c r="J355" s="7">
        <v>0</v>
      </c>
      <c r="K355" s="13">
        <v>22903</v>
      </c>
      <c r="L355" s="9">
        <v>6186710</v>
      </c>
      <c r="M355" s="7">
        <v>19</v>
      </c>
      <c r="N355" s="7">
        <f t="shared" si="196"/>
        <v>1</v>
      </c>
      <c r="O355" s="7">
        <v>18</v>
      </c>
      <c r="P355" s="7">
        <f t="shared" si="197"/>
        <v>2</v>
      </c>
      <c r="Q355" s="7">
        <v>4</v>
      </c>
      <c r="R355" s="7">
        <v>0</v>
      </c>
      <c r="S355" s="7">
        <v>7</v>
      </c>
      <c r="T355" s="7">
        <v>3</v>
      </c>
      <c r="U355" s="7">
        <v>2</v>
      </c>
      <c r="V355" s="7">
        <v>0</v>
      </c>
      <c r="W355" s="7">
        <v>0</v>
      </c>
      <c r="X355" s="6">
        <v>0</v>
      </c>
      <c r="Y355" s="12">
        <v>14.920783945546297</v>
      </c>
      <c r="Z355" s="7">
        <v>1</v>
      </c>
      <c r="AA355" s="7">
        <v>0</v>
      </c>
      <c r="AB355" s="7">
        <v>0</v>
      </c>
      <c r="AC355" s="10">
        <f t="shared" si="169"/>
        <v>0</v>
      </c>
      <c r="AD355" s="10">
        <f t="shared" si="170"/>
        <v>1</v>
      </c>
      <c r="AE355" s="10">
        <f t="shared" si="171"/>
        <v>0</v>
      </c>
      <c r="AF355" s="9" t="s">
        <v>67</v>
      </c>
      <c r="AG355" s="7" t="str">
        <f t="shared" si="172"/>
        <v>Padrão</v>
      </c>
      <c r="AH355" s="7" t="str">
        <f t="shared" si="173"/>
        <v>Padrão</v>
      </c>
      <c r="AI355" s="7" t="str">
        <f t="shared" si="174"/>
        <v>Padrão</v>
      </c>
      <c r="AJ355" s="7" t="str">
        <f t="shared" si="175"/>
        <v>Padrão</v>
      </c>
      <c r="AK355" s="7" t="str">
        <f t="shared" si="176"/>
        <v>Padrão</v>
      </c>
      <c r="AL355" s="7" t="str">
        <f t="shared" si="177"/>
        <v>Padrão</v>
      </c>
      <c r="AM355" s="34">
        <f t="shared" si="178"/>
        <v>6.7161351413467666E-3</v>
      </c>
      <c r="AN355" s="34">
        <f t="shared" si="179"/>
        <v>4.8516779202724818</v>
      </c>
      <c r="AO355" s="35" t="str">
        <f t="shared" si="180"/>
        <v/>
      </c>
      <c r="AP355" s="34">
        <f t="shared" si="181"/>
        <v>5.0161350515127649E-2</v>
      </c>
      <c r="AQ355" s="34">
        <f t="shared" si="182"/>
        <v>1.7371329441521757</v>
      </c>
      <c r="AR355" s="35" t="str">
        <f t="shared" si="183"/>
        <v/>
      </c>
      <c r="AS355" s="34">
        <f t="shared" si="184"/>
        <v>1.9028570361142954</v>
      </c>
      <c r="AT355" s="34">
        <f t="shared" si="185"/>
        <v>0.11168808131487463</v>
      </c>
      <c r="AU355" s="35" t="str">
        <f t="shared" si="186"/>
        <v/>
      </c>
      <c r="AV355" s="34">
        <f t="shared" si="187"/>
        <v>0.47403979773610405</v>
      </c>
      <c r="AW355" s="34">
        <f t="shared" si="188"/>
        <v>0.45715790052108374</v>
      </c>
      <c r="AX355" s="35" t="str">
        <f t="shared" si="189"/>
        <v/>
      </c>
      <c r="AY355" s="34">
        <f t="shared" si="190"/>
        <v>0.10886164961632172</v>
      </c>
      <c r="AZ355" s="34">
        <f t="shared" si="191"/>
        <v>1.1450741311279431</v>
      </c>
      <c r="BA355" s="35" t="str">
        <f t="shared" si="192"/>
        <v/>
      </c>
      <c r="BB355" s="34">
        <f t="shared" si="193"/>
        <v>0.16285060750454688</v>
      </c>
      <c r="BC355" s="34">
        <f t="shared" si="194"/>
        <v>0.9112820465910213</v>
      </c>
      <c r="BD355" s="35" t="str">
        <f t="shared" si="195"/>
        <v/>
      </c>
    </row>
    <row r="356" spans="1:62" ht="12.75" customHeight="1" x14ac:dyDescent="0.2">
      <c r="A356" s="7" t="s">
        <v>49</v>
      </c>
      <c r="B356" s="7" t="s">
        <v>61</v>
      </c>
      <c r="C356" s="8">
        <v>40020</v>
      </c>
      <c r="D356" s="9" t="s">
        <v>51</v>
      </c>
      <c r="E356" s="10" t="s">
        <v>42</v>
      </c>
      <c r="F356" s="10">
        <f t="shared" si="165"/>
        <v>0</v>
      </c>
      <c r="G356" s="10">
        <f t="shared" si="166"/>
        <v>0</v>
      </c>
      <c r="H356" s="10">
        <f t="shared" si="167"/>
        <v>1</v>
      </c>
      <c r="I356" s="10">
        <f t="shared" si="168"/>
        <v>0</v>
      </c>
      <c r="J356" s="7">
        <v>0</v>
      </c>
      <c r="K356" s="13">
        <v>22903</v>
      </c>
      <c r="L356" s="9">
        <v>6186710</v>
      </c>
      <c r="M356" s="7">
        <v>19</v>
      </c>
      <c r="N356" s="7">
        <f t="shared" si="196"/>
        <v>1</v>
      </c>
      <c r="O356" s="7">
        <v>15</v>
      </c>
      <c r="P356" s="7">
        <f t="shared" si="197"/>
        <v>5</v>
      </c>
      <c r="Q356" s="7">
        <v>0</v>
      </c>
      <c r="R356" s="7">
        <v>3</v>
      </c>
      <c r="S356" s="7">
        <v>4</v>
      </c>
      <c r="T356" s="7">
        <v>3</v>
      </c>
      <c r="U356" s="7">
        <v>2</v>
      </c>
      <c r="V356" s="7">
        <v>0</v>
      </c>
      <c r="W356" s="7">
        <v>0</v>
      </c>
      <c r="X356" s="6">
        <v>1</v>
      </c>
      <c r="Y356" s="12">
        <v>14.640316642120766</v>
      </c>
      <c r="Z356" s="7">
        <v>1</v>
      </c>
      <c r="AA356" s="7">
        <v>0</v>
      </c>
      <c r="AB356" s="7">
        <v>0</v>
      </c>
      <c r="AC356" s="10">
        <f t="shared" si="169"/>
        <v>0</v>
      </c>
      <c r="AD356" s="10">
        <f t="shared" si="170"/>
        <v>1</v>
      </c>
      <c r="AE356" s="10">
        <f t="shared" si="171"/>
        <v>0</v>
      </c>
      <c r="AF356" s="9" t="s">
        <v>67</v>
      </c>
      <c r="AG356" s="7" t="str">
        <f t="shared" si="172"/>
        <v>Padrão</v>
      </c>
      <c r="AH356" s="7" t="str">
        <f t="shared" si="173"/>
        <v>Padrão</v>
      </c>
      <c r="AI356" s="7" t="str">
        <f t="shared" si="174"/>
        <v>Padrão</v>
      </c>
      <c r="AJ356" s="7" t="str">
        <f t="shared" si="175"/>
        <v>Padrão</v>
      </c>
      <c r="AK356" s="7" t="str">
        <f t="shared" si="176"/>
        <v>Padrão</v>
      </c>
      <c r="AL356" s="7" t="str">
        <f t="shared" si="177"/>
        <v>Padrão</v>
      </c>
      <c r="AM356" s="34">
        <f t="shared" si="178"/>
        <v>6.7161351413467666E-3</v>
      </c>
      <c r="AN356" s="34">
        <f t="shared" si="179"/>
        <v>4.8516779202724818</v>
      </c>
      <c r="AO356" s="35" t="str">
        <f t="shared" si="180"/>
        <v/>
      </c>
      <c r="AP356" s="34">
        <f t="shared" si="181"/>
        <v>5.0161350515127649E-2</v>
      </c>
      <c r="AQ356" s="34">
        <f t="shared" si="182"/>
        <v>1.7371329441521757</v>
      </c>
      <c r="AR356" s="35" t="str">
        <f t="shared" si="183"/>
        <v/>
      </c>
      <c r="AS356" s="34">
        <f t="shared" si="184"/>
        <v>7.1958632118559957E-3</v>
      </c>
      <c r="AT356" s="34">
        <f t="shared" si="185"/>
        <v>4.6860406798016934</v>
      </c>
      <c r="AU356" s="35" t="str">
        <f t="shared" si="186"/>
        <v/>
      </c>
      <c r="AV356" s="34">
        <f t="shared" si="187"/>
        <v>0.47403979773610405</v>
      </c>
      <c r="AW356" s="34">
        <f t="shared" si="188"/>
        <v>0.45715790052108374</v>
      </c>
      <c r="AX356" s="35" t="str">
        <f t="shared" si="189"/>
        <v/>
      </c>
      <c r="AY356" s="34">
        <f t="shared" si="190"/>
        <v>0.1309983092644591</v>
      </c>
      <c r="AZ356" s="34">
        <f t="shared" si="191"/>
        <v>1.0323603095482388</v>
      </c>
      <c r="BA356" s="35" t="str">
        <f t="shared" si="192"/>
        <v/>
      </c>
      <c r="BB356" s="34">
        <f t="shared" si="193"/>
        <v>0.16285060750454688</v>
      </c>
      <c r="BC356" s="34">
        <f t="shared" si="194"/>
        <v>0.9112820465910213</v>
      </c>
      <c r="BD356" s="35" t="str">
        <f t="shared" si="195"/>
        <v/>
      </c>
    </row>
    <row r="357" spans="1:62" ht="12.75" customHeight="1" x14ac:dyDescent="0.2">
      <c r="A357" s="7" t="s">
        <v>49</v>
      </c>
      <c r="B357" s="7" t="s">
        <v>39</v>
      </c>
      <c r="C357" s="8">
        <v>40125</v>
      </c>
      <c r="D357" s="9" t="s">
        <v>51</v>
      </c>
      <c r="E357" s="10" t="s">
        <v>42</v>
      </c>
      <c r="F357" s="10">
        <f t="shared" si="165"/>
        <v>0</v>
      </c>
      <c r="G357" s="10">
        <f t="shared" si="166"/>
        <v>0</v>
      </c>
      <c r="H357" s="10">
        <f t="shared" si="167"/>
        <v>1</v>
      </c>
      <c r="I357" s="10">
        <f t="shared" si="168"/>
        <v>0</v>
      </c>
      <c r="J357" s="7">
        <v>0</v>
      </c>
      <c r="K357" s="13">
        <v>22903</v>
      </c>
      <c r="L357" s="9">
        <v>6186710</v>
      </c>
      <c r="M357" s="7">
        <v>19</v>
      </c>
      <c r="N357" s="7">
        <f t="shared" si="196"/>
        <v>1</v>
      </c>
      <c r="O357" s="7">
        <v>1</v>
      </c>
      <c r="P357" s="7">
        <f t="shared" si="197"/>
        <v>19</v>
      </c>
      <c r="Q357" s="7">
        <v>7</v>
      </c>
      <c r="R357" s="7">
        <v>4</v>
      </c>
      <c r="S357" s="7">
        <v>7</v>
      </c>
      <c r="T357" s="7">
        <v>6</v>
      </c>
      <c r="U357" s="7">
        <v>4</v>
      </c>
      <c r="V357" s="7">
        <v>0</v>
      </c>
      <c r="W357" s="7">
        <v>1</v>
      </c>
      <c r="X357" s="6">
        <v>1</v>
      </c>
      <c r="Y357" s="12">
        <v>10.864878337539334</v>
      </c>
      <c r="Z357" s="7">
        <v>1</v>
      </c>
      <c r="AA357" s="7">
        <v>0</v>
      </c>
      <c r="AB357" s="7">
        <v>0</v>
      </c>
      <c r="AC357" s="10">
        <f t="shared" si="169"/>
        <v>0</v>
      </c>
      <c r="AD357" s="10">
        <f t="shared" si="170"/>
        <v>0</v>
      </c>
      <c r="AE357" s="10">
        <f t="shared" si="171"/>
        <v>1</v>
      </c>
      <c r="AF357" s="9" t="s">
        <v>76</v>
      </c>
      <c r="AG357" s="7" t="str">
        <f t="shared" si="172"/>
        <v>Padrão</v>
      </c>
      <c r="AH357" s="7" t="str">
        <f t="shared" si="173"/>
        <v>Padrão</v>
      </c>
      <c r="AI357" s="7" t="str">
        <f t="shared" si="174"/>
        <v>Padrão</v>
      </c>
      <c r="AJ357" s="7" t="str">
        <f t="shared" si="175"/>
        <v>Padrão</v>
      </c>
      <c r="AK357" s="7" t="str">
        <f t="shared" si="176"/>
        <v>Padrão</v>
      </c>
      <c r="AL357" s="7" t="str">
        <f t="shared" si="177"/>
        <v>Padrão</v>
      </c>
      <c r="AM357" s="34">
        <f t="shared" si="178"/>
        <v>6.7161351413467666E-3</v>
      </c>
      <c r="AN357" s="34">
        <f t="shared" si="179"/>
        <v>4.8516779202724818</v>
      </c>
      <c r="AO357" s="35" t="str">
        <f t="shared" si="180"/>
        <v/>
      </c>
      <c r="AP357" s="34">
        <f t="shared" si="181"/>
        <v>5.0161350515127649E-2</v>
      </c>
      <c r="AQ357" s="34">
        <f t="shared" si="182"/>
        <v>1.7371329441521757</v>
      </c>
      <c r="AR357" s="35" t="str">
        <f t="shared" si="183"/>
        <v/>
      </c>
      <c r="AS357" s="34">
        <f t="shared" si="184"/>
        <v>1.9028570361142954</v>
      </c>
      <c r="AT357" s="34">
        <f t="shared" si="185"/>
        <v>0.11168808131487463</v>
      </c>
      <c r="AU357" s="35" t="str">
        <f t="shared" si="186"/>
        <v/>
      </c>
      <c r="AV357" s="34">
        <f t="shared" si="187"/>
        <v>0.53897953132908405</v>
      </c>
      <c r="AW357" s="34">
        <f t="shared" si="188"/>
        <v>0.41503623187612998</v>
      </c>
      <c r="AX357" s="35" t="str">
        <f t="shared" si="189"/>
        <v/>
      </c>
      <c r="AY357" s="34">
        <f t="shared" si="190"/>
        <v>0.62826120217323111</v>
      </c>
      <c r="AZ357" s="34">
        <f t="shared" si="191"/>
        <v>0.36763322893538625</v>
      </c>
      <c r="BA357" s="35" t="str">
        <f t="shared" si="192"/>
        <v/>
      </c>
      <c r="BB357" s="34">
        <f t="shared" si="193"/>
        <v>0.16285060750454688</v>
      </c>
      <c r="BC357" s="34">
        <f t="shared" si="194"/>
        <v>0.9112820465910213</v>
      </c>
      <c r="BD357" s="35" t="str">
        <f t="shared" si="195"/>
        <v/>
      </c>
    </row>
    <row r="358" spans="1:62" ht="12.75" customHeight="1" x14ac:dyDescent="0.2">
      <c r="A358" s="7" t="s">
        <v>49</v>
      </c>
      <c r="B358" s="7" t="s">
        <v>63</v>
      </c>
      <c r="C358" s="8">
        <v>40012</v>
      </c>
      <c r="D358" s="9" t="s">
        <v>51</v>
      </c>
      <c r="E358" s="10" t="s">
        <v>42</v>
      </c>
      <c r="F358" s="10">
        <f t="shared" si="165"/>
        <v>0</v>
      </c>
      <c r="G358" s="10">
        <f t="shared" si="166"/>
        <v>0</v>
      </c>
      <c r="H358" s="10">
        <f t="shared" si="167"/>
        <v>1</v>
      </c>
      <c r="I358" s="10">
        <f t="shared" si="168"/>
        <v>0</v>
      </c>
      <c r="J358" s="7">
        <v>0</v>
      </c>
      <c r="K358" s="13">
        <v>22903</v>
      </c>
      <c r="L358" s="9">
        <v>6186710</v>
      </c>
      <c r="M358" s="7">
        <v>19</v>
      </c>
      <c r="N358" s="7">
        <f t="shared" si="196"/>
        <v>1</v>
      </c>
      <c r="O358" s="7">
        <v>10</v>
      </c>
      <c r="P358" s="7">
        <f t="shared" si="197"/>
        <v>10</v>
      </c>
      <c r="Q358" s="7">
        <v>0</v>
      </c>
      <c r="R358" s="7">
        <v>3</v>
      </c>
      <c r="S358" s="7">
        <v>4</v>
      </c>
      <c r="T358" s="7">
        <v>1</v>
      </c>
      <c r="U358" s="7">
        <v>2</v>
      </c>
      <c r="V358" s="7">
        <v>0</v>
      </c>
      <c r="W358" s="7">
        <v>0</v>
      </c>
      <c r="X358" s="6">
        <v>0</v>
      </c>
      <c r="Y358" s="12">
        <v>11.238625687827136</v>
      </c>
      <c r="Z358" s="7">
        <v>1</v>
      </c>
      <c r="AA358" s="7">
        <v>0</v>
      </c>
      <c r="AB358" s="7">
        <v>0</v>
      </c>
      <c r="AC358" s="10">
        <f t="shared" si="169"/>
        <v>0</v>
      </c>
      <c r="AD358" s="10">
        <f t="shared" si="170"/>
        <v>1</v>
      </c>
      <c r="AE358" s="10">
        <f t="shared" si="171"/>
        <v>0</v>
      </c>
      <c r="AF358" s="9" t="s">
        <v>67</v>
      </c>
      <c r="AG358" s="7" t="str">
        <f t="shared" si="172"/>
        <v>Padrão</v>
      </c>
      <c r="AH358" s="7" t="str">
        <f t="shared" si="173"/>
        <v>Padrão</v>
      </c>
      <c r="AI358" s="7" t="str">
        <f t="shared" si="174"/>
        <v>Padrão</v>
      </c>
      <c r="AJ358" s="7" t="str">
        <f t="shared" si="175"/>
        <v>Outlier</v>
      </c>
      <c r="AK358" s="7" t="str">
        <f t="shared" si="176"/>
        <v>Padrão</v>
      </c>
      <c r="AL358" s="7" t="str">
        <f t="shared" si="177"/>
        <v>Padrão</v>
      </c>
      <c r="AM358" s="34">
        <f t="shared" si="178"/>
        <v>6.7161351413467666E-3</v>
      </c>
      <c r="AN358" s="34">
        <f t="shared" si="179"/>
        <v>4.8516779202724818</v>
      </c>
      <c r="AO358" s="35" t="str">
        <f t="shared" si="180"/>
        <v/>
      </c>
      <c r="AP358" s="34">
        <f t="shared" si="181"/>
        <v>5.0161350515127649E-2</v>
      </c>
      <c r="AQ358" s="34">
        <f t="shared" si="182"/>
        <v>1.7371329441521757</v>
      </c>
      <c r="AR358" s="35" t="str">
        <f t="shared" si="183"/>
        <v/>
      </c>
      <c r="AS358" s="34">
        <f t="shared" si="184"/>
        <v>7.1958632118559957E-3</v>
      </c>
      <c r="AT358" s="34">
        <f t="shared" si="185"/>
        <v>4.6860406798016934</v>
      </c>
      <c r="AU358" s="35" t="str">
        <f t="shared" si="186"/>
        <v/>
      </c>
      <c r="AV358" s="34">
        <f t="shared" si="187"/>
        <v>2.6795855645791824</v>
      </c>
      <c r="AW358" s="34">
        <f t="shared" si="188"/>
        <v>6.3828059149340033E-2</v>
      </c>
      <c r="AX358" s="35" t="str">
        <f t="shared" si="189"/>
        <v>*</v>
      </c>
      <c r="AY358" s="34">
        <f t="shared" si="190"/>
        <v>0.56248972283301113</v>
      </c>
      <c r="AZ358" s="34">
        <f t="shared" si="191"/>
        <v>0.40152230746540446</v>
      </c>
      <c r="BA358" s="35" t="str">
        <f t="shared" si="192"/>
        <v/>
      </c>
      <c r="BB358" s="34">
        <f t="shared" si="193"/>
        <v>0.16285060750454688</v>
      </c>
      <c r="BC358" s="34">
        <f t="shared" si="194"/>
        <v>0.9112820465910213</v>
      </c>
      <c r="BD358" s="35" t="str">
        <f t="shared" si="195"/>
        <v/>
      </c>
    </row>
    <row r="359" spans="1:62" ht="12.75" customHeight="1" x14ac:dyDescent="0.2">
      <c r="A359" s="7" t="s">
        <v>43</v>
      </c>
      <c r="B359" s="7" t="s">
        <v>55</v>
      </c>
      <c r="C359" s="8">
        <v>39991</v>
      </c>
      <c r="D359" s="9" t="s">
        <v>45</v>
      </c>
      <c r="E359" s="10" t="s">
        <v>33</v>
      </c>
      <c r="F359" s="10">
        <f t="shared" si="165"/>
        <v>1</v>
      </c>
      <c r="G359" s="10">
        <f t="shared" si="166"/>
        <v>0</v>
      </c>
      <c r="H359" s="10">
        <f t="shared" si="167"/>
        <v>0</v>
      </c>
      <c r="I359" s="10">
        <f t="shared" si="168"/>
        <v>0</v>
      </c>
      <c r="J359" s="7">
        <v>0</v>
      </c>
      <c r="K359" s="13">
        <v>21025</v>
      </c>
      <c r="L359" s="9">
        <v>1828092</v>
      </c>
      <c r="M359" s="7">
        <v>20</v>
      </c>
      <c r="N359" s="7">
        <f t="shared" si="196"/>
        <v>0</v>
      </c>
      <c r="O359" s="7">
        <v>5</v>
      </c>
      <c r="P359" s="7">
        <f t="shared" si="197"/>
        <v>15</v>
      </c>
      <c r="Q359" s="7">
        <v>4</v>
      </c>
      <c r="R359" s="7">
        <v>7</v>
      </c>
      <c r="S359" s="7">
        <v>3</v>
      </c>
      <c r="T359" s="7">
        <v>5</v>
      </c>
      <c r="U359" s="7">
        <v>1</v>
      </c>
      <c r="V359" s="7">
        <v>0</v>
      </c>
      <c r="W359" s="7">
        <v>1</v>
      </c>
      <c r="X359" s="6">
        <v>1</v>
      </c>
      <c r="Y359" s="12">
        <v>22.029908289035575</v>
      </c>
      <c r="Z359" s="7">
        <v>1</v>
      </c>
      <c r="AA359" s="7">
        <v>0</v>
      </c>
      <c r="AB359" s="7">
        <v>6</v>
      </c>
      <c r="AC359" s="10">
        <f t="shared" si="169"/>
        <v>0</v>
      </c>
      <c r="AD359" s="10">
        <f t="shared" si="170"/>
        <v>1</v>
      </c>
      <c r="AE359" s="10">
        <f t="shared" si="171"/>
        <v>0</v>
      </c>
      <c r="AF359" s="9" t="s">
        <v>67</v>
      </c>
      <c r="AG359" s="7" t="str">
        <f t="shared" si="172"/>
        <v>Padrão</v>
      </c>
      <c r="AH359" s="7" t="str">
        <f t="shared" si="173"/>
        <v>Padrão</v>
      </c>
      <c r="AI359" s="7" t="str">
        <f t="shared" si="174"/>
        <v>Padrão</v>
      </c>
      <c r="AJ359" s="7" t="str">
        <f t="shared" si="175"/>
        <v>Padrão</v>
      </c>
      <c r="AK359" s="7" t="str">
        <f t="shared" si="176"/>
        <v>Padrão</v>
      </c>
      <c r="AL359" s="7" t="str">
        <f t="shared" si="177"/>
        <v>Outlier</v>
      </c>
      <c r="AM359" s="34">
        <f t="shared" si="178"/>
        <v>3.3149349275476039E-2</v>
      </c>
      <c r="AN359" s="34">
        <f t="shared" si="179"/>
        <v>2.1551339691418305</v>
      </c>
      <c r="AO359" s="35" t="str">
        <f t="shared" si="180"/>
        <v/>
      </c>
      <c r="AP359" s="34">
        <f t="shared" si="181"/>
        <v>0.22173832412291847</v>
      </c>
      <c r="AQ359" s="34">
        <f t="shared" si="182"/>
        <v>0.75829784208302309</v>
      </c>
      <c r="AR359" s="35" t="str">
        <f t="shared" si="183"/>
        <v/>
      </c>
      <c r="AS359" s="34">
        <f t="shared" si="184"/>
        <v>0.32823525539694648</v>
      </c>
      <c r="AT359" s="34">
        <f t="shared" si="185"/>
        <v>0.59093821033144889</v>
      </c>
      <c r="AU359" s="35" t="str">
        <f t="shared" si="186"/>
        <v/>
      </c>
      <c r="AV359" s="34">
        <f t="shared" si="187"/>
        <v>6.7565168950411023E-2</v>
      </c>
      <c r="AW359" s="34">
        <f t="shared" si="188"/>
        <v>1.4838057245320497</v>
      </c>
      <c r="AX359" s="35" t="str">
        <f t="shared" si="189"/>
        <v/>
      </c>
      <c r="AY359" s="34">
        <f t="shared" si="190"/>
        <v>0.23140809961818487</v>
      </c>
      <c r="AZ359" s="34">
        <f t="shared" si="191"/>
        <v>0.73870520232451875</v>
      </c>
      <c r="BA359" s="35" t="str">
        <f t="shared" si="192"/>
        <v/>
      </c>
      <c r="BB359" s="34">
        <f t="shared" si="193"/>
        <v>2.1790299531960003E-2</v>
      </c>
      <c r="BC359" s="34">
        <f t="shared" si="194"/>
        <v>2.673294238063181</v>
      </c>
      <c r="BD359" s="35" t="str">
        <f t="shared" si="195"/>
        <v/>
      </c>
    </row>
    <row r="360" spans="1:62" ht="12.75" customHeight="1" x14ac:dyDescent="0.2">
      <c r="A360" s="7" t="s">
        <v>30</v>
      </c>
      <c r="B360" s="7" t="s">
        <v>53</v>
      </c>
      <c r="C360" s="8">
        <v>40005</v>
      </c>
      <c r="D360" s="9" t="s">
        <v>32</v>
      </c>
      <c r="E360" s="10" t="s">
        <v>33</v>
      </c>
      <c r="F360" s="10">
        <f t="shared" si="165"/>
        <v>1</v>
      </c>
      <c r="G360" s="10">
        <f t="shared" si="166"/>
        <v>0</v>
      </c>
      <c r="H360" s="10">
        <f t="shared" si="167"/>
        <v>0</v>
      </c>
      <c r="I360" s="10">
        <f t="shared" si="168"/>
        <v>0</v>
      </c>
      <c r="J360" s="7">
        <v>0</v>
      </c>
      <c r="K360" s="11">
        <v>17907</v>
      </c>
      <c r="L360" s="9">
        <v>408161</v>
      </c>
      <c r="M360" s="7">
        <v>20</v>
      </c>
      <c r="N360" s="7">
        <f t="shared" si="196"/>
        <v>0</v>
      </c>
      <c r="O360" s="7">
        <v>19</v>
      </c>
      <c r="P360" s="7">
        <f t="shared" si="197"/>
        <v>1</v>
      </c>
      <c r="Q360" s="7">
        <v>3</v>
      </c>
      <c r="R360" s="7">
        <v>1</v>
      </c>
      <c r="S360" s="7">
        <v>3</v>
      </c>
      <c r="T360" s="7">
        <v>5</v>
      </c>
      <c r="U360" s="7">
        <v>2</v>
      </c>
      <c r="V360" s="7">
        <v>0</v>
      </c>
      <c r="W360" s="7">
        <v>1</v>
      </c>
      <c r="X360" s="6">
        <v>0</v>
      </c>
      <c r="Y360" s="12">
        <v>5.8990189445196215</v>
      </c>
      <c r="Z360" s="7">
        <v>1</v>
      </c>
      <c r="AA360" s="7">
        <v>0</v>
      </c>
      <c r="AB360" s="7">
        <v>11.8</v>
      </c>
      <c r="AC360" s="10">
        <f t="shared" si="169"/>
        <v>0</v>
      </c>
      <c r="AD360" s="10">
        <f t="shared" si="170"/>
        <v>1</v>
      </c>
      <c r="AE360" s="10">
        <f t="shared" si="171"/>
        <v>0</v>
      </c>
      <c r="AF360" s="9" t="s">
        <v>67</v>
      </c>
      <c r="AG360" s="7" t="str">
        <f t="shared" si="172"/>
        <v>Padrão</v>
      </c>
      <c r="AH360" s="7" t="str">
        <f t="shared" si="173"/>
        <v>Padrão</v>
      </c>
      <c r="AI360" s="7" t="str">
        <f t="shared" si="174"/>
        <v>Padrão</v>
      </c>
      <c r="AJ360" s="7" t="str">
        <f t="shared" si="175"/>
        <v>Padrão</v>
      </c>
      <c r="AK360" s="7" t="str">
        <f t="shared" si="176"/>
        <v>Outlier</v>
      </c>
      <c r="AL360" s="7" t="str">
        <f t="shared" si="177"/>
        <v>Outlier</v>
      </c>
      <c r="AM360" s="34">
        <f t="shared" si="178"/>
        <v>0.12130770865976713</v>
      </c>
      <c r="AN360" s="34">
        <f t="shared" si="179"/>
        <v>1.0780135799962731</v>
      </c>
      <c r="AO360" s="35" t="str">
        <f t="shared" si="180"/>
        <v/>
      </c>
      <c r="AP360" s="34">
        <f t="shared" si="181"/>
        <v>0.48616983743415837</v>
      </c>
      <c r="AQ360" s="34">
        <f t="shared" si="182"/>
        <v>0.44868920542736179</v>
      </c>
      <c r="AR360" s="35" t="str">
        <f t="shared" si="183"/>
        <v/>
      </c>
      <c r="AS360" s="34">
        <f t="shared" si="184"/>
        <v>0.32823525539694648</v>
      </c>
      <c r="AT360" s="34">
        <f t="shared" si="185"/>
        <v>0.59093821033144889</v>
      </c>
      <c r="AU360" s="35" t="str">
        <f t="shared" si="186"/>
        <v/>
      </c>
      <c r="AV360" s="34">
        <f t="shared" si="187"/>
        <v>6.7565168950411023E-2</v>
      </c>
      <c r="AW360" s="34">
        <f t="shared" si="188"/>
        <v>1.4838057245320497</v>
      </c>
      <c r="AX360" s="35" t="str">
        <f t="shared" si="189"/>
        <v/>
      </c>
      <c r="AY360" s="34">
        <f t="shared" si="190"/>
        <v>1.8472123978799035</v>
      </c>
      <c r="AZ360" s="34">
        <f t="shared" si="191"/>
        <v>0.11655598336210053</v>
      </c>
      <c r="BA360" s="35" t="str">
        <f t="shared" si="192"/>
        <v/>
      </c>
      <c r="BB360" s="34">
        <f t="shared" si="193"/>
        <v>0.46295257710324506</v>
      </c>
      <c r="BC360" s="34">
        <f t="shared" si="194"/>
        <v>0.46517132794838889</v>
      </c>
      <c r="BD360" s="35" t="str">
        <f t="shared" si="195"/>
        <v/>
      </c>
    </row>
    <row r="361" spans="1:62" ht="12.75" customHeight="1" x14ac:dyDescent="0.2">
      <c r="A361" s="7" t="s">
        <v>30</v>
      </c>
      <c r="B361" s="7" t="s">
        <v>49</v>
      </c>
      <c r="C361" s="8">
        <v>39984</v>
      </c>
      <c r="D361" s="9" t="s">
        <v>32</v>
      </c>
      <c r="E361" s="10" t="s">
        <v>33</v>
      </c>
      <c r="F361" s="10">
        <f t="shared" si="165"/>
        <v>1</v>
      </c>
      <c r="G361" s="10">
        <f t="shared" si="166"/>
        <v>0</v>
      </c>
      <c r="H361" s="10">
        <f t="shared" si="167"/>
        <v>0</v>
      </c>
      <c r="I361" s="10">
        <f t="shared" si="168"/>
        <v>0</v>
      </c>
      <c r="J361" s="7">
        <v>0</v>
      </c>
      <c r="K361" s="11">
        <v>17907</v>
      </c>
      <c r="L361" s="9">
        <v>408161</v>
      </c>
      <c r="M361" s="7">
        <v>20</v>
      </c>
      <c r="N361" s="7">
        <f t="shared" si="196"/>
        <v>0</v>
      </c>
      <c r="O361" s="7">
        <v>6</v>
      </c>
      <c r="P361" s="7">
        <f t="shared" si="197"/>
        <v>14</v>
      </c>
      <c r="Q361" s="7">
        <v>1</v>
      </c>
      <c r="R361" s="7">
        <v>5</v>
      </c>
      <c r="S361" s="7">
        <v>2</v>
      </c>
      <c r="T361" s="7">
        <v>2</v>
      </c>
      <c r="U361" s="7">
        <v>1</v>
      </c>
      <c r="V361" s="7">
        <v>0</v>
      </c>
      <c r="W361" s="7">
        <v>1</v>
      </c>
      <c r="X361" s="6">
        <v>0</v>
      </c>
      <c r="Y361" s="12">
        <v>8.8317654780135637</v>
      </c>
      <c r="Z361" s="7">
        <v>1</v>
      </c>
      <c r="AA361" s="7">
        <v>0</v>
      </c>
      <c r="AB361" s="7">
        <v>0</v>
      </c>
      <c r="AC361" s="10">
        <f t="shared" si="169"/>
        <v>0</v>
      </c>
      <c r="AD361" s="10">
        <f t="shared" si="170"/>
        <v>1</v>
      </c>
      <c r="AE361" s="10">
        <f t="shared" si="171"/>
        <v>0</v>
      </c>
      <c r="AF361" s="9" t="s">
        <v>67</v>
      </c>
      <c r="AG361" s="7" t="str">
        <f t="shared" si="172"/>
        <v>Padrão</v>
      </c>
      <c r="AH361" s="7" t="str">
        <f t="shared" si="173"/>
        <v>Padrão</v>
      </c>
      <c r="AI361" s="7" t="str">
        <f t="shared" si="174"/>
        <v>Padrão</v>
      </c>
      <c r="AJ361" s="7" t="str">
        <f t="shared" si="175"/>
        <v>Padrão</v>
      </c>
      <c r="AK361" s="7" t="str">
        <f t="shared" si="176"/>
        <v>Padrão</v>
      </c>
      <c r="AL361" s="7" t="str">
        <f t="shared" si="177"/>
        <v>Padrão</v>
      </c>
      <c r="AM361" s="34">
        <f t="shared" si="178"/>
        <v>0.12130770865976713</v>
      </c>
      <c r="AN361" s="34">
        <f t="shared" si="179"/>
        <v>1.0780135799962731</v>
      </c>
      <c r="AO361" s="35" t="str">
        <f t="shared" si="180"/>
        <v/>
      </c>
      <c r="AP361" s="34">
        <f t="shared" si="181"/>
        <v>0.48616983743415837</v>
      </c>
      <c r="AQ361" s="34">
        <f t="shared" si="182"/>
        <v>0.44868920542736179</v>
      </c>
      <c r="AR361" s="35" t="str">
        <f t="shared" si="183"/>
        <v/>
      </c>
      <c r="AS361" s="34">
        <f t="shared" si="184"/>
        <v>1.1257378724916556</v>
      </c>
      <c r="AT361" s="34">
        <f t="shared" si="185"/>
        <v>0.21416108293737512</v>
      </c>
      <c r="AU361" s="35" t="str">
        <f t="shared" si="186"/>
        <v/>
      </c>
      <c r="AV361" s="34">
        <f t="shared" si="187"/>
        <v>1.3519287889004703</v>
      </c>
      <c r="AW361" s="34">
        <f t="shared" si="188"/>
        <v>0.17452817652697644</v>
      </c>
      <c r="AX361" s="35" t="str">
        <f t="shared" si="189"/>
        <v/>
      </c>
      <c r="AY361" s="34">
        <f t="shared" si="190"/>
        <v>1.0497265687724096</v>
      </c>
      <c r="AZ361" s="34">
        <f t="shared" si="191"/>
        <v>0.23037043530729359</v>
      </c>
      <c r="BA361" s="35" t="str">
        <f t="shared" si="192"/>
        <v/>
      </c>
      <c r="BB361" s="34">
        <f t="shared" si="193"/>
        <v>0.16285060750454688</v>
      </c>
      <c r="BC361" s="34">
        <f t="shared" si="194"/>
        <v>0.9112820465910213</v>
      </c>
      <c r="BD361" s="35" t="str">
        <f t="shared" si="195"/>
        <v/>
      </c>
    </row>
    <row r="362" spans="1:62" ht="12.75" customHeight="1" x14ac:dyDescent="0.2">
      <c r="A362" s="7" t="s">
        <v>35</v>
      </c>
      <c r="B362" s="7" t="s">
        <v>61</v>
      </c>
      <c r="C362" s="8">
        <v>40124</v>
      </c>
      <c r="D362" s="9" t="s">
        <v>37</v>
      </c>
      <c r="E362" s="10" t="s">
        <v>38</v>
      </c>
      <c r="F362" s="10">
        <f t="shared" si="165"/>
        <v>0</v>
      </c>
      <c r="G362" s="10">
        <f t="shared" si="166"/>
        <v>1</v>
      </c>
      <c r="H362" s="10">
        <f t="shared" si="167"/>
        <v>0</v>
      </c>
      <c r="I362" s="10">
        <f t="shared" si="168"/>
        <v>0</v>
      </c>
      <c r="J362" s="7">
        <v>0</v>
      </c>
      <c r="K362" s="13">
        <v>13510</v>
      </c>
      <c r="L362" s="9">
        <v>1561659</v>
      </c>
      <c r="M362" s="7">
        <v>20</v>
      </c>
      <c r="N362" s="7">
        <f t="shared" si="196"/>
        <v>0</v>
      </c>
      <c r="O362" s="7">
        <v>6</v>
      </c>
      <c r="P362" s="7">
        <f t="shared" si="197"/>
        <v>14</v>
      </c>
      <c r="Q362" s="7">
        <v>2</v>
      </c>
      <c r="R362" s="7">
        <v>6</v>
      </c>
      <c r="S362" s="7">
        <v>5</v>
      </c>
      <c r="T362" s="7">
        <v>6</v>
      </c>
      <c r="U362" s="7">
        <v>4</v>
      </c>
      <c r="V362" s="7">
        <v>0</v>
      </c>
      <c r="W362" s="7">
        <v>0</v>
      </c>
      <c r="X362" s="6">
        <v>1</v>
      </c>
      <c r="Y362" s="12">
        <v>9</v>
      </c>
      <c r="Z362" s="7">
        <v>1</v>
      </c>
      <c r="AA362" s="7">
        <v>0</v>
      </c>
      <c r="AB362" s="7">
        <v>0</v>
      </c>
      <c r="AC362" s="10">
        <f t="shared" si="169"/>
        <v>0</v>
      </c>
      <c r="AD362" s="10">
        <f t="shared" si="170"/>
        <v>0</v>
      </c>
      <c r="AE362" s="10">
        <f t="shared" si="171"/>
        <v>1</v>
      </c>
      <c r="AF362" s="9" t="s">
        <v>76</v>
      </c>
      <c r="AG362" s="7" t="str">
        <f t="shared" si="172"/>
        <v>Padrão</v>
      </c>
      <c r="AH362" s="7" t="str">
        <f t="shared" si="173"/>
        <v>Padrão</v>
      </c>
      <c r="AI362" s="7" t="str">
        <f t="shared" si="174"/>
        <v>Padrão</v>
      </c>
      <c r="AJ362" s="7" t="str">
        <f t="shared" si="175"/>
        <v>Padrão</v>
      </c>
      <c r="AK362" s="7" t="str">
        <f t="shared" si="176"/>
        <v>Padrão</v>
      </c>
      <c r="AL362" s="7" t="str">
        <f t="shared" si="177"/>
        <v>Padrão</v>
      </c>
      <c r="AM362" s="34">
        <f t="shared" si="178"/>
        <v>0.33953923400509478</v>
      </c>
      <c r="AN362" s="34">
        <f t="shared" si="179"/>
        <v>0.57774351011912095</v>
      </c>
      <c r="AO362" s="35" t="str">
        <f t="shared" si="180"/>
        <v/>
      </c>
      <c r="AP362" s="34">
        <f t="shared" si="181"/>
        <v>0.2635448462759295</v>
      </c>
      <c r="AQ362" s="34">
        <f t="shared" si="182"/>
        <v>0.68116882852048066</v>
      </c>
      <c r="AR362" s="35" t="str">
        <f t="shared" si="183"/>
        <v/>
      </c>
      <c r="AS362" s="34">
        <f t="shared" si="184"/>
        <v>0.16261969593638392</v>
      </c>
      <c r="AT362" s="34">
        <f t="shared" si="185"/>
        <v>0.91203409733242702</v>
      </c>
      <c r="AU362" s="35" t="str">
        <f t="shared" si="186"/>
        <v/>
      </c>
      <c r="AV362" s="34">
        <f t="shared" si="187"/>
        <v>0.53897953132908405</v>
      </c>
      <c r="AW362" s="34">
        <f t="shared" si="188"/>
        <v>0.41503623187612998</v>
      </c>
      <c r="AX362" s="35" t="str">
        <f t="shared" si="189"/>
        <v/>
      </c>
      <c r="AY362" s="34">
        <f t="shared" si="190"/>
        <v>1.0107685960695398</v>
      </c>
      <c r="AZ362" s="34">
        <f t="shared" si="191"/>
        <v>0.23938590951983149</v>
      </c>
      <c r="BA362" s="35" t="str">
        <f t="shared" si="192"/>
        <v/>
      </c>
      <c r="BB362" s="34">
        <f t="shared" si="193"/>
        <v>0.16285060750454688</v>
      </c>
      <c r="BC362" s="34">
        <f t="shared" si="194"/>
        <v>0.9112820465910213</v>
      </c>
      <c r="BD362" s="35" t="str">
        <f t="shared" si="195"/>
        <v/>
      </c>
    </row>
    <row r="363" spans="1:62" ht="12.75" customHeight="1" x14ac:dyDescent="0.2">
      <c r="A363" s="7" t="s">
        <v>35</v>
      </c>
      <c r="B363" s="7" t="s">
        <v>56</v>
      </c>
      <c r="C363" s="8">
        <v>40146</v>
      </c>
      <c r="D363" s="9" t="s">
        <v>37</v>
      </c>
      <c r="E363" s="10" t="s">
        <v>38</v>
      </c>
      <c r="F363" s="10">
        <f t="shared" si="165"/>
        <v>0</v>
      </c>
      <c r="G363" s="10">
        <f t="shared" si="166"/>
        <v>1</v>
      </c>
      <c r="H363" s="10">
        <f t="shared" si="167"/>
        <v>0</v>
      </c>
      <c r="I363" s="10">
        <f t="shared" si="168"/>
        <v>0</v>
      </c>
      <c r="J363" s="7">
        <v>0</v>
      </c>
      <c r="K363" s="13">
        <v>13510</v>
      </c>
      <c r="L363" s="9">
        <v>1561659</v>
      </c>
      <c r="M363" s="7">
        <v>20</v>
      </c>
      <c r="N363" s="7">
        <f t="shared" si="196"/>
        <v>0</v>
      </c>
      <c r="O363" s="7">
        <v>3</v>
      </c>
      <c r="P363" s="7">
        <f t="shared" si="197"/>
        <v>17</v>
      </c>
      <c r="Q363" s="7">
        <v>1</v>
      </c>
      <c r="R363" s="7">
        <v>7</v>
      </c>
      <c r="S363" s="7">
        <v>4</v>
      </c>
      <c r="T363" s="7">
        <v>5</v>
      </c>
      <c r="U363" s="7">
        <v>4</v>
      </c>
      <c r="V363" s="7">
        <v>0</v>
      </c>
      <c r="W363" s="7">
        <v>0</v>
      </c>
      <c r="X363" s="6">
        <v>1</v>
      </c>
      <c r="Y363" s="12">
        <v>9.0220102714600152</v>
      </c>
      <c r="Z363" s="7">
        <v>1</v>
      </c>
      <c r="AA363" s="7">
        <v>0</v>
      </c>
      <c r="AB363" s="7">
        <v>4.8</v>
      </c>
      <c r="AC363" s="10">
        <f t="shared" si="169"/>
        <v>0</v>
      </c>
      <c r="AD363" s="10">
        <f t="shared" si="170"/>
        <v>0</v>
      </c>
      <c r="AE363" s="10">
        <f t="shared" si="171"/>
        <v>1</v>
      </c>
      <c r="AF363" s="9" t="s">
        <v>76</v>
      </c>
      <c r="AG363" s="7" t="str">
        <f t="shared" si="172"/>
        <v>Padrão</v>
      </c>
      <c r="AH363" s="7" t="str">
        <f t="shared" si="173"/>
        <v>Padrão</v>
      </c>
      <c r="AI363" s="7" t="str">
        <f t="shared" si="174"/>
        <v>Padrão</v>
      </c>
      <c r="AJ363" s="7" t="str">
        <f t="shared" si="175"/>
        <v>Padrão</v>
      </c>
      <c r="AK363" s="7" t="str">
        <f t="shared" si="176"/>
        <v>Padrão</v>
      </c>
      <c r="AL363" s="7" t="str">
        <f t="shared" si="177"/>
        <v>Outlier</v>
      </c>
      <c r="AM363" s="34">
        <f t="shared" si="178"/>
        <v>0.33953923400509478</v>
      </c>
      <c r="AN363" s="34">
        <f t="shared" si="179"/>
        <v>0.57774351011912095</v>
      </c>
      <c r="AO363" s="35" t="str">
        <f t="shared" si="180"/>
        <v/>
      </c>
      <c r="AP363" s="34">
        <f t="shared" si="181"/>
        <v>0.2635448462759295</v>
      </c>
      <c r="AQ363" s="34">
        <f t="shared" si="182"/>
        <v>0.68116882852048066</v>
      </c>
      <c r="AR363" s="35" t="str">
        <f t="shared" si="183"/>
        <v/>
      </c>
      <c r="AS363" s="34">
        <f t="shared" si="184"/>
        <v>7.1958632118559957E-3</v>
      </c>
      <c r="AT363" s="34">
        <f t="shared" si="185"/>
        <v>4.6860406798016934</v>
      </c>
      <c r="AU363" s="35" t="str">
        <f t="shared" si="186"/>
        <v/>
      </c>
      <c r="AV363" s="34">
        <f t="shared" si="187"/>
        <v>6.7565168950411023E-2</v>
      </c>
      <c r="AW363" s="34">
        <f t="shared" si="188"/>
        <v>1.4838057245320497</v>
      </c>
      <c r="AX363" s="35" t="str">
        <f t="shared" si="189"/>
        <v/>
      </c>
      <c r="AY363" s="34">
        <f t="shared" si="190"/>
        <v>1.0057261826506045</v>
      </c>
      <c r="AZ363" s="34">
        <f t="shared" si="191"/>
        <v>0.24059108009339078</v>
      </c>
      <c r="BA363" s="35" t="str">
        <f t="shared" si="192"/>
        <v/>
      </c>
      <c r="BB363" s="34">
        <f t="shared" si="193"/>
        <v>1.3974734350401261E-3</v>
      </c>
      <c r="BC363" s="34">
        <f t="shared" si="194"/>
        <v>10.664360750209541</v>
      </c>
      <c r="BD363" s="35" t="str">
        <f t="shared" si="195"/>
        <v/>
      </c>
    </row>
    <row r="364" spans="1:62" ht="12.75" customHeight="1" x14ac:dyDescent="0.2">
      <c r="A364" s="7" t="s">
        <v>60</v>
      </c>
      <c r="B364" s="7" t="s">
        <v>47</v>
      </c>
      <c r="C364" s="8">
        <v>40023</v>
      </c>
      <c r="D364" s="9" t="s">
        <v>37</v>
      </c>
      <c r="E364" s="10" t="s">
        <v>38</v>
      </c>
      <c r="F364" s="10">
        <f t="shared" si="165"/>
        <v>0</v>
      </c>
      <c r="G364" s="10">
        <f t="shared" si="166"/>
        <v>1</v>
      </c>
      <c r="H364" s="10">
        <f t="shared" si="167"/>
        <v>0</v>
      </c>
      <c r="I364" s="10">
        <f t="shared" si="168"/>
        <v>0</v>
      </c>
      <c r="J364" s="7">
        <v>0</v>
      </c>
      <c r="K364" s="13">
        <v>13510</v>
      </c>
      <c r="L364" s="9">
        <v>1561659</v>
      </c>
      <c r="M364" s="7">
        <v>20</v>
      </c>
      <c r="N364" s="7">
        <f t="shared" si="196"/>
        <v>0</v>
      </c>
      <c r="O364" s="7">
        <v>12</v>
      </c>
      <c r="P364" s="7">
        <f t="shared" si="197"/>
        <v>8</v>
      </c>
      <c r="Q364" s="7">
        <v>2</v>
      </c>
      <c r="R364" s="7">
        <v>3</v>
      </c>
      <c r="S364" s="7">
        <v>5</v>
      </c>
      <c r="T364" s="7">
        <v>3</v>
      </c>
      <c r="U364" s="7">
        <v>2</v>
      </c>
      <c r="V364" s="7">
        <v>0</v>
      </c>
      <c r="W364" s="7">
        <v>1</v>
      </c>
      <c r="X364" s="6">
        <v>1</v>
      </c>
      <c r="Y364" s="12">
        <v>9</v>
      </c>
      <c r="Z364" s="7">
        <v>0</v>
      </c>
      <c r="AA364" s="7">
        <v>0</v>
      </c>
      <c r="AB364" s="7">
        <v>5</v>
      </c>
      <c r="AC364" s="10">
        <f t="shared" si="169"/>
        <v>0</v>
      </c>
      <c r="AD364" s="10">
        <f t="shared" si="170"/>
        <v>1</v>
      </c>
      <c r="AE364" s="10">
        <f t="shared" si="171"/>
        <v>0</v>
      </c>
      <c r="AF364" s="9" t="s">
        <v>67</v>
      </c>
      <c r="AG364" s="7" t="str">
        <f t="shared" si="172"/>
        <v>Padrão</v>
      </c>
      <c r="AH364" s="7" t="str">
        <f t="shared" si="173"/>
        <v>Padrão</v>
      </c>
      <c r="AI364" s="7" t="str">
        <f t="shared" si="174"/>
        <v>Padrão</v>
      </c>
      <c r="AJ364" s="7" t="str">
        <f t="shared" si="175"/>
        <v>Padrão</v>
      </c>
      <c r="AK364" s="7" t="str">
        <f t="shared" si="176"/>
        <v>Padrão</v>
      </c>
      <c r="AL364" s="7" t="str">
        <f t="shared" si="177"/>
        <v>Outlier</v>
      </c>
      <c r="AM364" s="34">
        <f t="shared" si="178"/>
        <v>0.33953923400509478</v>
      </c>
      <c r="AN364" s="34">
        <f t="shared" si="179"/>
        <v>0.57774351011912095</v>
      </c>
      <c r="AO364" s="35" t="str">
        <f t="shared" si="180"/>
        <v/>
      </c>
      <c r="AP364" s="34">
        <f t="shared" si="181"/>
        <v>0.2635448462759295</v>
      </c>
      <c r="AQ364" s="34">
        <f t="shared" si="182"/>
        <v>0.68116882852048066</v>
      </c>
      <c r="AR364" s="35" t="str">
        <f t="shared" si="183"/>
        <v/>
      </c>
      <c r="AS364" s="34">
        <f t="shared" si="184"/>
        <v>0.16261969593638392</v>
      </c>
      <c r="AT364" s="34">
        <f t="shared" si="185"/>
        <v>0.91203409733242702</v>
      </c>
      <c r="AU364" s="35" t="str">
        <f t="shared" si="186"/>
        <v/>
      </c>
      <c r="AV364" s="34">
        <f t="shared" si="187"/>
        <v>0.47403979773610405</v>
      </c>
      <c r="AW364" s="34">
        <f t="shared" si="188"/>
        <v>0.45715790052108374</v>
      </c>
      <c r="AX364" s="35" t="str">
        <f t="shared" si="189"/>
        <v/>
      </c>
      <c r="AY364" s="34">
        <f t="shared" si="190"/>
        <v>1.0107685960695398</v>
      </c>
      <c r="AZ364" s="34">
        <f t="shared" si="191"/>
        <v>0.23938590951983149</v>
      </c>
      <c r="BA364" s="35" t="str">
        <f t="shared" si="192"/>
        <v/>
      </c>
      <c r="BB364" s="34">
        <f t="shared" si="193"/>
        <v>3.1086080730185353E-3</v>
      </c>
      <c r="BC364" s="34">
        <f t="shared" si="194"/>
        <v>7.1441745168106054</v>
      </c>
      <c r="BD364" s="35" t="str">
        <f t="shared" si="195"/>
        <v/>
      </c>
    </row>
    <row r="365" spans="1:62" ht="12.75" customHeight="1" x14ac:dyDescent="0.2">
      <c r="A365" s="7" t="s">
        <v>35</v>
      </c>
      <c r="B365" s="7" t="s">
        <v>44</v>
      </c>
      <c r="C365" s="8">
        <v>40047</v>
      </c>
      <c r="D365" s="9" t="s">
        <v>37</v>
      </c>
      <c r="E365" s="10" t="s">
        <v>38</v>
      </c>
      <c r="F365" s="10">
        <f t="shared" si="165"/>
        <v>0</v>
      </c>
      <c r="G365" s="10">
        <f t="shared" si="166"/>
        <v>1</v>
      </c>
      <c r="H365" s="10">
        <f t="shared" si="167"/>
        <v>0</v>
      </c>
      <c r="I365" s="10">
        <f t="shared" si="168"/>
        <v>0</v>
      </c>
      <c r="J365" s="7">
        <v>0</v>
      </c>
      <c r="K365" s="13">
        <v>13510</v>
      </c>
      <c r="L365" s="9">
        <v>1561659</v>
      </c>
      <c r="M365" s="7">
        <v>20</v>
      </c>
      <c r="N365" s="7">
        <f t="shared" si="196"/>
        <v>0</v>
      </c>
      <c r="O365" s="7">
        <v>11</v>
      </c>
      <c r="P365" s="7">
        <f t="shared" si="197"/>
        <v>9</v>
      </c>
      <c r="Q365" s="7">
        <v>0</v>
      </c>
      <c r="R365" s="7">
        <v>4</v>
      </c>
      <c r="S365" s="7">
        <v>2</v>
      </c>
      <c r="T365" s="7">
        <v>6</v>
      </c>
      <c r="U365" s="7">
        <v>3</v>
      </c>
      <c r="V365" s="7">
        <v>0</v>
      </c>
      <c r="W365" s="7">
        <v>0</v>
      </c>
      <c r="X365" s="6">
        <v>0</v>
      </c>
      <c r="Y365" s="12">
        <v>8.9655271473714446</v>
      </c>
      <c r="Z365" s="7">
        <v>1</v>
      </c>
      <c r="AA365" s="7">
        <v>0</v>
      </c>
      <c r="AB365" s="7">
        <v>0</v>
      </c>
      <c r="AC365" s="10">
        <f t="shared" si="169"/>
        <v>0</v>
      </c>
      <c r="AD365" s="10">
        <f t="shared" si="170"/>
        <v>1</v>
      </c>
      <c r="AE365" s="10">
        <f t="shared" si="171"/>
        <v>0</v>
      </c>
      <c r="AF365" s="9" t="s">
        <v>67</v>
      </c>
      <c r="AG365" s="7" t="str">
        <f t="shared" si="172"/>
        <v>Padrão</v>
      </c>
      <c r="AH365" s="7" t="str">
        <f t="shared" si="173"/>
        <v>Padrão</v>
      </c>
      <c r="AI365" s="7" t="str">
        <f t="shared" si="174"/>
        <v>Padrão</v>
      </c>
      <c r="AJ365" s="7" t="str">
        <f t="shared" si="175"/>
        <v>Padrão</v>
      </c>
      <c r="AK365" s="7" t="str">
        <f t="shared" si="176"/>
        <v>Padrão</v>
      </c>
      <c r="AL365" s="7" t="str">
        <f t="shared" si="177"/>
        <v>Padrão</v>
      </c>
      <c r="AM365" s="34">
        <f t="shared" si="178"/>
        <v>0.33953923400509478</v>
      </c>
      <c r="AN365" s="34">
        <f t="shared" si="179"/>
        <v>0.57774351011912095</v>
      </c>
      <c r="AO365" s="35" t="str">
        <f t="shared" si="180"/>
        <v/>
      </c>
      <c r="AP365" s="34">
        <f t="shared" si="181"/>
        <v>0.2635448462759295</v>
      </c>
      <c r="AQ365" s="34">
        <f t="shared" si="182"/>
        <v>0.68116882852048066</v>
      </c>
      <c r="AR365" s="35" t="str">
        <f t="shared" si="183"/>
        <v/>
      </c>
      <c r="AS365" s="34">
        <f t="shared" si="184"/>
        <v>1.1257378724916556</v>
      </c>
      <c r="AT365" s="34">
        <f t="shared" si="185"/>
        <v>0.21416108293737512</v>
      </c>
      <c r="AU365" s="35" t="str">
        <f t="shared" si="186"/>
        <v/>
      </c>
      <c r="AV365" s="34">
        <f t="shared" si="187"/>
        <v>0.53897953132908405</v>
      </c>
      <c r="AW365" s="34">
        <f t="shared" si="188"/>
        <v>0.41503623187612998</v>
      </c>
      <c r="AX365" s="35" t="str">
        <f t="shared" si="189"/>
        <v/>
      </c>
      <c r="AY365" s="34">
        <f t="shared" si="190"/>
        <v>1.0186914470511355</v>
      </c>
      <c r="AZ365" s="34">
        <f t="shared" si="191"/>
        <v>0.23751043703862826</v>
      </c>
      <c r="BA365" s="35" t="str">
        <f t="shared" si="192"/>
        <v/>
      </c>
      <c r="BB365" s="34">
        <f t="shared" si="193"/>
        <v>0.16285060750454688</v>
      </c>
      <c r="BC365" s="34">
        <f t="shared" si="194"/>
        <v>0.9112820465910213</v>
      </c>
      <c r="BD365" s="35" t="str">
        <f t="shared" si="195"/>
        <v/>
      </c>
      <c r="BI365" s="7">
        <f>EXP(0.521)</f>
        <v>1.6837105186428181</v>
      </c>
      <c r="BJ365" s="7">
        <f>BI365-1</f>
        <v>0.68371051864281807</v>
      </c>
    </row>
    <row r="366" spans="1:62" ht="12.75" customHeight="1" x14ac:dyDescent="0.2">
      <c r="A366" s="7" t="s">
        <v>35</v>
      </c>
      <c r="B366" s="7" t="s">
        <v>50</v>
      </c>
      <c r="C366" s="8">
        <v>40041</v>
      </c>
      <c r="D366" s="9" t="s">
        <v>37</v>
      </c>
      <c r="E366" s="10" t="s">
        <v>38</v>
      </c>
      <c r="F366" s="10">
        <f t="shared" si="165"/>
        <v>0</v>
      </c>
      <c r="G366" s="10">
        <f t="shared" si="166"/>
        <v>1</v>
      </c>
      <c r="H366" s="10">
        <f t="shared" si="167"/>
        <v>0</v>
      </c>
      <c r="I366" s="10">
        <f t="shared" si="168"/>
        <v>0</v>
      </c>
      <c r="J366" s="7">
        <v>0</v>
      </c>
      <c r="K366" s="13">
        <v>13510</v>
      </c>
      <c r="L366" s="9">
        <v>1561659</v>
      </c>
      <c r="M366" s="7">
        <v>20</v>
      </c>
      <c r="N366" s="7">
        <f t="shared" si="196"/>
        <v>0</v>
      </c>
      <c r="O366" s="7">
        <v>5</v>
      </c>
      <c r="P366" s="7">
        <f t="shared" si="197"/>
        <v>15</v>
      </c>
      <c r="Q366" s="7">
        <v>0</v>
      </c>
      <c r="R366" s="7">
        <v>9</v>
      </c>
      <c r="S366" s="7">
        <v>1</v>
      </c>
      <c r="T366" s="7">
        <v>7</v>
      </c>
      <c r="U366" s="7">
        <v>2</v>
      </c>
      <c r="V366" s="7">
        <v>0</v>
      </c>
      <c r="W366" s="7">
        <v>1</v>
      </c>
      <c r="X366" s="6">
        <v>0</v>
      </c>
      <c r="Y366" s="12">
        <v>21.388221731194157</v>
      </c>
      <c r="Z366" s="7">
        <v>1</v>
      </c>
      <c r="AA366" s="7">
        <v>0</v>
      </c>
      <c r="AB366" s="7">
        <v>7</v>
      </c>
      <c r="AC366" s="10">
        <f t="shared" si="169"/>
        <v>0</v>
      </c>
      <c r="AD366" s="10">
        <f t="shared" si="170"/>
        <v>1</v>
      </c>
      <c r="AE366" s="10">
        <f t="shared" si="171"/>
        <v>0</v>
      </c>
      <c r="AF366" s="9" t="s">
        <v>67</v>
      </c>
      <c r="AG366" s="7" t="str">
        <f t="shared" si="172"/>
        <v>Padrão</v>
      </c>
      <c r="AH366" s="7" t="str">
        <f t="shared" si="173"/>
        <v>Padrão</v>
      </c>
      <c r="AI366" s="7" t="str">
        <f t="shared" si="174"/>
        <v>Outlier</v>
      </c>
      <c r="AJ366" s="7" t="str">
        <f t="shared" si="175"/>
        <v>Padrão</v>
      </c>
      <c r="AK366" s="7" t="str">
        <f t="shared" si="176"/>
        <v>Padrão</v>
      </c>
      <c r="AL366" s="7" t="str">
        <f t="shared" si="177"/>
        <v>Outlier</v>
      </c>
      <c r="AM366" s="34">
        <f t="shared" si="178"/>
        <v>0.33953923400509478</v>
      </c>
      <c r="AN366" s="34">
        <f t="shared" si="179"/>
        <v>0.57774351011912095</v>
      </c>
      <c r="AO366" s="35" t="str">
        <f t="shared" si="180"/>
        <v/>
      </c>
      <c r="AP366" s="34">
        <f t="shared" si="181"/>
        <v>0.2635448462759295</v>
      </c>
      <c r="AQ366" s="34">
        <f t="shared" si="182"/>
        <v>0.68116882852048066</v>
      </c>
      <c r="AR366" s="35" t="str">
        <f t="shared" si="183"/>
        <v/>
      </c>
      <c r="AS366" s="34">
        <f t="shared" si="184"/>
        <v>2.399703714495983</v>
      </c>
      <c r="AT366" s="34">
        <f t="shared" si="185"/>
        <v>7.7578649173113995E-2</v>
      </c>
      <c r="AU366" s="35" t="str">
        <f t="shared" si="186"/>
        <v>*</v>
      </c>
      <c r="AV366" s="34">
        <f t="shared" si="187"/>
        <v>1.4601616782221036</v>
      </c>
      <c r="AW366" s="34">
        <f t="shared" si="188"/>
        <v>0.159088765911922</v>
      </c>
      <c r="AX366" s="35" t="str">
        <f t="shared" si="189"/>
        <v/>
      </c>
      <c r="AY366" s="34">
        <f t="shared" si="190"/>
        <v>0.16633916330684334</v>
      </c>
      <c r="AZ366" s="34">
        <f t="shared" si="191"/>
        <v>0.90010405689216955</v>
      </c>
      <c r="BA366" s="35" t="str">
        <f t="shared" si="192"/>
        <v/>
      </c>
      <c r="BB366" s="34">
        <f t="shared" si="193"/>
        <v>5.7348688105983842E-2</v>
      </c>
      <c r="BC366" s="34">
        <f t="shared" si="194"/>
        <v>1.6188075179970396</v>
      </c>
      <c r="BD366" s="35" t="str">
        <f t="shared" si="195"/>
        <v/>
      </c>
      <c r="BJ366" s="7">
        <f>BJ365*100</f>
        <v>68.37105186428181</v>
      </c>
    </row>
    <row r="367" spans="1:62" ht="12.75" customHeight="1" x14ac:dyDescent="0.2">
      <c r="A367" s="7" t="s">
        <v>60</v>
      </c>
      <c r="B367" s="7" t="s">
        <v>53</v>
      </c>
      <c r="C367" s="8">
        <v>40016</v>
      </c>
      <c r="D367" s="9" t="s">
        <v>37</v>
      </c>
      <c r="E367" s="10" t="s">
        <v>38</v>
      </c>
      <c r="F367" s="10">
        <f t="shared" si="165"/>
        <v>0</v>
      </c>
      <c r="G367" s="10">
        <f t="shared" si="166"/>
        <v>1</v>
      </c>
      <c r="H367" s="10">
        <f t="shared" si="167"/>
        <v>0</v>
      </c>
      <c r="I367" s="10">
        <f t="shared" si="168"/>
        <v>0</v>
      </c>
      <c r="J367" s="7">
        <v>0</v>
      </c>
      <c r="K367" s="13">
        <v>13510</v>
      </c>
      <c r="L367" s="9">
        <v>1561659</v>
      </c>
      <c r="M367" s="7">
        <v>20</v>
      </c>
      <c r="N367" s="7">
        <f t="shared" si="196"/>
        <v>0</v>
      </c>
      <c r="O367" s="7">
        <v>16</v>
      </c>
      <c r="P367" s="7">
        <f t="shared" si="197"/>
        <v>4</v>
      </c>
      <c r="Q367" s="7">
        <v>1</v>
      </c>
      <c r="R367" s="7">
        <v>5</v>
      </c>
      <c r="S367" s="7">
        <v>2</v>
      </c>
      <c r="T367" s="7">
        <v>5</v>
      </c>
      <c r="U367" s="7">
        <v>2</v>
      </c>
      <c r="V367" s="7">
        <v>0</v>
      </c>
      <c r="W367" s="7">
        <v>1</v>
      </c>
      <c r="X367" s="6">
        <v>0</v>
      </c>
      <c r="Y367" s="12">
        <v>12.357956633590591</v>
      </c>
      <c r="Z367" s="7">
        <v>0</v>
      </c>
      <c r="AA367" s="7">
        <v>1</v>
      </c>
      <c r="AB367" s="7">
        <v>38</v>
      </c>
      <c r="AC367" s="10">
        <f t="shared" si="169"/>
        <v>0</v>
      </c>
      <c r="AD367" s="10">
        <f t="shared" si="170"/>
        <v>1</v>
      </c>
      <c r="AE367" s="10">
        <f t="shared" si="171"/>
        <v>0</v>
      </c>
      <c r="AF367" s="9" t="s">
        <v>67</v>
      </c>
      <c r="AG367" s="7" t="str">
        <f t="shared" si="172"/>
        <v>Padrão</v>
      </c>
      <c r="AH367" s="7" t="str">
        <f t="shared" si="173"/>
        <v>Padrão</v>
      </c>
      <c r="AI367" s="7" t="str">
        <f t="shared" si="174"/>
        <v>Padrão</v>
      </c>
      <c r="AJ367" s="7" t="str">
        <f t="shared" si="175"/>
        <v>Padrão</v>
      </c>
      <c r="AK367" s="7" t="str">
        <f t="shared" si="176"/>
        <v>Padrão</v>
      </c>
      <c r="AL367" s="7" t="str">
        <f t="shared" si="177"/>
        <v>Outlier</v>
      </c>
      <c r="AM367" s="34">
        <f t="shared" si="178"/>
        <v>0.33953923400509478</v>
      </c>
      <c r="AN367" s="34">
        <f t="shared" si="179"/>
        <v>0.57774351011912095</v>
      </c>
      <c r="AO367" s="35" t="str">
        <f t="shared" si="180"/>
        <v/>
      </c>
      <c r="AP367" s="34">
        <f t="shared" si="181"/>
        <v>0.2635448462759295</v>
      </c>
      <c r="AQ367" s="34">
        <f t="shared" si="182"/>
        <v>0.68116882852048066</v>
      </c>
      <c r="AR367" s="35" t="str">
        <f t="shared" si="183"/>
        <v/>
      </c>
      <c r="AS367" s="34">
        <f t="shared" si="184"/>
        <v>1.1257378724916556</v>
      </c>
      <c r="AT367" s="34">
        <f t="shared" si="185"/>
        <v>0.21416108293737512</v>
      </c>
      <c r="AU367" s="35" t="str">
        <f t="shared" si="186"/>
        <v/>
      </c>
      <c r="AV367" s="34">
        <f t="shared" si="187"/>
        <v>6.7565168950411023E-2</v>
      </c>
      <c r="AW367" s="34">
        <f t="shared" si="188"/>
        <v>1.4838057245320497</v>
      </c>
      <c r="AX367" s="35" t="str">
        <f t="shared" si="189"/>
        <v/>
      </c>
      <c r="AY367" s="34">
        <f t="shared" si="190"/>
        <v>0.38726067240583678</v>
      </c>
      <c r="AZ367" s="34">
        <f t="shared" si="191"/>
        <v>0.52822114427320244</v>
      </c>
      <c r="BA367" s="35" t="str">
        <f t="shared" si="192"/>
        <v/>
      </c>
      <c r="BB367" s="34">
        <f t="shared" si="193"/>
        <v>9.5305005029815835</v>
      </c>
      <c r="BC367" s="34">
        <f t="shared" si="194"/>
        <v>1.101109025387875E-3</v>
      </c>
      <c r="BD367" s="35" t="str">
        <f t="shared" si="195"/>
        <v>***</v>
      </c>
    </row>
    <row r="368" spans="1:62" ht="12.75" customHeight="1" x14ac:dyDescent="0.2">
      <c r="A368" s="7" t="s">
        <v>35</v>
      </c>
      <c r="B368" s="7" t="s">
        <v>49</v>
      </c>
      <c r="C368" s="8">
        <v>40139</v>
      </c>
      <c r="D368" s="9" t="s">
        <v>37</v>
      </c>
      <c r="E368" s="10" t="s">
        <v>38</v>
      </c>
      <c r="F368" s="10">
        <f t="shared" si="165"/>
        <v>0</v>
      </c>
      <c r="G368" s="10">
        <f t="shared" si="166"/>
        <v>1</v>
      </c>
      <c r="H368" s="10">
        <f t="shared" si="167"/>
        <v>0</v>
      </c>
      <c r="I368" s="10">
        <f t="shared" si="168"/>
        <v>0</v>
      </c>
      <c r="J368" s="7">
        <v>0</v>
      </c>
      <c r="K368" s="13">
        <v>13510</v>
      </c>
      <c r="L368" s="9">
        <v>1561659</v>
      </c>
      <c r="M368" s="7">
        <v>20</v>
      </c>
      <c r="N368" s="7">
        <f t="shared" si="196"/>
        <v>0</v>
      </c>
      <c r="O368" s="7">
        <v>17</v>
      </c>
      <c r="P368" s="7">
        <f t="shared" si="197"/>
        <v>3</v>
      </c>
      <c r="Q368" s="7">
        <v>1</v>
      </c>
      <c r="R368" s="7">
        <v>9</v>
      </c>
      <c r="S368" s="7">
        <v>6</v>
      </c>
      <c r="T368" s="7">
        <v>8</v>
      </c>
      <c r="U368" s="7">
        <v>4</v>
      </c>
      <c r="V368" s="7">
        <v>0</v>
      </c>
      <c r="W368" s="7">
        <v>1</v>
      </c>
      <c r="X368" s="6">
        <v>0</v>
      </c>
      <c r="Y368" s="12">
        <v>9</v>
      </c>
      <c r="Z368" s="7">
        <v>1</v>
      </c>
      <c r="AA368" s="7">
        <v>0</v>
      </c>
      <c r="AB368" s="7">
        <v>1</v>
      </c>
      <c r="AC368" s="10">
        <f t="shared" si="169"/>
        <v>0</v>
      </c>
      <c r="AD368" s="10">
        <f t="shared" si="170"/>
        <v>0</v>
      </c>
      <c r="AE368" s="10">
        <f t="shared" si="171"/>
        <v>1</v>
      </c>
      <c r="AF368" s="9" t="s">
        <v>76</v>
      </c>
      <c r="AG368" s="7" t="str">
        <f t="shared" si="172"/>
        <v>Padrão</v>
      </c>
      <c r="AH368" s="7" t="str">
        <f t="shared" si="173"/>
        <v>Padrão</v>
      </c>
      <c r="AI368" s="7" t="str">
        <f t="shared" si="174"/>
        <v>Padrão</v>
      </c>
      <c r="AJ368" s="7" t="str">
        <f t="shared" si="175"/>
        <v>Padrão</v>
      </c>
      <c r="AK368" s="7" t="str">
        <f t="shared" si="176"/>
        <v>Padrão</v>
      </c>
      <c r="AL368" s="7" t="str">
        <f t="shared" si="177"/>
        <v>Padrão</v>
      </c>
      <c r="AM368" s="34">
        <f t="shared" si="178"/>
        <v>0.33953923400509478</v>
      </c>
      <c r="AN368" s="34">
        <f t="shared" si="179"/>
        <v>0.57774351011912095</v>
      </c>
      <c r="AO368" s="35" t="str">
        <f t="shared" si="180"/>
        <v/>
      </c>
      <c r="AP368" s="34">
        <f t="shared" si="181"/>
        <v>0.2635448462759295</v>
      </c>
      <c r="AQ368" s="34">
        <f t="shared" si="182"/>
        <v>0.68116882852048066</v>
      </c>
      <c r="AR368" s="35" t="str">
        <f t="shared" si="183"/>
        <v/>
      </c>
      <c r="AS368" s="34">
        <f t="shared" si="184"/>
        <v>0.79450675357053047</v>
      </c>
      <c r="AT368" s="34">
        <f t="shared" si="185"/>
        <v>0.30084051243716065</v>
      </c>
      <c r="AU368" s="35" t="str">
        <f t="shared" si="186"/>
        <v/>
      </c>
      <c r="AV368" s="34">
        <f t="shared" si="187"/>
        <v>2.8311116096294691</v>
      </c>
      <c r="AW368" s="34">
        <f t="shared" si="188"/>
        <v>5.7565660971477368E-2</v>
      </c>
      <c r="AX368" s="35" t="str">
        <f t="shared" si="189"/>
        <v>*</v>
      </c>
      <c r="AY368" s="34">
        <f t="shared" si="190"/>
        <v>1.0107685960695398</v>
      </c>
      <c r="AZ368" s="34">
        <f t="shared" si="191"/>
        <v>0.23938590951983149</v>
      </c>
      <c r="BA368" s="35" t="str">
        <f t="shared" si="192"/>
        <v/>
      </c>
      <c r="BB368" s="34">
        <f t="shared" si="193"/>
        <v>9.7148813388076474E-2</v>
      </c>
      <c r="BC368" s="34">
        <f t="shared" si="194"/>
        <v>1.2192582948569122</v>
      </c>
      <c r="BD368" s="35" t="str">
        <f t="shared" si="195"/>
        <v/>
      </c>
    </row>
    <row r="369" spans="1:56" ht="12.75" customHeight="1" x14ac:dyDescent="0.2">
      <c r="A369" s="7" t="s">
        <v>49</v>
      </c>
      <c r="B369" s="7" t="s">
        <v>30</v>
      </c>
      <c r="C369" s="8">
        <v>40083</v>
      </c>
      <c r="D369" s="9" t="s">
        <v>51</v>
      </c>
      <c r="E369" s="10" t="s">
        <v>42</v>
      </c>
      <c r="F369" s="10">
        <f t="shared" si="165"/>
        <v>0</v>
      </c>
      <c r="G369" s="10">
        <f t="shared" si="166"/>
        <v>0</v>
      </c>
      <c r="H369" s="10">
        <f t="shared" si="167"/>
        <v>1</v>
      </c>
      <c r="I369" s="10">
        <f t="shared" si="168"/>
        <v>0</v>
      </c>
      <c r="J369" s="7">
        <v>0</v>
      </c>
      <c r="K369" s="13">
        <v>22903</v>
      </c>
      <c r="L369" s="9">
        <v>6186710</v>
      </c>
      <c r="M369" s="7">
        <v>20</v>
      </c>
      <c r="N369" s="7">
        <f t="shared" si="196"/>
        <v>0</v>
      </c>
      <c r="O369" s="7">
        <v>7</v>
      </c>
      <c r="P369" s="7">
        <f t="shared" si="197"/>
        <v>13</v>
      </c>
      <c r="Q369" s="7">
        <v>2</v>
      </c>
      <c r="R369" s="7">
        <v>3</v>
      </c>
      <c r="S369" s="7">
        <v>2</v>
      </c>
      <c r="T369" s="7">
        <v>4</v>
      </c>
      <c r="U369" s="7">
        <v>3</v>
      </c>
      <c r="V369" s="7">
        <v>0</v>
      </c>
      <c r="W369" s="7">
        <v>0</v>
      </c>
      <c r="X369" s="6">
        <v>0</v>
      </c>
      <c r="Y369" s="12">
        <v>5.9597601843124934</v>
      </c>
      <c r="Z369" s="7">
        <v>1</v>
      </c>
      <c r="AA369" s="7">
        <v>0</v>
      </c>
      <c r="AB369" s="7">
        <v>0</v>
      </c>
      <c r="AC369" s="10">
        <f t="shared" si="169"/>
        <v>0</v>
      </c>
      <c r="AD369" s="10">
        <f t="shared" si="170"/>
        <v>0</v>
      </c>
      <c r="AE369" s="10">
        <f t="shared" si="171"/>
        <v>1</v>
      </c>
      <c r="AF369" s="9" t="s">
        <v>76</v>
      </c>
      <c r="AG369" s="7" t="str">
        <f t="shared" si="172"/>
        <v>Padrão</v>
      </c>
      <c r="AH369" s="7" t="str">
        <f t="shared" si="173"/>
        <v>Padrão</v>
      </c>
      <c r="AI369" s="7" t="str">
        <f t="shared" si="174"/>
        <v>Padrão</v>
      </c>
      <c r="AJ369" s="7" t="str">
        <f t="shared" si="175"/>
        <v>Padrão</v>
      </c>
      <c r="AK369" s="7" t="str">
        <f t="shared" si="176"/>
        <v>Outlier</v>
      </c>
      <c r="AL369" s="7" t="str">
        <f t="shared" si="177"/>
        <v>Padrão</v>
      </c>
      <c r="AM369" s="34">
        <f t="shared" si="178"/>
        <v>6.7161351413467666E-3</v>
      </c>
      <c r="AN369" s="34">
        <f t="shared" si="179"/>
        <v>4.8516779202724818</v>
      </c>
      <c r="AO369" s="35" t="str">
        <f t="shared" si="180"/>
        <v/>
      </c>
      <c r="AP369" s="34">
        <f t="shared" si="181"/>
        <v>5.0161350515127649E-2</v>
      </c>
      <c r="AQ369" s="34">
        <f t="shared" si="182"/>
        <v>1.7371329441521757</v>
      </c>
      <c r="AR369" s="35" t="str">
        <f t="shared" si="183"/>
        <v/>
      </c>
      <c r="AS369" s="34">
        <f t="shared" si="184"/>
        <v>1.1257378724916556</v>
      </c>
      <c r="AT369" s="34">
        <f t="shared" si="185"/>
        <v>0.21416108293737512</v>
      </c>
      <c r="AU369" s="35" t="str">
        <f t="shared" si="186"/>
        <v/>
      </c>
      <c r="AV369" s="34">
        <f t="shared" si="187"/>
        <v>4.5918591086084329E-2</v>
      </c>
      <c r="AW369" s="34">
        <f t="shared" si="188"/>
        <v>1.8194691376563785</v>
      </c>
      <c r="AX369" s="35" t="str">
        <f t="shared" si="189"/>
        <v/>
      </c>
      <c r="AY369" s="34">
        <f t="shared" si="190"/>
        <v>1.828425139321225</v>
      </c>
      <c r="AZ369" s="34">
        <f t="shared" si="191"/>
        <v>0.1182589448128345</v>
      </c>
      <c r="BA369" s="35" t="str">
        <f t="shared" si="192"/>
        <v/>
      </c>
      <c r="BB369" s="34">
        <f t="shared" si="193"/>
        <v>0.16285060750454688</v>
      </c>
      <c r="BC369" s="34">
        <f t="shared" si="194"/>
        <v>0.9112820465910213</v>
      </c>
      <c r="BD369" s="35" t="str">
        <f t="shared" si="195"/>
        <v/>
      </c>
    </row>
    <row r="370" spans="1:56" ht="12.75" customHeight="1" x14ac:dyDescent="0.2">
      <c r="A370" s="7" t="s">
        <v>49</v>
      </c>
      <c r="B370" s="7" t="s">
        <v>56</v>
      </c>
      <c r="C370" s="8">
        <v>40104</v>
      </c>
      <c r="D370" s="9" t="s">
        <v>51</v>
      </c>
      <c r="E370" s="10" t="s">
        <v>42</v>
      </c>
      <c r="F370" s="10">
        <f t="shared" si="165"/>
        <v>0</v>
      </c>
      <c r="G370" s="10">
        <f t="shared" si="166"/>
        <v>0</v>
      </c>
      <c r="H370" s="10">
        <f t="shared" si="167"/>
        <v>1</v>
      </c>
      <c r="I370" s="10">
        <f t="shared" si="168"/>
        <v>0</v>
      </c>
      <c r="J370" s="7">
        <v>0</v>
      </c>
      <c r="K370" s="13">
        <v>22903</v>
      </c>
      <c r="L370" s="9">
        <v>6186710</v>
      </c>
      <c r="M370" s="7">
        <v>20</v>
      </c>
      <c r="N370" s="7">
        <f t="shared" si="196"/>
        <v>0</v>
      </c>
      <c r="O370" s="7">
        <v>3</v>
      </c>
      <c r="P370" s="7">
        <f t="shared" si="197"/>
        <v>17</v>
      </c>
      <c r="Q370" s="7">
        <v>4</v>
      </c>
      <c r="R370" s="7">
        <v>4</v>
      </c>
      <c r="S370" s="7">
        <v>3</v>
      </c>
      <c r="T370" s="7">
        <v>4</v>
      </c>
      <c r="U370" s="7">
        <v>4</v>
      </c>
      <c r="V370" s="7">
        <v>0</v>
      </c>
      <c r="W370" s="7">
        <v>0</v>
      </c>
      <c r="X370" s="6">
        <v>1</v>
      </c>
      <c r="Y370" s="12">
        <v>6.4574241239604806</v>
      </c>
      <c r="Z370" s="7">
        <v>1</v>
      </c>
      <c r="AA370" s="7">
        <v>0</v>
      </c>
      <c r="AB370" s="7">
        <v>8.1999999999999993</v>
      </c>
      <c r="AC370" s="10">
        <f t="shared" si="169"/>
        <v>0</v>
      </c>
      <c r="AD370" s="10">
        <f t="shared" si="170"/>
        <v>0</v>
      </c>
      <c r="AE370" s="10">
        <f t="shared" si="171"/>
        <v>1</v>
      </c>
      <c r="AF370" s="9" t="s">
        <v>76</v>
      </c>
      <c r="AG370" s="7" t="str">
        <f t="shared" si="172"/>
        <v>Padrão</v>
      </c>
      <c r="AH370" s="7" t="str">
        <f t="shared" si="173"/>
        <v>Padrão</v>
      </c>
      <c r="AI370" s="7" t="str">
        <f t="shared" si="174"/>
        <v>Padrão</v>
      </c>
      <c r="AJ370" s="7" t="str">
        <f t="shared" si="175"/>
        <v>Padrão</v>
      </c>
      <c r="AK370" s="7" t="str">
        <f t="shared" si="176"/>
        <v>Outlier</v>
      </c>
      <c r="AL370" s="7" t="str">
        <f t="shared" si="177"/>
        <v>Outlier</v>
      </c>
      <c r="AM370" s="34">
        <f t="shared" si="178"/>
        <v>6.7161351413467666E-3</v>
      </c>
      <c r="AN370" s="34">
        <f t="shared" si="179"/>
        <v>4.8516779202724818</v>
      </c>
      <c r="AO370" s="35" t="str">
        <f t="shared" si="180"/>
        <v/>
      </c>
      <c r="AP370" s="34">
        <f t="shared" si="181"/>
        <v>5.0161350515127649E-2</v>
      </c>
      <c r="AQ370" s="34">
        <f t="shared" si="182"/>
        <v>1.7371329441521757</v>
      </c>
      <c r="AR370" s="35" t="str">
        <f t="shared" si="183"/>
        <v/>
      </c>
      <c r="AS370" s="34">
        <f t="shared" si="184"/>
        <v>0.32823525539694648</v>
      </c>
      <c r="AT370" s="34">
        <f t="shared" si="185"/>
        <v>0.59093821033144889</v>
      </c>
      <c r="AU370" s="35" t="str">
        <f t="shared" si="186"/>
        <v/>
      </c>
      <c r="AV370" s="34">
        <f t="shared" si="187"/>
        <v>4.5918591086084329E-2</v>
      </c>
      <c r="AW370" s="34">
        <f t="shared" si="188"/>
        <v>1.8194691376563785</v>
      </c>
      <c r="AX370" s="35" t="str">
        <f t="shared" si="189"/>
        <v/>
      </c>
      <c r="AY370" s="34">
        <f t="shared" si="190"/>
        <v>1.6781142129584186</v>
      </c>
      <c r="AZ370" s="34">
        <f t="shared" si="191"/>
        <v>0.13307652037836126</v>
      </c>
      <c r="BA370" s="35" t="str">
        <f t="shared" si="192"/>
        <v/>
      </c>
      <c r="BB370" s="34">
        <f t="shared" si="193"/>
        <v>0.12229599458672115</v>
      </c>
      <c r="BC370" s="34">
        <f t="shared" si="194"/>
        <v>1.0731185726507455</v>
      </c>
      <c r="BD370" s="35" t="str">
        <f t="shared" si="195"/>
        <v/>
      </c>
    </row>
    <row r="371" spans="1:56" ht="12.75" customHeight="1" x14ac:dyDescent="0.2">
      <c r="A371" s="7" t="s">
        <v>49</v>
      </c>
      <c r="B371" s="7" t="s">
        <v>31</v>
      </c>
      <c r="C371" s="8">
        <v>40115</v>
      </c>
      <c r="D371" s="9" t="s">
        <v>51</v>
      </c>
      <c r="E371" s="10" t="s">
        <v>42</v>
      </c>
      <c r="F371" s="10">
        <f t="shared" si="165"/>
        <v>0</v>
      </c>
      <c r="G371" s="10">
        <f t="shared" si="166"/>
        <v>0</v>
      </c>
      <c r="H371" s="10">
        <f t="shared" si="167"/>
        <v>1</v>
      </c>
      <c r="I371" s="10">
        <f t="shared" si="168"/>
        <v>0</v>
      </c>
      <c r="J371" s="7">
        <v>0</v>
      </c>
      <c r="K371" s="13">
        <v>22903</v>
      </c>
      <c r="L371" s="9">
        <v>6186710</v>
      </c>
      <c r="M371" s="7">
        <v>20</v>
      </c>
      <c r="N371" s="7">
        <f t="shared" si="196"/>
        <v>0</v>
      </c>
      <c r="O371" s="7">
        <v>2</v>
      </c>
      <c r="P371" s="7">
        <f t="shared" si="197"/>
        <v>18</v>
      </c>
      <c r="Q371" s="7">
        <v>5</v>
      </c>
      <c r="R371" s="7">
        <v>6</v>
      </c>
      <c r="S371" s="7">
        <v>6</v>
      </c>
      <c r="T371" s="7">
        <v>2</v>
      </c>
      <c r="U371" s="7">
        <v>4</v>
      </c>
      <c r="V371" s="7">
        <v>0</v>
      </c>
      <c r="W371" s="7">
        <v>0</v>
      </c>
      <c r="X371" s="6">
        <v>1</v>
      </c>
      <c r="Y371" s="12">
        <v>9.5763063886350412</v>
      </c>
      <c r="Z371" s="7">
        <v>0</v>
      </c>
      <c r="AA371" s="7">
        <v>0</v>
      </c>
      <c r="AB371" s="7">
        <v>3.2</v>
      </c>
      <c r="AC371" s="10">
        <f t="shared" si="169"/>
        <v>0</v>
      </c>
      <c r="AD371" s="10">
        <f t="shared" si="170"/>
        <v>0</v>
      </c>
      <c r="AE371" s="10">
        <f t="shared" si="171"/>
        <v>1</v>
      </c>
      <c r="AF371" s="9" t="s">
        <v>76</v>
      </c>
      <c r="AG371" s="7" t="str">
        <f t="shared" si="172"/>
        <v>Padrão</v>
      </c>
      <c r="AH371" s="7" t="str">
        <f t="shared" si="173"/>
        <v>Padrão</v>
      </c>
      <c r="AI371" s="7" t="str">
        <f t="shared" si="174"/>
        <v>Padrão</v>
      </c>
      <c r="AJ371" s="7" t="str">
        <f t="shared" si="175"/>
        <v>Padrão</v>
      </c>
      <c r="AK371" s="7" t="str">
        <f t="shared" si="176"/>
        <v>Padrão</v>
      </c>
      <c r="AL371" s="7" t="str">
        <f t="shared" si="177"/>
        <v>Padrão</v>
      </c>
      <c r="AM371" s="34">
        <f t="shared" si="178"/>
        <v>6.7161351413467666E-3</v>
      </c>
      <c r="AN371" s="34">
        <f t="shared" si="179"/>
        <v>4.8516779202724818</v>
      </c>
      <c r="AO371" s="35" t="str">
        <f t="shared" si="180"/>
        <v/>
      </c>
      <c r="AP371" s="34">
        <f t="shared" si="181"/>
        <v>5.0161350515127649E-2</v>
      </c>
      <c r="AQ371" s="34">
        <f t="shared" si="182"/>
        <v>1.7371329441521757</v>
      </c>
      <c r="AR371" s="35" t="str">
        <f t="shared" si="183"/>
        <v/>
      </c>
      <c r="AS371" s="34">
        <f t="shared" si="184"/>
        <v>0.79450675357053047</v>
      </c>
      <c r="AT371" s="34">
        <f t="shared" si="185"/>
        <v>0.30084051243716065</v>
      </c>
      <c r="AU371" s="35" t="str">
        <f t="shared" si="186"/>
        <v/>
      </c>
      <c r="AV371" s="34">
        <f t="shared" si="187"/>
        <v>1.3519287889004703</v>
      </c>
      <c r="AW371" s="34">
        <f t="shared" si="188"/>
        <v>0.17452817652697644</v>
      </c>
      <c r="AX371" s="35" t="str">
        <f t="shared" si="189"/>
        <v/>
      </c>
      <c r="AY371" s="34">
        <f t="shared" si="190"/>
        <v>0.88289760507346116</v>
      </c>
      <c r="AZ371" s="34">
        <f t="shared" si="191"/>
        <v>0.27304618782971313</v>
      </c>
      <c r="BA371" s="35" t="str">
        <f t="shared" si="192"/>
        <v/>
      </c>
      <c r="BB371" s="34">
        <f t="shared" si="193"/>
        <v>1.2010840176931492E-2</v>
      </c>
      <c r="BC371" s="34">
        <f t="shared" si="194"/>
        <v>3.6183889710260719</v>
      </c>
      <c r="BD371" s="35" t="str">
        <f t="shared" si="195"/>
        <v/>
      </c>
    </row>
    <row r="372" spans="1:56" ht="12.75" customHeight="1" x14ac:dyDescent="0.2">
      <c r="A372" s="7" t="s">
        <v>49</v>
      </c>
      <c r="B372" s="7" t="s">
        <v>55</v>
      </c>
      <c r="C372" s="8">
        <v>40093</v>
      </c>
      <c r="D372" s="9" t="s">
        <v>51</v>
      </c>
      <c r="E372" s="10" t="s">
        <v>42</v>
      </c>
      <c r="F372" s="10">
        <f t="shared" si="165"/>
        <v>0</v>
      </c>
      <c r="G372" s="10">
        <f t="shared" si="166"/>
        <v>0</v>
      </c>
      <c r="H372" s="10">
        <f t="shared" si="167"/>
        <v>1</v>
      </c>
      <c r="I372" s="10">
        <f t="shared" si="168"/>
        <v>0</v>
      </c>
      <c r="J372" s="7">
        <v>0</v>
      </c>
      <c r="K372" s="13">
        <v>22903</v>
      </c>
      <c r="L372" s="9">
        <v>6186710</v>
      </c>
      <c r="M372" s="7">
        <v>20</v>
      </c>
      <c r="N372" s="7">
        <f t="shared" si="196"/>
        <v>0</v>
      </c>
      <c r="O372" s="7">
        <v>10</v>
      </c>
      <c r="P372" s="7">
        <f t="shared" si="197"/>
        <v>10</v>
      </c>
      <c r="Q372" s="7">
        <v>3</v>
      </c>
      <c r="R372" s="7">
        <v>1</v>
      </c>
      <c r="S372" s="7">
        <v>4</v>
      </c>
      <c r="T372" s="7">
        <v>3</v>
      </c>
      <c r="U372" s="7">
        <v>3</v>
      </c>
      <c r="V372" s="7">
        <v>0</v>
      </c>
      <c r="W372" s="7">
        <v>1</v>
      </c>
      <c r="X372" s="6">
        <v>1</v>
      </c>
      <c r="Y372" s="12">
        <v>9.7536182336182335</v>
      </c>
      <c r="Z372" s="7">
        <v>0</v>
      </c>
      <c r="AA372" s="7">
        <v>1</v>
      </c>
      <c r="AB372" s="7">
        <v>0</v>
      </c>
      <c r="AC372" s="10">
        <f t="shared" si="169"/>
        <v>0</v>
      </c>
      <c r="AD372" s="10">
        <f t="shared" si="170"/>
        <v>0</v>
      </c>
      <c r="AE372" s="10">
        <f t="shared" si="171"/>
        <v>1</v>
      </c>
      <c r="AF372" s="9" t="s">
        <v>76</v>
      </c>
      <c r="AG372" s="7" t="str">
        <f t="shared" si="172"/>
        <v>Padrão</v>
      </c>
      <c r="AH372" s="7" t="str">
        <f t="shared" si="173"/>
        <v>Padrão</v>
      </c>
      <c r="AI372" s="7" t="str">
        <f t="shared" si="174"/>
        <v>Padrão</v>
      </c>
      <c r="AJ372" s="7" t="str">
        <f t="shared" si="175"/>
        <v>Padrão</v>
      </c>
      <c r="AK372" s="7" t="str">
        <f t="shared" si="176"/>
        <v>Padrão</v>
      </c>
      <c r="AL372" s="7" t="str">
        <f t="shared" si="177"/>
        <v>Padrão</v>
      </c>
      <c r="AM372" s="34">
        <f t="shared" si="178"/>
        <v>6.7161351413467666E-3</v>
      </c>
      <c r="AN372" s="34">
        <f t="shared" si="179"/>
        <v>4.8516779202724818</v>
      </c>
      <c r="AO372" s="35" t="str">
        <f t="shared" si="180"/>
        <v/>
      </c>
      <c r="AP372" s="34">
        <f t="shared" si="181"/>
        <v>5.0161350515127649E-2</v>
      </c>
      <c r="AQ372" s="34">
        <f t="shared" si="182"/>
        <v>1.7371329441521757</v>
      </c>
      <c r="AR372" s="35" t="str">
        <f t="shared" si="183"/>
        <v/>
      </c>
      <c r="AS372" s="34">
        <f t="shared" si="184"/>
        <v>7.1958632118559957E-3</v>
      </c>
      <c r="AT372" s="34">
        <f t="shared" si="185"/>
        <v>4.6860406798016934</v>
      </c>
      <c r="AU372" s="35" t="str">
        <f t="shared" si="186"/>
        <v/>
      </c>
      <c r="AV372" s="34">
        <f t="shared" si="187"/>
        <v>0.47403979773610405</v>
      </c>
      <c r="AW372" s="34">
        <f t="shared" si="188"/>
        <v>0.45715790052108374</v>
      </c>
      <c r="AX372" s="35" t="str">
        <f t="shared" si="189"/>
        <v/>
      </c>
      <c r="AY372" s="34">
        <f t="shared" si="190"/>
        <v>0.84529457001613972</v>
      </c>
      <c r="AZ372" s="34">
        <f t="shared" si="191"/>
        <v>0.28434961368759087</v>
      </c>
      <c r="BA372" s="35" t="str">
        <f t="shared" si="192"/>
        <v/>
      </c>
      <c r="BB372" s="34">
        <f t="shared" si="193"/>
        <v>0.16285060750454688</v>
      </c>
      <c r="BC372" s="34">
        <f t="shared" si="194"/>
        <v>0.9112820465910213</v>
      </c>
      <c r="BD372" s="35" t="str">
        <f t="shared" si="195"/>
        <v/>
      </c>
    </row>
    <row r="373" spans="1:56" ht="12.75" customHeight="1" x14ac:dyDescent="0.2">
      <c r="A373" s="7" t="s">
        <v>49</v>
      </c>
      <c r="B373" s="7" t="s">
        <v>35</v>
      </c>
      <c r="C373" s="8">
        <v>40031</v>
      </c>
      <c r="D373" s="9" t="s">
        <v>51</v>
      </c>
      <c r="E373" s="10" t="s">
        <v>42</v>
      </c>
      <c r="F373" s="10">
        <f t="shared" si="165"/>
        <v>0</v>
      </c>
      <c r="G373" s="10">
        <f t="shared" si="166"/>
        <v>0</v>
      </c>
      <c r="H373" s="10">
        <f t="shared" si="167"/>
        <v>1</v>
      </c>
      <c r="I373" s="10">
        <f t="shared" si="168"/>
        <v>0</v>
      </c>
      <c r="J373" s="7">
        <v>0</v>
      </c>
      <c r="K373" s="13">
        <v>22903</v>
      </c>
      <c r="L373" s="9">
        <v>6186710</v>
      </c>
      <c r="M373" s="7">
        <v>20</v>
      </c>
      <c r="N373" s="7">
        <f t="shared" si="196"/>
        <v>0</v>
      </c>
      <c r="O373" s="7">
        <v>18</v>
      </c>
      <c r="P373" s="7">
        <f t="shared" si="197"/>
        <v>2</v>
      </c>
      <c r="Q373" s="7">
        <v>1</v>
      </c>
      <c r="R373" s="7">
        <v>1</v>
      </c>
      <c r="S373" s="7">
        <v>1</v>
      </c>
      <c r="T373" s="7">
        <v>3</v>
      </c>
      <c r="U373" s="7">
        <v>2</v>
      </c>
      <c r="V373" s="7">
        <v>0</v>
      </c>
      <c r="W373" s="7">
        <v>0</v>
      </c>
      <c r="X373" s="6">
        <v>1</v>
      </c>
      <c r="Y373" s="12">
        <v>13.531300739671657</v>
      </c>
      <c r="Z373" s="7">
        <v>0</v>
      </c>
      <c r="AA373" s="7">
        <v>0</v>
      </c>
      <c r="AB373" s="7">
        <v>0</v>
      </c>
      <c r="AC373" s="10">
        <f t="shared" si="169"/>
        <v>0</v>
      </c>
      <c r="AD373" s="10">
        <f t="shared" si="170"/>
        <v>1</v>
      </c>
      <c r="AE373" s="10">
        <f t="shared" si="171"/>
        <v>0</v>
      </c>
      <c r="AF373" s="9" t="s">
        <v>67</v>
      </c>
      <c r="AG373" s="7" t="str">
        <f t="shared" si="172"/>
        <v>Padrão</v>
      </c>
      <c r="AH373" s="7" t="str">
        <f t="shared" si="173"/>
        <v>Padrão</v>
      </c>
      <c r="AI373" s="7" t="str">
        <f t="shared" si="174"/>
        <v>Outlier</v>
      </c>
      <c r="AJ373" s="7" t="str">
        <f t="shared" si="175"/>
        <v>Padrão</v>
      </c>
      <c r="AK373" s="7" t="str">
        <f t="shared" si="176"/>
        <v>Padrão</v>
      </c>
      <c r="AL373" s="7" t="str">
        <f t="shared" si="177"/>
        <v>Padrão</v>
      </c>
      <c r="AM373" s="34">
        <f t="shared" si="178"/>
        <v>6.7161351413467666E-3</v>
      </c>
      <c r="AN373" s="34">
        <f t="shared" si="179"/>
        <v>4.8516779202724818</v>
      </c>
      <c r="AO373" s="35" t="str">
        <f t="shared" si="180"/>
        <v/>
      </c>
      <c r="AP373" s="34">
        <f t="shared" si="181"/>
        <v>5.0161350515127649E-2</v>
      </c>
      <c r="AQ373" s="34">
        <f t="shared" si="182"/>
        <v>1.7371329441521757</v>
      </c>
      <c r="AR373" s="35" t="str">
        <f t="shared" si="183"/>
        <v/>
      </c>
      <c r="AS373" s="34">
        <f t="shared" si="184"/>
        <v>2.399703714495983</v>
      </c>
      <c r="AT373" s="34">
        <f t="shared" si="185"/>
        <v>7.7578649173113995E-2</v>
      </c>
      <c r="AU373" s="35" t="str">
        <f t="shared" si="186"/>
        <v>*</v>
      </c>
      <c r="AV373" s="34">
        <f t="shared" si="187"/>
        <v>0.47403979773610405</v>
      </c>
      <c r="AW373" s="34">
        <f t="shared" si="188"/>
        <v>0.45715790052108374</v>
      </c>
      <c r="AX373" s="35" t="str">
        <f t="shared" si="189"/>
        <v/>
      </c>
      <c r="AY373" s="34">
        <f t="shared" si="190"/>
        <v>0.23858399125281685</v>
      </c>
      <c r="AZ373" s="34">
        <f t="shared" si="191"/>
        <v>0.72490577666251188</v>
      </c>
      <c r="BA373" s="35" t="str">
        <f t="shared" si="192"/>
        <v/>
      </c>
      <c r="BB373" s="34">
        <f t="shared" si="193"/>
        <v>0.16285060750454688</v>
      </c>
      <c r="BC373" s="34">
        <f t="shared" si="194"/>
        <v>0.9112820465910213</v>
      </c>
      <c r="BD373" s="35" t="str">
        <f t="shared" si="195"/>
        <v/>
      </c>
    </row>
    <row r="374" spans="1:56" ht="12.75" customHeight="1" x14ac:dyDescent="0.2">
      <c r="A374" s="7" t="s">
        <v>49</v>
      </c>
      <c r="B374" s="7" t="s">
        <v>60</v>
      </c>
      <c r="C374" s="8">
        <v>40062</v>
      </c>
      <c r="D374" s="9" t="s">
        <v>51</v>
      </c>
      <c r="E374" s="10" t="s">
        <v>42</v>
      </c>
      <c r="F374" s="10">
        <f t="shared" si="165"/>
        <v>0</v>
      </c>
      <c r="G374" s="10">
        <f t="shared" si="166"/>
        <v>0</v>
      </c>
      <c r="H374" s="10">
        <f t="shared" si="167"/>
        <v>1</v>
      </c>
      <c r="I374" s="10">
        <f t="shared" si="168"/>
        <v>0</v>
      </c>
      <c r="J374" s="7">
        <v>0</v>
      </c>
      <c r="K374" s="13">
        <v>22903</v>
      </c>
      <c r="L374" s="9">
        <v>6186710</v>
      </c>
      <c r="M374" s="7">
        <v>20</v>
      </c>
      <c r="N374" s="7">
        <f t="shared" si="196"/>
        <v>0</v>
      </c>
      <c r="O374" s="7">
        <v>17</v>
      </c>
      <c r="P374" s="7">
        <f t="shared" si="197"/>
        <v>3</v>
      </c>
      <c r="Q374" s="7">
        <v>1</v>
      </c>
      <c r="R374" s="7">
        <v>6</v>
      </c>
      <c r="S374" s="7">
        <v>0</v>
      </c>
      <c r="T374" s="7">
        <v>7</v>
      </c>
      <c r="U374" s="7">
        <v>3</v>
      </c>
      <c r="V374" s="7">
        <v>0</v>
      </c>
      <c r="W374" s="7">
        <v>0</v>
      </c>
      <c r="X374" s="6">
        <v>0</v>
      </c>
      <c r="Y374" s="12">
        <v>8.9815196054962421</v>
      </c>
      <c r="Z374" s="7">
        <v>1</v>
      </c>
      <c r="AA374" s="7">
        <v>0</v>
      </c>
      <c r="AB374" s="7">
        <v>0</v>
      </c>
      <c r="AC374" s="10">
        <f t="shared" si="169"/>
        <v>0</v>
      </c>
      <c r="AD374" s="10">
        <f t="shared" si="170"/>
        <v>1</v>
      </c>
      <c r="AE374" s="10">
        <f t="shared" si="171"/>
        <v>0</v>
      </c>
      <c r="AF374" s="9" t="s">
        <v>67</v>
      </c>
      <c r="AG374" s="7" t="str">
        <f t="shared" si="172"/>
        <v>Padrão</v>
      </c>
      <c r="AH374" s="7" t="str">
        <f t="shared" si="173"/>
        <v>Padrão</v>
      </c>
      <c r="AI374" s="7" t="str">
        <f t="shared" si="174"/>
        <v>Outlier</v>
      </c>
      <c r="AJ374" s="7" t="str">
        <f t="shared" si="175"/>
        <v>Padrão</v>
      </c>
      <c r="AK374" s="7" t="str">
        <f t="shared" si="176"/>
        <v>Padrão</v>
      </c>
      <c r="AL374" s="7" t="str">
        <f t="shared" si="177"/>
        <v>Padrão</v>
      </c>
      <c r="AM374" s="34">
        <f t="shared" si="178"/>
        <v>6.7161351413467666E-3</v>
      </c>
      <c r="AN374" s="34">
        <f t="shared" si="179"/>
        <v>4.8516779202724818</v>
      </c>
      <c r="AO374" s="35" t="str">
        <f t="shared" si="180"/>
        <v/>
      </c>
      <c r="AP374" s="34">
        <f t="shared" si="181"/>
        <v>5.0161350515127649E-2</v>
      </c>
      <c r="AQ374" s="34">
        <f t="shared" si="182"/>
        <v>1.7371329441521757</v>
      </c>
      <c r="AR374" s="35" t="str">
        <f t="shared" si="183"/>
        <v/>
      </c>
      <c r="AS374" s="34">
        <f t="shared" si="184"/>
        <v>4.1501327814099289</v>
      </c>
      <c r="AT374" s="34">
        <f t="shared" si="185"/>
        <v>2.4586074131861681E-2</v>
      </c>
      <c r="AU374" s="35" t="str">
        <f t="shared" si="186"/>
        <v>**</v>
      </c>
      <c r="AV374" s="34">
        <f t="shared" si="187"/>
        <v>1.4601616782221036</v>
      </c>
      <c r="AW374" s="34">
        <f t="shared" si="188"/>
        <v>0.159088765911922</v>
      </c>
      <c r="AX374" s="35" t="str">
        <f t="shared" si="189"/>
        <v/>
      </c>
      <c r="AY374" s="34">
        <f t="shared" si="190"/>
        <v>1.0150120750055915</v>
      </c>
      <c r="AZ374" s="34">
        <f t="shared" si="191"/>
        <v>0.23837866858705456</v>
      </c>
      <c r="BA374" s="35" t="str">
        <f t="shared" si="192"/>
        <v/>
      </c>
      <c r="BB374" s="34">
        <f t="shared" si="193"/>
        <v>0.16285060750454688</v>
      </c>
      <c r="BC374" s="34">
        <f t="shared" si="194"/>
        <v>0.9112820465910213</v>
      </c>
      <c r="BD374" s="35" t="str">
        <f t="shared" si="195"/>
        <v/>
      </c>
    </row>
    <row r="375" spans="1:56" ht="12.75" customHeight="1" x14ac:dyDescent="0.2">
      <c r="A375" s="7" t="s">
        <v>58</v>
      </c>
      <c r="B375" s="7" t="s">
        <v>30</v>
      </c>
      <c r="C375" s="8">
        <v>39949</v>
      </c>
      <c r="D375" s="9" t="s">
        <v>51</v>
      </c>
      <c r="E375" s="10" t="s">
        <v>42</v>
      </c>
      <c r="F375" s="10">
        <f t="shared" si="165"/>
        <v>0</v>
      </c>
      <c r="G375" s="10">
        <f t="shared" si="166"/>
        <v>0</v>
      </c>
      <c r="H375" s="10">
        <f t="shared" si="167"/>
        <v>1</v>
      </c>
      <c r="I375" s="10">
        <f t="shared" si="168"/>
        <v>0</v>
      </c>
      <c r="J375" s="7">
        <v>0</v>
      </c>
      <c r="K375" s="13">
        <v>22903</v>
      </c>
      <c r="L375" s="9">
        <v>6186710</v>
      </c>
      <c r="M375" s="7">
        <v>20</v>
      </c>
      <c r="N375" s="7">
        <f t="shared" si="196"/>
        <v>0</v>
      </c>
      <c r="O375" s="7">
        <v>8</v>
      </c>
      <c r="P375" s="7">
        <f t="shared" si="197"/>
        <v>12</v>
      </c>
      <c r="Q375" s="7">
        <v>6</v>
      </c>
      <c r="R375" s="7">
        <v>2</v>
      </c>
      <c r="S375" s="7">
        <v>10</v>
      </c>
      <c r="T375" s="7">
        <v>1</v>
      </c>
      <c r="U375" s="7">
        <v>1</v>
      </c>
      <c r="V375" s="7">
        <v>0</v>
      </c>
      <c r="W375" s="7">
        <v>0</v>
      </c>
      <c r="X375" s="6">
        <v>0</v>
      </c>
      <c r="Y375" s="12">
        <v>14.860661544330009</v>
      </c>
      <c r="Z375" s="7">
        <v>1</v>
      </c>
      <c r="AA375" s="7">
        <v>0</v>
      </c>
      <c r="AB375" s="7">
        <v>5.8</v>
      </c>
      <c r="AC375" s="10">
        <f t="shared" si="169"/>
        <v>1</v>
      </c>
      <c r="AD375" s="10">
        <f t="shared" si="170"/>
        <v>0</v>
      </c>
      <c r="AE375" s="10">
        <f t="shared" si="171"/>
        <v>0</v>
      </c>
      <c r="AF375" s="9" t="s">
        <v>34</v>
      </c>
      <c r="AG375" s="7" t="str">
        <f t="shared" si="172"/>
        <v>Padrão</v>
      </c>
      <c r="AH375" s="7" t="str">
        <f t="shared" si="173"/>
        <v>Padrão</v>
      </c>
      <c r="AI375" s="7" t="str">
        <f t="shared" si="174"/>
        <v>Padrão</v>
      </c>
      <c r="AJ375" s="7" t="str">
        <f t="shared" si="175"/>
        <v>Outlier</v>
      </c>
      <c r="AK375" s="7" t="str">
        <f t="shared" si="176"/>
        <v>Padrão</v>
      </c>
      <c r="AL375" s="7" t="str">
        <f t="shared" si="177"/>
        <v>Outlier</v>
      </c>
      <c r="AM375" s="34">
        <f t="shared" si="178"/>
        <v>6.7161351413467666E-3</v>
      </c>
      <c r="AN375" s="34">
        <f t="shared" si="179"/>
        <v>4.8516779202724818</v>
      </c>
      <c r="AO375" s="35" t="str">
        <f t="shared" si="180"/>
        <v/>
      </c>
      <c r="AP375" s="34">
        <f t="shared" si="181"/>
        <v>5.0161350515127649E-2</v>
      </c>
      <c r="AQ375" s="34">
        <f t="shared" si="182"/>
        <v>1.7371329441521757</v>
      </c>
      <c r="AR375" s="35" t="str">
        <f t="shared" si="183"/>
        <v/>
      </c>
      <c r="AS375" s="34">
        <f t="shared" si="184"/>
        <v>8.0866872332033015</v>
      </c>
      <c r="AT375" s="34">
        <f t="shared" si="185"/>
        <v>2.4604974627266138E-3</v>
      </c>
      <c r="AU375" s="35" t="str">
        <f t="shared" si="186"/>
        <v>***</v>
      </c>
      <c r="AV375" s="34">
        <f t="shared" si="187"/>
        <v>2.6795855645791824</v>
      </c>
      <c r="AW375" s="34">
        <f t="shared" si="188"/>
        <v>6.3828059149340033E-2</v>
      </c>
      <c r="AX375" s="35" t="str">
        <f t="shared" si="189"/>
        <v>*</v>
      </c>
      <c r="AY375" s="34">
        <f t="shared" si="190"/>
        <v>0.11343457615609753</v>
      </c>
      <c r="AZ375" s="34">
        <f t="shared" si="191"/>
        <v>1.1191938995282209</v>
      </c>
      <c r="BA375" s="35" t="str">
        <f t="shared" si="192"/>
        <v/>
      </c>
      <c r="BB375" s="34">
        <f t="shared" si="193"/>
        <v>1.6703825470965116E-2</v>
      </c>
      <c r="BC375" s="34">
        <f t="shared" si="194"/>
        <v>3.0610815826562918</v>
      </c>
      <c r="BD375" s="35" t="str">
        <f t="shared" si="195"/>
        <v/>
      </c>
    </row>
    <row r="377" spans="1:56" x14ac:dyDescent="0.2">
      <c r="K377" s="16">
        <f>AVERAGE(K2:K375)</f>
        <v>24440.251336898396</v>
      </c>
      <c r="L377" s="16">
        <f t="shared" ref="L377:U377" si="198">AVERAGE(L2:L375)</f>
        <v>4781836.6417112304</v>
      </c>
      <c r="M377" s="16">
        <f t="shared" si="198"/>
        <v>10.647058823529411</v>
      </c>
      <c r="N377" s="16"/>
      <c r="O377" s="16">
        <f t="shared" si="198"/>
        <v>10.212709563920635</v>
      </c>
      <c r="P377" s="16"/>
      <c r="Q377" s="16">
        <f t="shared" si="198"/>
        <v>3.8422459893048129</v>
      </c>
      <c r="R377" s="16">
        <f t="shared" si="198"/>
        <v>4.4090909090909092</v>
      </c>
      <c r="S377" s="16">
        <f t="shared" si="198"/>
        <v>4.1737967914438503</v>
      </c>
      <c r="T377" s="16">
        <f t="shared" si="198"/>
        <v>4.4518716577540109</v>
      </c>
      <c r="U377" s="16">
        <f t="shared" si="198"/>
        <v>2.5267379679144386</v>
      </c>
      <c r="Y377" s="16">
        <f>AVERAGE(Y2:Y375)</f>
        <v>17.81304582696108</v>
      </c>
      <c r="AB377" s="16">
        <f>AVERAGE(AB2:AB375)</f>
        <v>4.3930481283422456</v>
      </c>
      <c r="AG377" s="7">
        <f t="shared" ref="AG377:AL377" si="199">COUNTIF(AG2:AG375,"Outlier")</f>
        <v>56</v>
      </c>
      <c r="AH377" s="7">
        <f t="shared" si="199"/>
        <v>55</v>
      </c>
      <c r="AI377" s="7">
        <f t="shared" si="199"/>
        <v>29</v>
      </c>
      <c r="AJ377" s="7">
        <f t="shared" si="199"/>
        <v>32</v>
      </c>
      <c r="AK377" s="7">
        <f t="shared" si="199"/>
        <v>42</v>
      </c>
      <c r="AL377" s="7">
        <f t="shared" si="199"/>
        <v>79</v>
      </c>
      <c r="AO377" s="7">
        <v>19</v>
      </c>
      <c r="AR377" s="7">
        <v>55</v>
      </c>
      <c r="AU377" s="7">
        <v>55</v>
      </c>
      <c r="AX377" s="7">
        <v>59</v>
      </c>
      <c r="BA377" s="7">
        <v>43</v>
      </c>
      <c r="BD377" s="7">
        <v>29</v>
      </c>
    </row>
    <row r="378" spans="1:56" x14ac:dyDescent="0.2">
      <c r="K378" s="16">
        <f>STDEVA(K2:K375)</f>
        <v>18757.941029991794</v>
      </c>
      <c r="L378" s="16">
        <f t="shared" ref="L378:U378" si="200">STDEVA(L2:L375)</f>
        <v>6272671.8215133371</v>
      </c>
      <c r="M378" s="16">
        <f t="shared" si="200"/>
        <v>5.7142434720316668</v>
      </c>
      <c r="N378" s="16"/>
      <c r="O378" s="16">
        <f t="shared" si="200"/>
        <v>5.8182265261576296</v>
      </c>
      <c r="P378" s="16"/>
      <c r="Q378" s="16">
        <f t="shared" si="200"/>
        <v>2.2508220204505873</v>
      </c>
      <c r="R378" s="16">
        <f t="shared" si="200"/>
        <v>2.2369125426839704</v>
      </c>
      <c r="S378" s="16">
        <f t="shared" si="200"/>
        <v>2.0488034882327057</v>
      </c>
      <c r="T378" s="16">
        <f t="shared" si="200"/>
        <v>2.1087292654229941</v>
      </c>
      <c r="U378" s="16">
        <f t="shared" si="200"/>
        <v>1.0900877062395109</v>
      </c>
      <c r="Y378" s="16">
        <f>STDEVA(Y2:Y375)</f>
        <v>8.7659735986550285</v>
      </c>
      <c r="AB378" s="16">
        <f>STDEVA(AB2:AB375)</f>
        <v>10.886073687766359</v>
      </c>
    </row>
    <row r="379" spans="1:56" x14ac:dyDescent="0.2">
      <c r="K379" s="31">
        <f>K378/K377</f>
        <v>0.76750196924825409</v>
      </c>
      <c r="L379" s="31">
        <f t="shared" ref="L379:U379" si="201">L378/L377</f>
        <v>1.3117704119788993</v>
      </c>
      <c r="M379" s="31">
        <f t="shared" si="201"/>
        <v>0.53669690068805709</v>
      </c>
      <c r="N379" s="31"/>
      <c r="O379" s="31">
        <f t="shared" si="201"/>
        <v>0.56970449318486505</v>
      </c>
      <c r="P379" s="31"/>
      <c r="Q379" s="31">
        <f t="shared" si="201"/>
        <v>0.58580893225366715</v>
      </c>
      <c r="R379" s="31">
        <f t="shared" si="201"/>
        <v>0.50734098906234382</v>
      </c>
      <c r="S379" s="31">
        <f t="shared" si="201"/>
        <v>0.49087284087061622</v>
      </c>
      <c r="T379" s="31">
        <f t="shared" si="201"/>
        <v>0.47367251968060042</v>
      </c>
      <c r="U379" s="31">
        <f t="shared" si="201"/>
        <v>0.43142095463870589</v>
      </c>
      <c r="Y379" s="31">
        <f>Y378/Y377</f>
        <v>0.49210975393030304</v>
      </c>
      <c r="AB379" s="31">
        <f>AB378/AB377</f>
        <v>2.4780228601488852</v>
      </c>
    </row>
    <row r="381" spans="1:56" x14ac:dyDescent="0.2">
      <c r="I381" s="3" t="s">
        <v>275</v>
      </c>
    </row>
    <row r="382" spans="1:56" x14ac:dyDescent="0.2">
      <c r="H382" s="6">
        <v>0.154</v>
      </c>
      <c r="I382" s="6">
        <f>(EXP(H382)-1)*100</f>
        <v>16.64908867784396</v>
      </c>
    </row>
    <row r="383" spans="1:56" x14ac:dyDescent="0.2">
      <c r="I383" s="3">
        <f>EXP(H382)</f>
        <v>1.1664908867784396</v>
      </c>
    </row>
  </sheetData>
  <sortState ref="A2:BB375">
    <sortCondition ref="M2"/>
  </sortState>
  <conditionalFormatting sqref="AG2:AL375">
    <cfRule type="cellIs" dxfId="0" priority="1" operator="equal">
      <formula>"Outlier"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showGridLines="0" workbookViewId="0">
      <selection activeCell="K20" sqref="A1:K20"/>
    </sheetView>
  </sheetViews>
  <sheetFormatPr defaultRowHeight="15" x14ac:dyDescent="0.25"/>
  <cols>
    <col min="1" max="1" width="10.7109375" customWidth="1"/>
    <col min="2" max="2" width="62.7109375" customWidth="1"/>
    <col min="3" max="3" width="10.28515625" bestFit="1" customWidth="1"/>
    <col min="4" max="4" width="12.5703125" customWidth="1"/>
    <col min="5" max="5" width="14.140625" bestFit="1" customWidth="1"/>
    <col min="6" max="7" width="17.42578125" hidden="1" customWidth="1"/>
    <col min="8" max="10" width="10.7109375" customWidth="1"/>
    <col min="11" max="11" width="11" customWidth="1"/>
  </cols>
  <sheetData>
    <row r="1" spans="1:11" ht="21.75" customHeight="1" thickBot="1" x14ac:dyDescent="0.3">
      <c r="A1" s="194" t="s">
        <v>78</v>
      </c>
      <c r="B1" s="195" t="s">
        <v>79</v>
      </c>
      <c r="C1" s="196" t="s">
        <v>98</v>
      </c>
      <c r="D1" s="197" t="s">
        <v>145</v>
      </c>
      <c r="E1" s="196" t="s">
        <v>144</v>
      </c>
      <c r="F1" s="196" t="s">
        <v>148</v>
      </c>
      <c r="G1" s="196" t="s">
        <v>149</v>
      </c>
      <c r="H1" s="197" t="s">
        <v>150</v>
      </c>
      <c r="I1" s="197" t="s">
        <v>151</v>
      </c>
      <c r="J1" s="197" t="s">
        <v>152</v>
      </c>
      <c r="K1" s="197" t="s">
        <v>205</v>
      </c>
    </row>
    <row r="2" spans="1:11" x14ac:dyDescent="0.25">
      <c r="A2" s="198" t="s">
        <v>9</v>
      </c>
      <c r="B2" s="199" t="s">
        <v>80</v>
      </c>
      <c r="C2" s="200" t="s">
        <v>273</v>
      </c>
      <c r="D2" s="201" t="s">
        <v>221</v>
      </c>
      <c r="E2" s="201" t="s">
        <v>274</v>
      </c>
      <c r="F2" s="200"/>
      <c r="G2" s="200"/>
      <c r="H2" s="201" t="s">
        <v>99</v>
      </c>
      <c r="I2" s="201" t="s">
        <v>99</v>
      </c>
      <c r="J2" s="201" t="s">
        <v>99</v>
      </c>
      <c r="K2" s="201" t="s">
        <v>99</v>
      </c>
    </row>
    <row r="3" spans="1:11" x14ac:dyDescent="0.25">
      <c r="A3" s="202" t="s">
        <v>7</v>
      </c>
      <c r="B3" s="203" t="s">
        <v>171</v>
      </c>
      <c r="C3" s="204" t="s">
        <v>273</v>
      </c>
      <c r="D3" s="205" t="s">
        <v>146</v>
      </c>
      <c r="E3" s="205" t="s">
        <v>219</v>
      </c>
      <c r="F3" s="204"/>
      <c r="G3" s="204"/>
      <c r="H3" s="205"/>
      <c r="I3" s="205" t="s">
        <v>99</v>
      </c>
      <c r="J3" s="205" t="s">
        <v>99</v>
      </c>
      <c r="K3" s="205" t="s">
        <v>99</v>
      </c>
    </row>
    <row r="4" spans="1:11" x14ac:dyDescent="0.25">
      <c r="A4" s="206" t="s">
        <v>10</v>
      </c>
      <c r="B4" s="207" t="s">
        <v>81</v>
      </c>
      <c r="C4" s="204" t="s">
        <v>223</v>
      </c>
      <c r="D4" s="205" t="s">
        <v>146</v>
      </c>
      <c r="E4" s="205" t="s">
        <v>219</v>
      </c>
      <c r="F4" s="204"/>
      <c r="G4" s="204" t="s">
        <v>147</v>
      </c>
      <c r="H4" s="205" t="s">
        <v>99</v>
      </c>
      <c r="I4" s="205" t="s">
        <v>99</v>
      </c>
      <c r="J4" s="205"/>
      <c r="K4" s="205" t="s">
        <v>99</v>
      </c>
    </row>
    <row r="5" spans="1:11" x14ac:dyDescent="0.25">
      <c r="A5" s="206" t="s">
        <v>11</v>
      </c>
      <c r="B5" s="207" t="s">
        <v>82</v>
      </c>
      <c r="C5" s="204" t="s">
        <v>223</v>
      </c>
      <c r="D5" s="205" t="s">
        <v>146</v>
      </c>
      <c r="E5" s="205" t="s">
        <v>219</v>
      </c>
      <c r="F5" s="204"/>
      <c r="G5" s="204"/>
      <c r="H5" s="205" t="s">
        <v>99</v>
      </c>
      <c r="I5" s="205" t="s">
        <v>99</v>
      </c>
      <c r="J5" s="205" t="s">
        <v>99</v>
      </c>
      <c r="K5" s="205" t="s">
        <v>99</v>
      </c>
    </row>
    <row r="6" spans="1:11" x14ac:dyDescent="0.25">
      <c r="A6" s="206" t="s">
        <v>23</v>
      </c>
      <c r="B6" s="207" t="s">
        <v>94</v>
      </c>
      <c r="C6" s="204" t="s">
        <v>273</v>
      </c>
      <c r="D6" s="205" t="s">
        <v>146</v>
      </c>
      <c r="E6" s="205" t="s">
        <v>219</v>
      </c>
      <c r="F6" s="204"/>
      <c r="G6" s="204"/>
      <c r="H6" s="205" t="s">
        <v>99</v>
      </c>
      <c r="I6" s="205" t="s">
        <v>99</v>
      </c>
      <c r="J6" s="205" t="s">
        <v>99</v>
      </c>
      <c r="K6" s="205" t="s">
        <v>99</v>
      </c>
    </row>
    <row r="7" spans="1:11" x14ac:dyDescent="0.25">
      <c r="A7" s="206" t="s">
        <v>24</v>
      </c>
      <c r="B7" s="207" t="s">
        <v>95</v>
      </c>
      <c r="C7" s="204" t="s">
        <v>273</v>
      </c>
      <c r="D7" s="205" t="s">
        <v>146</v>
      </c>
      <c r="E7" s="205" t="s">
        <v>220</v>
      </c>
      <c r="F7" s="204"/>
      <c r="G7" s="204"/>
      <c r="H7" s="205" t="s">
        <v>99</v>
      </c>
      <c r="I7" s="205" t="s">
        <v>99</v>
      </c>
      <c r="J7" s="205" t="s">
        <v>99</v>
      </c>
      <c r="K7" s="205" t="s">
        <v>99</v>
      </c>
    </row>
    <row r="8" spans="1:11" x14ac:dyDescent="0.25">
      <c r="A8" s="206" t="s">
        <v>25</v>
      </c>
      <c r="B8" s="207" t="s">
        <v>96</v>
      </c>
      <c r="C8" s="204" t="s">
        <v>223</v>
      </c>
      <c r="D8" s="205" t="s">
        <v>146</v>
      </c>
      <c r="E8" s="205" t="s">
        <v>220</v>
      </c>
      <c r="F8" s="204"/>
      <c r="G8" s="204"/>
      <c r="H8" s="205" t="s">
        <v>99</v>
      </c>
      <c r="I8" s="205" t="s">
        <v>99</v>
      </c>
      <c r="J8" s="205" t="s">
        <v>99</v>
      </c>
      <c r="K8" s="205" t="s">
        <v>99</v>
      </c>
    </row>
    <row r="9" spans="1:11" x14ac:dyDescent="0.25">
      <c r="A9" s="202" t="s">
        <v>28</v>
      </c>
      <c r="B9" s="203" t="s">
        <v>224</v>
      </c>
      <c r="C9" s="204" t="s">
        <v>273</v>
      </c>
      <c r="D9" s="205" t="s">
        <v>146</v>
      </c>
      <c r="E9" s="205" t="s">
        <v>220</v>
      </c>
      <c r="F9" s="204"/>
      <c r="G9" s="204"/>
      <c r="H9" s="205" t="s">
        <v>99</v>
      </c>
      <c r="I9" s="205" t="s">
        <v>99</v>
      </c>
      <c r="J9" s="205" t="s">
        <v>99</v>
      </c>
      <c r="K9" s="205" t="s">
        <v>99</v>
      </c>
    </row>
    <row r="10" spans="1:11" x14ac:dyDescent="0.25">
      <c r="A10" s="206" t="s">
        <v>12</v>
      </c>
      <c r="B10" s="207" t="s">
        <v>83</v>
      </c>
      <c r="C10" s="204" t="s">
        <v>223</v>
      </c>
      <c r="D10" s="205" t="s">
        <v>222</v>
      </c>
      <c r="E10" s="205" t="s">
        <v>219</v>
      </c>
      <c r="F10" s="204"/>
      <c r="G10" s="204" t="s">
        <v>147</v>
      </c>
      <c r="H10" s="205" t="s">
        <v>99</v>
      </c>
      <c r="I10" s="205" t="s">
        <v>99</v>
      </c>
      <c r="J10" s="205" t="s">
        <v>99</v>
      </c>
      <c r="K10" s="205" t="s">
        <v>99</v>
      </c>
    </row>
    <row r="11" spans="1:11" x14ac:dyDescent="0.25">
      <c r="A11" s="206" t="s">
        <v>13</v>
      </c>
      <c r="B11" s="207" t="s">
        <v>84</v>
      </c>
      <c r="C11" s="204" t="s">
        <v>223</v>
      </c>
      <c r="D11" s="205" t="s">
        <v>222</v>
      </c>
      <c r="E11" s="205" t="s">
        <v>219</v>
      </c>
      <c r="F11" s="204"/>
      <c r="G11" s="204"/>
      <c r="H11" s="205" t="s">
        <v>99</v>
      </c>
      <c r="I11" s="205" t="s">
        <v>99</v>
      </c>
      <c r="J11" s="205" t="s">
        <v>99</v>
      </c>
      <c r="K11" s="205" t="s">
        <v>99</v>
      </c>
    </row>
    <row r="12" spans="1:11" x14ac:dyDescent="0.25">
      <c r="A12" s="206" t="s">
        <v>16</v>
      </c>
      <c r="B12" s="207" t="s">
        <v>87</v>
      </c>
      <c r="C12" s="204" t="s">
        <v>223</v>
      </c>
      <c r="D12" s="205" t="s">
        <v>222</v>
      </c>
      <c r="E12" s="205" t="s">
        <v>219</v>
      </c>
      <c r="F12" s="204" t="s">
        <v>131</v>
      </c>
      <c r="G12" s="204" t="s">
        <v>147</v>
      </c>
      <c r="H12" s="205"/>
      <c r="I12" s="205" t="s">
        <v>99</v>
      </c>
      <c r="J12" s="205"/>
      <c r="K12" s="205"/>
    </row>
    <row r="13" spans="1:11" x14ac:dyDescent="0.25">
      <c r="A13" s="206" t="s">
        <v>17</v>
      </c>
      <c r="B13" s="207" t="s">
        <v>88</v>
      </c>
      <c r="C13" s="204" t="s">
        <v>223</v>
      </c>
      <c r="D13" s="205" t="s">
        <v>222</v>
      </c>
      <c r="E13" s="205" t="s">
        <v>219</v>
      </c>
      <c r="F13" s="204" t="s">
        <v>131</v>
      </c>
      <c r="G13" s="204"/>
      <c r="H13" s="205"/>
      <c r="I13" s="205" t="s">
        <v>99</v>
      </c>
      <c r="J13" s="205"/>
      <c r="K13" s="205"/>
    </row>
    <row r="14" spans="1:11" x14ac:dyDescent="0.25">
      <c r="A14" s="206" t="s">
        <v>14</v>
      </c>
      <c r="B14" s="207" t="s">
        <v>85</v>
      </c>
      <c r="C14" s="204" t="s">
        <v>223</v>
      </c>
      <c r="D14" s="205" t="s">
        <v>222</v>
      </c>
      <c r="E14" s="205" t="s">
        <v>219</v>
      </c>
      <c r="F14" s="204"/>
      <c r="G14" s="204" t="s">
        <v>147</v>
      </c>
      <c r="H14" s="205" t="s">
        <v>99</v>
      </c>
      <c r="I14" s="205"/>
      <c r="J14" s="205"/>
      <c r="K14" s="205" t="s">
        <v>99</v>
      </c>
    </row>
    <row r="15" spans="1:11" x14ac:dyDescent="0.25">
      <c r="A15" s="206" t="s">
        <v>15</v>
      </c>
      <c r="B15" s="207" t="s">
        <v>86</v>
      </c>
      <c r="C15" s="204" t="s">
        <v>223</v>
      </c>
      <c r="D15" s="205" t="s">
        <v>222</v>
      </c>
      <c r="E15" s="205" t="s">
        <v>219</v>
      </c>
      <c r="F15" s="204"/>
      <c r="G15" s="204"/>
      <c r="H15" s="205" t="s">
        <v>99</v>
      </c>
      <c r="I15" s="205"/>
      <c r="J15" s="205"/>
      <c r="K15" s="205" t="s">
        <v>99</v>
      </c>
    </row>
    <row r="16" spans="1:11" x14ac:dyDescent="0.25">
      <c r="A16" s="202" t="s">
        <v>18</v>
      </c>
      <c r="B16" s="203" t="s">
        <v>89</v>
      </c>
      <c r="C16" s="204" t="s">
        <v>223</v>
      </c>
      <c r="D16" s="205" t="s">
        <v>222</v>
      </c>
      <c r="E16" s="205" t="s">
        <v>219</v>
      </c>
      <c r="F16" s="204"/>
      <c r="G16" s="204"/>
      <c r="H16" s="205" t="s">
        <v>99</v>
      </c>
      <c r="I16" s="205" t="s">
        <v>99</v>
      </c>
      <c r="J16" s="205" t="s">
        <v>99</v>
      </c>
      <c r="K16" s="205" t="s">
        <v>99</v>
      </c>
    </row>
    <row r="17" spans="1:11" x14ac:dyDescent="0.25">
      <c r="A17" s="206" t="s">
        <v>19</v>
      </c>
      <c r="B17" s="207" t="s">
        <v>90</v>
      </c>
      <c r="C17" s="204" t="s">
        <v>273</v>
      </c>
      <c r="D17" s="205" t="s">
        <v>222</v>
      </c>
      <c r="E17" s="205" t="s">
        <v>219</v>
      </c>
      <c r="F17" s="204"/>
      <c r="G17" s="204"/>
      <c r="H17" s="205" t="s">
        <v>99</v>
      </c>
      <c r="I17" s="205" t="s">
        <v>99</v>
      </c>
      <c r="J17" s="205" t="s">
        <v>99</v>
      </c>
      <c r="K17" s="205" t="s">
        <v>99</v>
      </c>
    </row>
    <row r="18" spans="1:11" x14ac:dyDescent="0.25">
      <c r="A18" s="206" t="s">
        <v>20</v>
      </c>
      <c r="B18" s="207" t="s">
        <v>91</v>
      </c>
      <c r="C18" s="204" t="s">
        <v>273</v>
      </c>
      <c r="D18" s="205" t="s">
        <v>222</v>
      </c>
      <c r="E18" s="205" t="s">
        <v>219</v>
      </c>
      <c r="F18" s="204"/>
      <c r="G18" s="204"/>
      <c r="H18" s="205" t="s">
        <v>99</v>
      </c>
      <c r="I18" s="205" t="s">
        <v>99</v>
      </c>
      <c r="J18" s="205" t="s">
        <v>99</v>
      </c>
      <c r="K18" s="205" t="s">
        <v>99</v>
      </c>
    </row>
    <row r="19" spans="1:11" x14ac:dyDescent="0.25">
      <c r="A19" s="208" t="s">
        <v>21</v>
      </c>
      <c r="B19" s="209" t="s">
        <v>92</v>
      </c>
      <c r="C19" s="204" t="s">
        <v>273</v>
      </c>
      <c r="D19" s="205" t="s">
        <v>222</v>
      </c>
      <c r="E19" s="205" t="s">
        <v>219</v>
      </c>
      <c r="F19" s="204"/>
      <c r="G19" s="204"/>
      <c r="H19" s="205" t="s">
        <v>99</v>
      </c>
      <c r="I19" s="205" t="s">
        <v>99</v>
      </c>
      <c r="J19" s="205" t="s">
        <v>99</v>
      </c>
      <c r="K19" s="205" t="s">
        <v>99</v>
      </c>
    </row>
    <row r="20" spans="1:11" ht="15.75" thickBot="1" x14ac:dyDescent="0.3">
      <c r="A20" s="210" t="s">
        <v>22</v>
      </c>
      <c r="B20" s="211" t="s">
        <v>93</v>
      </c>
      <c r="C20" s="212" t="s">
        <v>223</v>
      </c>
      <c r="D20" s="213" t="s">
        <v>222</v>
      </c>
      <c r="E20" s="213" t="s">
        <v>220</v>
      </c>
      <c r="F20" s="212"/>
      <c r="G20" s="212" t="s">
        <v>147</v>
      </c>
      <c r="H20" s="213" t="s">
        <v>99</v>
      </c>
      <c r="I20" s="213" t="s">
        <v>99</v>
      </c>
      <c r="J20" s="213" t="s">
        <v>99</v>
      </c>
      <c r="K20" s="213" t="s">
        <v>99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G1" workbookViewId="0">
      <selection activeCell="L26" sqref="L26"/>
    </sheetView>
  </sheetViews>
  <sheetFormatPr defaultRowHeight="15" x14ac:dyDescent="0.25"/>
  <cols>
    <col min="8" max="8" width="24.85546875" bestFit="1" customWidth="1"/>
    <col min="9" max="9" width="15" bestFit="1" customWidth="1"/>
    <col min="10" max="12" width="12.7109375" bestFit="1" customWidth="1"/>
    <col min="13" max="13" width="16" bestFit="1" customWidth="1"/>
  </cols>
  <sheetData>
    <row r="1" spans="1:13" ht="15.75" thickBot="1" x14ac:dyDescent="0.3">
      <c r="A1" s="250" t="s">
        <v>128</v>
      </c>
      <c r="B1" s="250"/>
      <c r="C1" s="250"/>
      <c r="D1" s="250"/>
      <c r="E1" s="250"/>
      <c r="H1" t="s">
        <v>129</v>
      </c>
    </row>
    <row r="2" spans="1:13" x14ac:dyDescent="0.25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H2" s="21"/>
      <c r="I2" s="21" t="s">
        <v>13</v>
      </c>
      <c r="J2" s="21" t="s">
        <v>14</v>
      </c>
      <c r="K2" s="21" t="s">
        <v>15</v>
      </c>
      <c r="L2" s="21" t="s">
        <v>16</v>
      </c>
      <c r="M2" s="21" t="s">
        <v>17</v>
      </c>
    </row>
    <row r="3" spans="1:13" x14ac:dyDescent="0.25">
      <c r="A3" s="7">
        <v>15</v>
      </c>
      <c r="B3" s="7">
        <v>1</v>
      </c>
      <c r="C3" s="7">
        <v>2</v>
      </c>
      <c r="D3" s="7">
        <v>6</v>
      </c>
      <c r="E3" s="7">
        <v>4</v>
      </c>
      <c r="H3" s="19" t="s">
        <v>13</v>
      </c>
      <c r="I3" s="19">
        <v>1</v>
      </c>
      <c r="J3" s="19"/>
      <c r="K3" s="19"/>
      <c r="L3" s="19"/>
      <c r="M3" s="19"/>
    </row>
    <row r="4" spans="1:13" x14ac:dyDescent="0.25">
      <c r="A4" s="7">
        <v>10</v>
      </c>
      <c r="B4" s="7">
        <v>4</v>
      </c>
      <c r="C4" s="7">
        <v>3</v>
      </c>
      <c r="D4" s="7">
        <v>2</v>
      </c>
      <c r="E4" s="7">
        <v>5</v>
      </c>
      <c r="H4" s="19" t="s">
        <v>14</v>
      </c>
      <c r="I4" s="19">
        <v>1.9626404941701148E-2</v>
      </c>
      <c r="J4" s="19">
        <v>1</v>
      </c>
      <c r="K4" s="19"/>
      <c r="L4" s="19"/>
      <c r="M4" s="19"/>
    </row>
    <row r="5" spans="1:13" x14ac:dyDescent="0.25">
      <c r="A5" s="7">
        <v>3</v>
      </c>
      <c r="B5" s="7">
        <v>4</v>
      </c>
      <c r="C5" s="7">
        <v>7</v>
      </c>
      <c r="D5" s="7">
        <v>5</v>
      </c>
      <c r="E5" s="7">
        <v>10</v>
      </c>
      <c r="H5" s="19" t="s">
        <v>15</v>
      </c>
      <c r="I5" s="19">
        <v>-0.53064745246948597</v>
      </c>
      <c r="J5" s="19">
        <v>-0.27412982908576261</v>
      </c>
      <c r="K5" s="19">
        <v>1</v>
      </c>
      <c r="L5" s="19"/>
      <c r="M5" s="19"/>
    </row>
    <row r="6" spans="1:13" x14ac:dyDescent="0.25">
      <c r="A6" s="7">
        <v>4</v>
      </c>
      <c r="B6" s="7">
        <v>1</v>
      </c>
      <c r="C6" s="7">
        <v>7</v>
      </c>
      <c r="D6" s="7">
        <v>2</v>
      </c>
      <c r="E6" s="7">
        <v>10</v>
      </c>
      <c r="H6" s="19" t="s">
        <v>16</v>
      </c>
      <c r="I6" s="19">
        <v>5.2923817066333326E-2</v>
      </c>
      <c r="J6" s="19">
        <v>0.49083664532076188</v>
      </c>
      <c r="K6" s="19">
        <v>-0.23190841426097936</v>
      </c>
      <c r="L6" s="19">
        <v>1</v>
      </c>
      <c r="M6" s="19"/>
    </row>
    <row r="7" spans="1:13" ht="15.75" thickBot="1" x14ac:dyDescent="0.3">
      <c r="A7" s="7">
        <v>10</v>
      </c>
      <c r="B7" s="7">
        <v>7</v>
      </c>
      <c r="C7" s="7">
        <v>1</v>
      </c>
      <c r="D7" s="7">
        <v>7</v>
      </c>
      <c r="E7" s="7">
        <v>5</v>
      </c>
      <c r="H7" s="20" t="s">
        <v>17</v>
      </c>
      <c r="I7" s="24">
        <v>-0.74017271064137824</v>
      </c>
      <c r="J7" s="20">
        <v>-0.13802607537694339</v>
      </c>
      <c r="K7" s="20">
        <v>0.61237243569579447</v>
      </c>
      <c r="L7" s="20">
        <v>-9.4676213666230219E-2</v>
      </c>
      <c r="M7" s="20">
        <v>1</v>
      </c>
    </row>
    <row r="8" spans="1:13" x14ac:dyDescent="0.25">
      <c r="A8" s="7">
        <v>9</v>
      </c>
      <c r="B8" s="7">
        <v>6</v>
      </c>
      <c r="C8" s="7">
        <v>4</v>
      </c>
      <c r="D8" s="7">
        <v>9</v>
      </c>
      <c r="E8" s="7">
        <v>4</v>
      </c>
    </row>
    <row r="9" spans="1:13" x14ac:dyDescent="0.25">
      <c r="A9" s="7">
        <v>11</v>
      </c>
      <c r="B9" s="7">
        <v>1</v>
      </c>
      <c r="C9" s="7">
        <v>4</v>
      </c>
      <c r="D9" s="7">
        <v>2</v>
      </c>
      <c r="E9" s="7">
        <v>6</v>
      </c>
      <c r="H9" t="s">
        <v>100</v>
      </c>
    </row>
    <row r="10" spans="1:13" ht="15.75" thickBot="1" x14ac:dyDescent="0.3">
      <c r="A10" s="7">
        <v>12</v>
      </c>
      <c r="B10" s="7">
        <v>2</v>
      </c>
      <c r="C10" s="7">
        <v>3</v>
      </c>
      <c r="D10" s="7">
        <v>5</v>
      </c>
      <c r="E10" s="7">
        <v>3</v>
      </c>
    </row>
    <row r="11" spans="1:13" x14ac:dyDescent="0.25">
      <c r="A11" s="7">
        <v>12</v>
      </c>
      <c r="B11" s="7">
        <v>1</v>
      </c>
      <c r="C11" s="7">
        <v>6</v>
      </c>
      <c r="D11" s="7">
        <v>4</v>
      </c>
      <c r="E11" s="7">
        <v>4</v>
      </c>
      <c r="H11" s="22" t="s">
        <v>101</v>
      </c>
      <c r="I11" s="22"/>
    </row>
    <row r="12" spans="1:13" x14ac:dyDescent="0.25">
      <c r="A12" s="7">
        <v>13</v>
      </c>
      <c r="B12" s="7">
        <v>3</v>
      </c>
      <c r="C12" s="7">
        <v>7</v>
      </c>
      <c r="D12" s="7">
        <v>4</v>
      </c>
      <c r="E12" s="7">
        <v>5</v>
      </c>
      <c r="H12" s="19" t="s">
        <v>102</v>
      </c>
      <c r="I12" s="19">
        <v>0.74017271064137791</v>
      </c>
    </row>
    <row r="13" spans="1:13" x14ac:dyDescent="0.25">
      <c r="A13" s="7">
        <v>9</v>
      </c>
      <c r="B13" s="7">
        <v>3</v>
      </c>
      <c r="C13" s="7">
        <v>5</v>
      </c>
      <c r="D13" s="7">
        <v>4</v>
      </c>
      <c r="E13" s="7">
        <v>3</v>
      </c>
      <c r="H13" s="23" t="s">
        <v>103</v>
      </c>
      <c r="I13" s="23">
        <v>0.54785564157820499</v>
      </c>
    </row>
    <row r="14" spans="1:13" x14ac:dyDescent="0.25">
      <c r="A14" s="7">
        <v>12</v>
      </c>
      <c r="B14" s="7">
        <v>7</v>
      </c>
      <c r="C14" s="7">
        <v>4</v>
      </c>
      <c r="D14" s="7">
        <v>4</v>
      </c>
      <c r="E14" s="7">
        <v>2</v>
      </c>
      <c r="H14" s="19" t="s">
        <v>104</v>
      </c>
      <c r="I14" s="19">
        <v>0.51959661917684286</v>
      </c>
    </row>
    <row r="15" spans="1:13" x14ac:dyDescent="0.25">
      <c r="A15" s="7">
        <v>13</v>
      </c>
      <c r="B15" s="7">
        <v>4</v>
      </c>
      <c r="C15" s="7">
        <v>1</v>
      </c>
      <c r="D15" s="7">
        <v>5</v>
      </c>
      <c r="E15" s="7">
        <v>2</v>
      </c>
      <c r="H15" s="19" t="s">
        <v>105</v>
      </c>
      <c r="I15" s="19">
        <v>2.1513251476863133</v>
      </c>
    </row>
    <row r="16" spans="1:13" ht="15.75" thickBot="1" x14ac:dyDescent="0.3">
      <c r="A16" s="7">
        <v>13</v>
      </c>
      <c r="B16" s="7">
        <v>4</v>
      </c>
      <c r="C16" s="7">
        <v>4</v>
      </c>
      <c r="D16" s="7">
        <v>3</v>
      </c>
      <c r="E16" s="7">
        <v>2</v>
      </c>
      <c r="H16" s="20" t="s">
        <v>106</v>
      </c>
      <c r="I16" s="20">
        <v>18</v>
      </c>
    </row>
    <row r="17" spans="1:16" x14ac:dyDescent="0.25">
      <c r="A17" s="7">
        <v>13</v>
      </c>
      <c r="B17" s="7">
        <v>4</v>
      </c>
      <c r="C17" s="7">
        <v>2</v>
      </c>
      <c r="D17" s="7">
        <v>6</v>
      </c>
      <c r="E17" s="7">
        <v>3</v>
      </c>
    </row>
    <row r="18" spans="1:16" ht="15.75" thickBot="1" x14ac:dyDescent="0.3">
      <c r="A18" s="7">
        <v>13</v>
      </c>
      <c r="B18" s="7">
        <v>6</v>
      </c>
      <c r="C18" s="7">
        <v>2</v>
      </c>
      <c r="D18" s="7">
        <v>3</v>
      </c>
      <c r="E18" s="7">
        <v>4</v>
      </c>
      <c r="H18" t="s">
        <v>107</v>
      </c>
    </row>
    <row r="19" spans="1:16" x14ac:dyDescent="0.25">
      <c r="A19" s="7">
        <v>12</v>
      </c>
      <c r="B19" s="7">
        <v>1</v>
      </c>
      <c r="C19" s="7">
        <v>4</v>
      </c>
      <c r="D19" s="7">
        <v>1</v>
      </c>
      <c r="E19" s="7">
        <v>4</v>
      </c>
      <c r="H19" s="21"/>
      <c r="I19" s="21" t="s">
        <v>112</v>
      </c>
      <c r="J19" s="21" t="s">
        <v>113</v>
      </c>
      <c r="K19" s="21" t="s">
        <v>114</v>
      </c>
      <c r="L19" s="21" t="s">
        <v>115</v>
      </c>
      <c r="M19" s="21" t="s">
        <v>116</v>
      </c>
    </row>
    <row r="20" spans="1:16" x14ac:dyDescent="0.25">
      <c r="A20" s="7">
        <v>12</v>
      </c>
      <c r="B20" s="7">
        <v>6</v>
      </c>
      <c r="C20" s="7">
        <v>6</v>
      </c>
      <c r="D20" s="7">
        <v>6</v>
      </c>
      <c r="E20" s="7">
        <v>8</v>
      </c>
      <c r="H20" s="19" t="s">
        <v>108</v>
      </c>
      <c r="I20" s="19">
        <v>1</v>
      </c>
      <c r="J20" s="19">
        <v>89.726579520697072</v>
      </c>
      <c r="K20" s="19">
        <v>89.726579520697072</v>
      </c>
      <c r="L20" s="19">
        <v>19.386928316097595</v>
      </c>
      <c r="M20" s="23">
        <v>4.4441009206676823E-4</v>
      </c>
    </row>
    <row r="21" spans="1:16" x14ac:dyDescent="0.25">
      <c r="A21" s="26">
        <f>I25+I26*E21</f>
        <v>9.6383442265795196</v>
      </c>
      <c r="B21" s="7">
        <v>5</v>
      </c>
      <c r="C21" s="7">
        <v>4</v>
      </c>
      <c r="D21" s="7">
        <v>7</v>
      </c>
      <c r="E21" s="7">
        <v>6</v>
      </c>
      <c r="H21" s="19" t="s">
        <v>109</v>
      </c>
      <c r="I21" s="19">
        <v>16</v>
      </c>
      <c r="J21" s="19">
        <v>74.051198257080614</v>
      </c>
      <c r="K21" s="19">
        <v>4.6281998910675384</v>
      </c>
      <c r="L21" s="19"/>
      <c r="M21" s="19"/>
    </row>
    <row r="22" spans="1:16" ht="15.75" thickBot="1" x14ac:dyDescent="0.3">
      <c r="H22" s="20" t="s">
        <v>110</v>
      </c>
      <c r="I22" s="20">
        <v>17</v>
      </c>
      <c r="J22" s="20">
        <v>163.77777777777769</v>
      </c>
      <c r="K22" s="20"/>
      <c r="L22" s="20"/>
      <c r="M22" s="20"/>
    </row>
    <row r="23" spans="1:16" ht="15.75" thickBot="1" x14ac:dyDescent="0.3"/>
    <row r="24" spans="1:16" x14ac:dyDescent="0.25">
      <c r="H24" s="21"/>
      <c r="I24" s="21" t="s">
        <v>117</v>
      </c>
      <c r="J24" s="21" t="s">
        <v>105</v>
      </c>
      <c r="K24" s="21" t="s">
        <v>118</v>
      </c>
      <c r="L24" s="21" t="s">
        <v>119</v>
      </c>
      <c r="M24" s="21" t="s">
        <v>120</v>
      </c>
      <c r="N24" s="21" t="s">
        <v>121</v>
      </c>
      <c r="O24" s="21" t="s">
        <v>122</v>
      </c>
      <c r="P24" s="21" t="s">
        <v>123</v>
      </c>
    </row>
    <row r="25" spans="1:16" x14ac:dyDescent="0.25">
      <c r="H25" s="19" t="s">
        <v>111</v>
      </c>
      <c r="I25" s="19">
        <v>15.26579520697168</v>
      </c>
      <c r="J25" s="19">
        <v>1.1159203305782681</v>
      </c>
      <c r="K25" s="19">
        <v>13.680004556473103</v>
      </c>
      <c r="L25" s="23">
        <v>3.015950745362263E-10</v>
      </c>
      <c r="M25" s="19">
        <v>12.900149784670074</v>
      </c>
      <c r="N25" s="19">
        <v>17.631440629273285</v>
      </c>
      <c r="O25" s="19">
        <v>12.900149784670074</v>
      </c>
      <c r="P25" s="19">
        <v>17.631440629273285</v>
      </c>
    </row>
    <row r="26" spans="1:16" ht="15.75" thickBot="1" x14ac:dyDescent="0.3">
      <c r="H26" s="20" t="s">
        <v>17</v>
      </c>
      <c r="I26" s="20">
        <v>-0.93790849673202648</v>
      </c>
      <c r="J26" s="20">
        <v>0.21301293091255344</v>
      </c>
      <c r="K26" s="20">
        <v>-4.403058972589128</v>
      </c>
      <c r="L26" s="24">
        <v>4.4441009206676541E-4</v>
      </c>
      <c r="M26" s="20">
        <v>-1.3894757377761997</v>
      </c>
      <c r="N26" s="20">
        <v>-0.48634125568785336</v>
      </c>
      <c r="O26" s="20">
        <v>-1.3894757377761997</v>
      </c>
      <c r="P26" s="20">
        <v>-0.48634125568785336</v>
      </c>
    </row>
    <row r="30" spans="1:16" x14ac:dyDescent="0.25">
      <c r="H30" t="s">
        <v>124</v>
      </c>
    </row>
    <row r="31" spans="1:16" ht="15.75" thickBot="1" x14ac:dyDescent="0.3"/>
    <row r="32" spans="1:16" x14ac:dyDescent="0.25">
      <c r="H32" s="21" t="s">
        <v>125</v>
      </c>
      <c r="I32" s="21" t="s">
        <v>126</v>
      </c>
      <c r="J32" s="21" t="s">
        <v>127</v>
      </c>
    </row>
    <row r="33" spans="8:10" x14ac:dyDescent="0.25">
      <c r="H33" s="19">
        <v>1</v>
      </c>
      <c r="I33" s="19">
        <v>11.514161220043574</v>
      </c>
      <c r="J33" s="19">
        <v>3.4858387799564259</v>
      </c>
    </row>
    <row r="34" spans="8:10" x14ac:dyDescent="0.25">
      <c r="H34" s="19">
        <v>2</v>
      </c>
      <c r="I34" s="19">
        <v>10.576252723311548</v>
      </c>
      <c r="J34" s="19">
        <v>-0.57625272331154775</v>
      </c>
    </row>
    <row r="35" spans="8:10" x14ac:dyDescent="0.25">
      <c r="H35" s="19">
        <v>3</v>
      </c>
      <c r="I35" s="19">
        <v>5.8867102396514142</v>
      </c>
      <c r="J35" s="19">
        <v>-2.8867102396514142</v>
      </c>
    </row>
    <row r="36" spans="8:10" x14ac:dyDescent="0.25">
      <c r="H36" s="19">
        <v>4</v>
      </c>
      <c r="I36" s="19">
        <v>5.8867102396514142</v>
      </c>
      <c r="J36" s="19">
        <v>-1.8867102396514142</v>
      </c>
    </row>
    <row r="37" spans="8:10" x14ac:dyDescent="0.25">
      <c r="H37" s="19">
        <v>5</v>
      </c>
      <c r="I37" s="19">
        <v>10.576252723311548</v>
      </c>
      <c r="J37" s="19">
        <v>-0.57625272331154775</v>
      </c>
    </row>
    <row r="38" spans="8:10" x14ac:dyDescent="0.25">
      <c r="H38" s="19">
        <v>6</v>
      </c>
      <c r="I38" s="19">
        <v>11.514161220043574</v>
      </c>
      <c r="J38" s="19">
        <v>-2.5141612200435741</v>
      </c>
    </row>
    <row r="39" spans="8:10" x14ac:dyDescent="0.25">
      <c r="H39" s="19">
        <v>7</v>
      </c>
      <c r="I39" s="19">
        <v>9.6383442265795196</v>
      </c>
      <c r="J39" s="19">
        <v>1.3616557734204804</v>
      </c>
    </row>
    <row r="40" spans="8:10" x14ac:dyDescent="0.25">
      <c r="H40" s="19">
        <v>8</v>
      </c>
      <c r="I40" s="19">
        <v>12.4520697167756</v>
      </c>
      <c r="J40" s="19">
        <v>-0.45206971677560048</v>
      </c>
    </row>
    <row r="41" spans="8:10" x14ac:dyDescent="0.25">
      <c r="H41" s="19">
        <v>9</v>
      </c>
      <c r="I41" s="19">
        <v>11.514161220043574</v>
      </c>
      <c r="J41" s="19">
        <v>0.48583877995642588</v>
      </c>
    </row>
    <row r="42" spans="8:10" x14ac:dyDescent="0.25">
      <c r="H42" s="19">
        <v>10</v>
      </c>
      <c r="I42" s="19">
        <v>10.576252723311548</v>
      </c>
      <c r="J42" s="19">
        <v>2.4237472766884522</v>
      </c>
    </row>
    <row r="43" spans="8:10" x14ac:dyDescent="0.25">
      <c r="H43" s="19">
        <v>11</v>
      </c>
      <c r="I43" s="19">
        <v>12.4520697167756</v>
      </c>
      <c r="J43" s="19">
        <v>-3.4520697167756005</v>
      </c>
    </row>
    <row r="44" spans="8:10" x14ac:dyDescent="0.25">
      <c r="H44" s="19">
        <v>12</v>
      </c>
      <c r="I44" s="19">
        <v>13.389978213507627</v>
      </c>
      <c r="J44" s="19">
        <v>-1.3899782135076268</v>
      </c>
    </row>
    <row r="45" spans="8:10" x14ac:dyDescent="0.25">
      <c r="H45" s="19">
        <v>13</v>
      </c>
      <c r="I45" s="19">
        <v>13.389978213507627</v>
      </c>
      <c r="J45" s="19">
        <v>-0.38997821350762685</v>
      </c>
    </row>
    <row r="46" spans="8:10" x14ac:dyDescent="0.25">
      <c r="H46" s="19">
        <v>14</v>
      </c>
      <c r="I46" s="19">
        <v>13.389978213507627</v>
      </c>
      <c r="J46" s="19">
        <v>-0.38997821350762685</v>
      </c>
    </row>
    <row r="47" spans="8:10" x14ac:dyDescent="0.25">
      <c r="H47" s="19">
        <v>15</v>
      </c>
      <c r="I47" s="19">
        <v>12.4520697167756</v>
      </c>
      <c r="J47" s="19">
        <v>0.54793028322439952</v>
      </c>
    </row>
    <row r="48" spans="8:10" x14ac:dyDescent="0.25">
      <c r="H48" s="19">
        <v>16</v>
      </c>
      <c r="I48" s="19">
        <v>11.514161220043574</v>
      </c>
      <c r="J48" s="19">
        <v>1.4858387799564259</v>
      </c>
    </row>
    <row r="49" spans="1:13" x14ac:dyDescent="0.25">
      <c r="H49" s="19">
        <v>17</v>
      </c>
      <c r="I49" s="19">
        <v>11.514161220043574</v>
      </c>
      <c r="J49" s="19">
        <v>0.48583877995642588</v>
      </c>
    </row>
    <row r="50" spans="1:13" ht="15.75" thickBot="1" x14ac:dyDescent="0.3">
      <c r="H50" s="20">
        <v>18</v>
      </c>
      <c r="I50" s="20">
        <v>7.7625272331154678</v>
      </c>
      <c r="J50" s="20">
        <v>4.2374727668845322</v>
      </c>
    </row>
    <row r="53" spans="1:13" ht="15.75" thickBot="1" x14ac:dyDescent="0.3">
      <c r="A53" s="250" t="s">
        <v>130</v>
      </c>
      <c r="B53" s="250"/>
      <c r="C53" s="250"/>
      <c r="D53" s="250"/>
      <c r="E53" s="250"/>
      <c r="F53" s="250"/>
      <c r="H53" t="s">
        <v>129</v>
      </c>
    </row>
    <row r="54" spans="1:13" x14ac:dyDescent="0.25">
      <c r="A54" s="1" t="s">
        <v>13</v>
      </c>
      <c r="B54" s="1" t="s">
        <v>14</v>
      </c>
      <c r="C54" s="1" t="s">
        <v>15</v>
      </c>
      <c r="D54" s="1" t="s">
        <v>16</v>
      </c>
      <c r="E54" s="1" t="s">
        <v>17</v>
      </c>
      <c r="H54" s="21"/>
      <c r="I54" s="21" t="s">
        <v>13</v>
      </c>
      <c r="J54" s="21" t="s">
        <v>14</v>
      </c>
      <c r="K54" s="21" t="s">
        <v>15</v>
      </c>
      <c r="L54" s="21" t="s">
        <v>16</v>
      </c>
      <c r="M54" s="21" t="s">
        <v>17</v>
      </c>
    </row>
    <row r="55" spans="1:13" x14ac:dyDescent="0.25">
      <c r="A55" s="7">
        <v>20</v>
      </c>
      <c r="B55" s="7">
        <v>6</v>
      </c>
      <c r="C55" s="7">
        <v>0</v>
      </c>
      <c r="D55" s="7">
        <v>5</v>
      </c>
      <c r="E55" s="7">
        <v>1</v>
      </c>
      <c r="H55" s="19" t="s">
        <v>13</v>
      </c>
      <c r="I55" s="19">
        <v>1</v>
      </c>
      <c r="J55" s="19"/>
      <c r="K55" s="19"/>
      <c r="L55" s="19"/>
      <c r="M55" s="19"/>
    </row>
    <row r="56" spans="1:13" x14ac:dyDescent="0.25">
      <c r="A56" s="7">
        <v>18</v>
      </c>
      <c r="B56" s="7">
        <v>3</v>
      </c>
      <c r="C56" s="7">
        <v>3</v>
      </c>
      <c r="D56" s="7">
        <v>4</v>
      </c>
      <c r="E56" s="7">
        <v>3</v>
      </c>
      <c r="H56" s="19" t="s">
        <v>14</v>
      </c>
      <c r="I56" s="19">
        <v>-0.22867046223185986</v>
      </c>
      <c r="J56" s="19">
        <v>1</v>
      </c>
      <c r="K56" s="19"/>
      <c r="L56" s="19"/>
      <c r="M56" s="19"/>
    </row>
    <row r="57" spans="1:13" x14ac:dyDescent="0.25">
      <c r="A57" s="7">
        <v>17</v>
      </c>
      <c r="B57" s="7">
        <v>2</v>
      </c>
      <c r="C57" s="7">
        <v>2</v>
      </c>
      <c r="D57" s="7">
        <v>5</v>
      </c>
      <c r="E57" s="7">
        <v>3</v>
      </c>
      <c r="H57" s="19" t="s">
        <v>15</v>
      </c>
      <c r="I57" s="19">
        <v>-0.5560951817776526</v>
      </c>
      <c r="J57" s="19">
        <v>-0.14885117030727094</v>
      </c>
      <c r="K57" s="19">
        <v>1</v>
      </c>
      <c r="L57" s="19"/>
      <c r="M57" s="19"/>
    </row>
    <row r="58" spans="1:13" x14ac:dyDescent="0.25">
      <c r="A58" s="7">
        <v>17</v>
      </c>
      <c r="B58" s="7">
        <v>1</v>
      </c>
      <c r="C58" s="7">
        <v>4</v>
      </c>
      <c r="D58" s="7">
        <v>4</v>
      </c>
      <c r="E58" s="7">
        <v>4</v>
      </c>
      <c r="H58" s="19" t="s">
        <v>16</v>
      </c>
      <c r="I58" s="19">
        <v>3.0177622748009381E-2</v>
      </c>
      <c r="J58" s="19">
        <v>0.69427143372015521</v>
      </c>
      <c r="K58" s="19">
        <v>-0.50230706508657974</v>
      </c>
      <c r="L58" s="19">
        <v>1</v>
      </c>
      <c r="M58" s="19"/>
    </row>
    <row r="59" spans="1:13" ht="15.75" thickBot="1" x14ac:dyDescent="0.3">
      <c r="A59" s="7">
        <v>12</v>
      </c>
      <c r="B59" s="7">
        <v>1</v>
      </c>
      <c r="C59" s="7">
        <v>9</v>
      </c>
      <c r="D59" s="7">
        <v>0</v>
      </c>
      <c r="E59" s="7">
        <v>6</v>
      </c>
      <c r="H59" s="20" t="s">
        <v>17</v>
      </c>
      <c r="I59" s="24">
        <v>-0.55575071647174568</v>
      </c>
      <c r="J59" s="20">
        <v>0.11151224369614413</v>
      </c>
      <c r="K59" s="20">
        <v>0.64804804886290002</v>
      </c>
      <c r="L59" s="20">
        <v>-0.24940191301881237</v>
      </c>
      <c r="M59" s="20">
        <v>1</v>
      </c>
    </row>
    <row r="60" spans="1:13" x14ac:dyDescent="0.25">
      <c r="A60" s="7">
        <v>10</v>
      </c>
      <c r="B60" s="7">
        <v>6</v>
      </c>
      <c r="C60" s="7">
        <v>2</v>
      </c>
      <c r="D60" s="7">
        <v>7</v>
      </c>
      <c r="E60" s="7">
        <v>6</v>
      </c>
    </row>
    <row r="61" spans="1:13" x14ac:dyDescent="0.25">
      <c r="A61" s="7">
        <v>10</v>
      </c>
      <c r="B61" s="7">
        <v>3</v>
      </c>
      <c r="C61" s="7">
        <v>5</v>
      </c>
      <c r="D61" s="7">
        <v>3</v>
      </c>
      <c r="E61" s="7">
        <v>6</v>
      </c>
      <c r="H61" t="s">
        <v>100</v>
      </c>
    </row>
    <row r="62" spans="1:13" ht="15.75" thickBot="1" x14ac:dyDescent="0.3">
      <c r="A62" s="7">
        <v>9</v>
      </c>
      <c r="B62" s="7">
        <v>9</v>
      </c>
      <c r="C62" s="7">
        <v>4</v>
      </c>
      <c r="D62" s="7">
        <v>7</v>
      </c>
      <c r="E62" s="7">
        <v>8</v>
      </c>
    </row>
    <row r="63" spans="1:13" x14ac:dyDescent="0.25">
      <c r="A63" s="7">
        <v>9</v>
      </c>
      <c r="B63" s="7">
        <v>0</v>
      </c>
      <c r="C63" s="7">
        <v>4</v>
      </c>
      <c r="D63" s="7">
        <v>0</v>
      </c>
      <c r="E63" s="7">
        <v>5</v>
      </c>
      <c r="H63" s="22" t="s">
        <v>101</v>
      </c>
      <c r="I63" s="22"/>
    </row>
    <row r="64" spans="1:13" x14ac:dyDescent="0.25">
      <c r="A64" s="7">
        <v>9</v>
      </c>
      <c r="B64" s="7">
        <v>3</v>
      </c>
      <c r="C64" s="7">
        <v>4</v>
      </c>
      <c r="D64" s="7">
        <v>6</v>
      </c>
      <c r="E64" s="7">
        <v>7</v>
      </c>
      <c r="H64" s="19" t="s">
        <v>102</v>
      </c>
      <c r="I64" s="19">
        <v>0.55575071647174556</v>
      </c>
    </row>
    <row r="65" spans="1:16" x14ac:dyDescent="0.25">
      <c r="A65" s="7">
        <v>8</v>
      </c>
      <c r="B65" s="7">
        <v>6</v>
      </c>
      <c r="C65" s="7">
        <v>2</v>
      </c>
      <c r="D65" s="7">
        <v>10</v>
      </c>
      <c r="E65" s="7">
        <v>1</v>
      </c>
      <c r="H65" s="19" t="s">
        <v>103</v>
      </c>
      <c r="I65" s="23">
        <v>0.30885885885885855</v>
      </c>
    </row>
    <row r="66" spans="1:16" x14ac:dyDescent="0.25">
      <c r="A66" s="7">
        <v>8</v>
      </c>
      <c r="B66" s="7">
        <v>4</v>
      </c>
      <c r="C66" s="7">
        <v>9</v>
      </c>
      <c r="D66" s="7">
        <v>3</v>
      </c>
      <c r="E66" s="7">
        <v>8</v>
      </c>
      <c r="H66" s="19" t="s">
        <v>104</v>
      </c>
      <c r="I66" s="19">
        <v>0.26278278278278244</v>
      </c>
    </row>
    <row r="67" spans="1:16" x14ac:dyDescent="0.25">
      <c r="A67" s="7">
        <v>7</v>
      </c>
      <c r="B67" s="7">
        <v>2</v>
      </c>
      <c r="C67" s="7">
        <v>3</v>
      </c>
      <c r="D67" s="7">
        <v>2</v>
      </c>
      <c r="E67" s="7">
        <v>4</v>
      </c>
      <c r="H67" s="19" t="s">
        <v>105</v>
      </c>
      <c r="I67" s="19">
        <v>4.00566048288412</v>
      </c>
    </row>
    <row r="68" spans="1:16" ht="15.75" thickBot="1" x14ac:dyDescent="0.3">
      <c r="A68" s="7">
        <v>7</v>
      </c>
      <c r="B68" s="7">
        <v>3</v>
      </c>
      <c r="C68" s="7">
        <v>9</v>
      </c>
      <c r="D68" s="7">
        <v>3</v>
      </c>
      <c r="E68" s="7">
        <v>6</v>
      </c>
      <c r="H68" s="20" t="s">
        <v>106</v>
      </c>
      <c r="I68" s="20">
        <v>17</v>
      </c>
    </row>
    <row r="69" spans="1:16" x14ac:dyDescent="0.25">
      <c r="A69" s="7">
        <v>6</v>
      </c>
      <c r="B69" s="7">
        <v>6</v>
      </c>
      <c r="C69" s="7">
        <v>7</v>
      </c>
      <c r="D69" s="7">
        <v>4</v>
      </c>
      <c r="E69" s="7">
        <v>5</v>
      </c>
    </row>
    <row r="70" spans="1:16" ht="15.75" thickBot="1" x14ac:dyDescent="0.3">
      <c r="A70" s="7">
        <v>6</v>
      </c>
      <c r="B70" s="7">
        <v>4</v>
      </c>
      <c r="C70" s="7">
        <v>7</v>
      </c>
      <c r="D70" s="7">
        <v>4</v>
      </c>
      <c r="E70" s="7">
        <v>5</v>
      </c>
      <c r="H70" t="s">
        <v>107</v>
      </c>
    </row>
    <row r="71" spans="1:16" x14ac:dyDescent="0.25">
      <c r="A71" s="7">
        <v>5</v>
      </c>
      <c r="B71" s="7">
        <v>6</v>
      </c>
      <c r="C71" s="7">
        <v>7</v>
      </c>
      <c r="D71" s="7">
        <v>4</v>
      </c>
      <c r="E71" s="7">
        <v>7</v>
      </c>
      <c r="H71" s="21"/>
      <c r="I71" s="21" t="s">
        <v>112</v>
      </c>
      <c r="J71" s="21" t="s">
        <v>113</v>
      </c>
      <c r="K71" s="21" t="s">
        <v>114</v>
      </c>
      <c r="L71" s="21" t="s">
        <v>115</v>
      </c>
      <c r="M71" s="21" t="s">
        <v>116</v>
      </c>
    </row>
    <row r="72" spans="1:16" x14ac:dyDescent="0.25">
      <c r="A72" s="25">
        <f>I77+I78*E72</f>
        <v>12.915032679738566</v>
      </c>
      <c r="B72" s="7">
        <v>4</v>
      </c>
      <c r="C72" s="7">
        <v>3</v>
      </c>
      <c r="D72" s="7">
        <v>2</v>
      </c>
      <c r="E72" s="7">
        <v>3</v>
      </c>
      <c r="H72" s="19" t="s">
        <v>108</v>
      </c>
      <c r="I72" s="19">
        <v>1</v>
      </c>
      <c r="J72" s="19">
        <v>107.55555555555546</v>
      </c>
      <c r="K72" s="19">
        <v>107.55555555555546</v>
      </c>
      <c r="L72" s="19">
        <v>6.7032370193352078</v>
      </c>
      <c r="M72" s="23">
        <v>2.0541272796131386E-2</v>
      </c>
    </row>
    <row r="73" spans="1:16" x14ac:dyDescent="0.25">
      <c r="H73" s="19" t="s">
        <v>109</v>
      </c>
      <c r="I73" s="19">
        <v>15</v>
      </c>
      <c r="J73" s="19">
        <v>240.67973856209161</v>
      </c>
      <c r="K73" s="19">
        <v>16.045315904139439</v>
      </c>
      <c r="L73" s="19"/>
      <c r="M73" s="19"/>
    </row>
    <row r="74" spans="1:16" ht="15.75" thickBot="1" x14ac:dyDescent="0.3">
      <c r="H74" s="20" t="s">
        <v>110</v>
      </c>
      <c r="I74" s="20">
        <v>16</v>
      </c>
      <c r="J74" s="20">
        <v>348.23529411764707</v>
      </c>
      <c r="K74" s="20"/>
      <c r="L74" s="20"/>
      <c r="M74" s="20"/>
    </row>
    <row r="75" spans="1:16" ht="15.75" thickBot="1" x14ac:dyDescent="0.3"/>
    <row r="76" spans="1:16" x14ac:dyDescent="0.25">
      <c r="H76" s="21"/>
      <c r="I76" s="21" t="s">
        <v>117</v>
      </c>
      <c r="J76" s="21" t="s">
        <v>105</v>
      </c>
      <c r="K76" s="21" t="s">
        <v>118</v>
      </c>
      <c r="L76" s="21" t="s">
        <v>119</v>
      </c>
      <c r="M76" s="21" t="s">
        <v>120</v>
      </c>
      <c r="N76" s="21" t="s">
        <v>121</v>
      </c>
      <c r="O76" s="21" t="s">
        <v>122</v>
      </c>
      <c r="P76" s="21" t="s">
        <v>123</v>
      </c>
    </row>
    <row r="77" spans="1:16" x14ac:dyDescent="0.25">
      <c r="H77" s="19" t="s">
        <v>111</v>
      </c>
      <c r="I77" s="19">
        <v>16.581699346405234</v>
      </c>
      <c r="J77" s="19">
        <v>2.5524757308348818</v>
      </c>
      <c r="K77" s="19">
        <v>6.4963200809676547</v>
      </c>
      <c r="L77" s="23">
        <v>1.0094731498359805E-5</v>
      </c>
      <c r="M77" s="19">
        <v>11.141226109864872</v>
      </c>
      <c r="N77" s="19">
        <v>22.022172582945593</v>
      </c>
      <c r="O77" s="19">
        <v>11.141226109864872</v>
      </c>
      <c r="P77" s="19">
        <v>22.022172582945593</v>
      </c>
    </row>
    <row r="78" spans="1:16" ht="15.75" thickBot="1" x14ac:dyDescent="0.3">
      <c r="H78" s="20" t="s">
        <v>17</v>
      </c>
      <c r="I78" s="20">
        <v>-1.222222222222223</v>
      </c>
      <c r="J78" s="20">
        <v>0.47207161509639034</v>
      </c>
      <c r="K78" s="20">
        <v>-2.5890610304384909</v>
      </c>
      <c r="L78" s="24">
        <v>2.0541272796131264E-2</v>
      </c>
      <c r="M78" s="20">
        <v>-2.2284190516910929</v>
      </c>
      <c r="N78" s="20">
        <v>-0.21602539275335308</v>
      </c>
      <c r="O78" s="20">
        <v>-2.2284190516910929</v>
      </c>
      <c r="P78" s="20">
        <v>-0.21602539275335308</v>
      </c>
    </row>
    <row r="82" spans="8:10" x14ac:dyDescent="0.25">
      <c r="H82" t="s">
        <v>124</v>
      </c>
    </row>
    <row r="83" spans="8:10" ht="15.75" thickBot="1" x14ac:dyDescent="0.3"/>
    <row r="84" spans="8:10" x14ac:dyDescent="0.25">
      <c r="H84" s="21" t="s">
        <v>125</v>
      </c>
      <c r="I84" s="21" t="s">
        <v>126</v>
      </c>
      <c r="J84" s="21" t="s">
        <v>127</v>
      </c>
    </row>
    <row r="85" spans="8:10" x14ac:dyDescent="0.25">
      <c r="H85" s="19">
        <v>1</v>
      </c>
      <c r="I85" s="19">
        <v>15.359477124183011</v>
      </c>
      <c r="J85" s="19">
        <v>4.6405228758169894</v>
      </c>
    </row>
    <row r="86" spans="8:10" x14ac:dyDescent="0.25">
      <c r="H86" s="19">
        <v>2</v>
      </c>
      <c r="I86" s="19">
        <v>12.915032679738566</v>
      </c>
      <c r="J86" s="19">
        <v>5.0849673202614341</v>
      </c>
    </row>
    <row r="87" spans="8:10" x14ac:dyDescent="0.25">
      <c r="H87" s="19">
        <v>3</v>
      </c>
      <c r="I87" s="19">
        <v>12.915032679738566</v>
      </c>
      <c r="J87" s="19">
        <v>4.0849673202614341</v>
      </c>
    </row>
    <row r="88" spans="8:10" x14ac:dyDescent="0.25">
      <c r="H88" s="19">
        <v>4</v>
      </c>
      <c r="I88" s="19">
        <v>11.692810457516341</v>
      </c>
      <c r="J88" s="19">
        <v>5.307189542483659</v>
      </c>
    </row>
    <row r="89" spans="8:10" x14ac:dyDescent="0.25">
      <c r="H89" s="19">
        <v>5</v>
      </c>
      <c r="I89" s="19">
        <v>9.2483660130718963</v>
      </c>
      <c r="J89" s="19">
        <v>2.7516339869281037</v>
      </c>
    </row>
    <row r="90" spans="8:10" x14ac:dyDescent="0.25">
      <c r="H90" s="19">
        <v>6</v>
      </c>
      <c r="I90" s="19">
        <v>9.2483660130718963</v>
      </c>
      <c r="J90" s="19">
        <v>0.75163398692810368</v>
      </c>
    </row>
    <row r="91" spans="8:10" x14ac:dyDescent="0.25">
      <c r="H91" s="19">
        <v>7</v>
      </c>
      <c r="I91" s="19">
        <v>9.2483660130718963</v>
      </c>
      <c r="J91" s="19">
        <v>0.75163398692810368</v>
      </c>
    </row>
    <row r="92" spans="8:10" x14ac:dyDescent="0.25">
      <c r="H92" s="19">
        <v>8</v>
      </c>
      <c r="I92" s="19">
        <v>6.8039215686274499</v>
      </c>
      <c r="J92" s="19">
        <v>2.1960784313725501</v>
      </c>
    </row>
    <row r="93" spans="8:10" x14ac:dyDescent="0.25">
      <c r="H93" s="19">
        <v>9</v>
      </c>
      <c r="I93" s="19">
        <v>10.47058823529412</v>
      </c>
      <c r="J93" s="19">
        <v>-1.4705882352941195</v>
      </c>
    </row>
    <row r="94" spans="8:10" x14ac:dyDescent="0.25">
      <c r="H94" s="19">
        <v>10</v>
      </c>
      <c r="I94" s="19">
        <v>8.0261437908496731</v>
      </c>
      <c r="J94" s="19">
        <v>0.97385620915032689</v>
      </c>
    </row>
    <row r="95" spans="8:10" x14ac:dyDescent="0.25">
      <c r="H95" s="19">
        <v>11</v>
      </c>
      <c r="I95" s="19">
        <v>15.359477124183011</v>
      </c>
      <c r="J95" s="19">
        <v>-7.3594771241830106</v>
      </c>
    </row>
    <row r="96" spans="8:10" x14ac:dyDescent="0.25">
      <c r="H96" s="19">
        <v>12</v>
      </c>
      <c r="I96" s="19">
        <v>6.8039215686274499</v>
      </c>
      <c r="J96" s="19">
        <v>1.1960784313725501</v>
      </c>
    </row>
    <row r="97" spans="8:10" x14ac:dyDescent="0.25">
      <c r="H97" s="19">
        <v>13</v>
      </c>
      <c r="I97" s="19">
        <v>11.692810457516341</v>
      </c>
      <c r="J97" s="19">
        <v>-4.692810457516341</v>
      </c>
    </row>
    <row r="98" spans="8:10" x14ac:dyDescent="0.25">
      <c r="H98" s="19">
        <v>14</v>
      </c>
      <c r="I98" s="19">
        <v>9.2483660130718963</v>
      </c>
      <c r="J98" s="19">
        <v>-2.2483660130718963</v>
      </c>
    </row>
    <row r="99" spans="8:10" x14ac:dyDescent="0.25">
      <c r="H99" s="19">
        <v>15</v>
      </c>
      <c r="I99" s="19">
        <v>10.47058823529412</v>
      </c>
      <c r="J99" s="19">
        <v>-4.4705882352941195</v>
      </c>
    </row>
    <row r="100" spans="8:10" x14ac:dyDescent="0.25">
      <c r="H100" s="19">
        <v>16</v>
      </c>
      <c r="I100" s="19">
        <v>10.47058823529412</v>
      </c>
      <c r="J100" s="19">
        <v>-4.4705882352941195</v>
      </c>
    </row>
    <row r="101" spans="8:10" ht="15.75" thickBot="1" x14ac:dyDescent="0.3">
      <c r="H101" s="20">
        <v>17</v>
      </c>
      <c r="I101" s="20">
        <v>8.0261437908496731</v>
      </c>
      <c r="J101" s="20">
        <v>-3.0261437908496731</v>
      </c>
    </row>
  </sheetData>
  <sortState ref="A55:F72">
    <sortCondition descending="1" ref="A55"/>
  </sortState>
  <mergeCells count="2">
    <mergeCell ref="A1:E1"/>
    <mergeCell ref="A53:F53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75"/>
  <sheetViews>
    <sheetView showGridLines="0" topLeftCell="P1" workbookViewId="0">
      <selection activeCell="AD7" sqref="AD7"/>
    </sheetView>
  </sheetViews>
  <sheetFormatPr defaultRowHeight="12.75" x14ac:dyDescent="0.2"/>
  <cols>
    <col min="1" max="1" width="14.28515625" style="7" bestFit="1" customWidth="1"/>
    <col min="2" max="2" width="13.7109375" style="7" bestFit="1" customWidth="1"/>
    <col min="3" max="3" width="17.7109375" style="15" bestFit="1" customWidth="1"/>
    <col min="4" max="4" width="17.85546875" style="7" bestFit="1" customWidth="1"/>
    <col min="5" max="8" width="12" style="6" customWidth="1"/>
    <col min="9" max="9" width="15.28515625" style="6" customWidth="1"/>
    <col min="10" max="10" width="9.28515625" style="7" customWidth="1"/>
    <col min="11" max="11" width="9.42578125" style="16" bestFit="1" customWidth="1"/>
    <col min="12" max="12" width="9.5703125" style="7" bestFit="1" customWidth="1"/>
    <col min="13" max="14" width="9.28515625" style="7" bestFit="1" customWidth="1"/>
    <col min="15" max="16" width="9.5703125" style="7" bestFit="1" customWidth="1"/>
    <col min="17" max="18" width="9.42578125" style="7" bestFit="1" customWidth="1"/>
    <col min="19" max="19" width="8" style="7" bestFit="1" customWidth="1"/>
    <col min="20" max="20" width="5.5703125" style="17" bestFit="1" customWidth="1"/>
    <col min="21" max="21" width="5" style="7" bestFit="1" customWidth="1"/>
    <col min="22" max="23" width="9.140625" style="7"/>
    <col min="24" max="24" width="9" style="7" bestFit="1" customWidth="1"/>
    <col min="25" max="25" width="14.28515625" style="7" bestFit="1" customWidth="1"/>
    <col min="26" max="26" width="9.42578125" style="7" customWidth="1"/>
    <col min="27" max="27" width="4" style="7" bestFit="1" customWidth="1"/>
    <col min="28" max="28" width="6.28515625" style="7" bestFit="1" customWidth="1"/>
    <col min="29" max="29" width="4" style="7" bestFit="1" customWidth="1"/>
    <col min="30" max="30" width="6.28515625" style="7" bestFit="1" customWidth="1"/>
    <col min="31" max="31" width="4" style="7" bestFit="1" customWidth="1"/>
    <col min="32" max="32" width="6.28515625" style="7" bestFit="1" customWidth="1"/>
    <col min="33" max="33" width="4" style="7" bestFit="1" customWidth="1"/>
    <col min="34" max="34" width="6.28515625" style="7" bestFit="1" customWidth="1"/>
    <col min="35" max="35" width="4" style="7" bestFit="1" customWidth="1"/>
    <col min="36" max="36" width="6.28515625" style="7" bestFit="1" customWidth="1"/>
    <col min="37" max="37" width="4" style="7" bestFit="1" customWidth="1"/>
    <col min="38" max="38" width="6.28515625" style="7" bestFit="1" customWidth="1"/>
    <col min="39" max="39" width="4" style="7" bestFit="1" customWidth="1"/>
    <col min="40" max="40" width="6.28515625" style="7" bestFit="1" customWidth="1"/>
    <col min="41" max="41" width="4" style="7" bestFit="1" customWidth="1"/>
    <col min="42" max="42" width="6.28515625" style="7" bestFit="1" customWidth="1"/>
    <col min="43" max="43" width="4" style="7" bestFit="1" customWidth="1"/>
    <col min="44" max="44" width="6.28515625" style="7" bestFit="1" customWidth="1"/>
    <col min="45" max="45" width="4" style="7" bestFit="1" customWidth="1"/>
    <col min="46" max="46" width="6.28515625" style="7" bestFit="1" customWidth="1"/>
    <col min="47" max="48" width="9.140625" style="7"/>
    <col min="49" max="49" width="12.7109375" style="7" bestFit="1" customWidth="1"/>
    <col min="50" max="50" width="13.7109375" style="7" bestFit="1" customWidth="1"/>
    <col min="51" max="221" width="9.140625" style="7"/>
    <col min="222" max="222" width="14.28515625" style="7" bestFit="1" customWidth="1"/>
    <col min="223" max="223" width="13.7109375" style="7" bestFit="1" customWidth="1"/>
    <col min="224" max="224" width="17.7109375" style="7" bestFit="1" customWidth="1"/>
    <col min="225" max="225" width="17.85546875" style="7" bestFit="1" customWidth="1"/>
    <col min="226" max="226" width="12" style="7" bestFit="1" customWidth="1"/>
    <col min="227" max="229" width="12" style="7" customWidth="1"/>
    <col min="230" max="230" width="15.28515625" style="7" customWidth="1"/>
    <col min="231" max="231" width="9.28515625" style="7" bestFit="1" customWidth="1"/>
    <col min="232" max="232" width="9.42578125" style="7" bestFit="1" customWidth="1"/>
    <col min="233" max="233" width="9.5703125" style="7" bestFit="1" customWidth="1"/>
    <col min="234" max="235" width="9.28515625" style="7" bestFit="1" customWidth="1"/>
    <col min="236" max="237" width="9.5703125" style="7" bestFit="1" customWidth="1"/>
    <col min="238" max="239" width="9.42578125" style="7" bestFit="1" customWidth="1"/>
    <col min="240" max="240" width="8" style="7" bestFit="1" customWidth="1"/>
    <col min="241" max="241" width="9.28515625" style="7" bestFit="1" customWidth="1"/>
    <col min="242" max="242" width="8.85546875" style="7" bestFit="1" customWidth="1"/>
    <col min="243" max="243" width="5.28515625" style="7" bestFit="1" customWidth="1"/>
    <col min="244" max="244" width="5.5703125" style="7" bestFit="1" customWidth="1"/>
    <col min="245" max="245" width="5.42578125" style="7" bestFit="1" customWidth="1"/>
    <col min="246" max="247" width="5" style="7" bestFit="1" customWidth="1"/>
    <col min="248" max="248" width="9" style="7" bestFit="1" customWidth="1"/>
    <col min="249" max="249" width="9.140625" style="7"/>
    <col min="250" max="250" width="8.140625" style="7" bestFit="1" customWidth="1"/>
    <col min="251" max="251" width="10.5703125" style="7" bestFit="1" customWidth="1"/>
    <col min="252" max="477" width="9.140625" style="7"/>
    <col min="478" max="478" width="14.28515625" style="7" bestFit="1" customWidth="1"/>
    <col min="479" max="479" width="13.7109375" style="7" bestFit="1" customWidth="1"/>
    <col min="480" max="480" width="17.7109375" style="7" bestFit="1" customWidth="1"/>
    <col min="481" max="481" width="17.85546875" style="7" bestFit="1" customWidth="1"/>
    <col min="482" max="482" width="12" style="7" bestFit="1" customWidth="1"/>
    <col min="483" max="485" width="12" style="7" customWidth="1"/>
    <col min="486" max="486" width="15.28515625" style="7" customWidth="1"/>
    <col min="487" max="487" width="9.28515625" style="7" bestFit="1" customWidth="1"/>
    <col min="488" max="488" width="9.42578125" style="7" bestFit="1" customWidth="1"/>
    <col min="489" max="489" width="9.5703125" style="7" bestFit="1" customWidth="1"/>
    <col min="490" max="491" width="9.28515625" style="7" bestFit="1" customWidth="1"/>
    <col min="492" max="493" width="9.5703125" style="7" bestFit="1" customWidth="1"/>
    <col min="494" max="495" width="9.42578125" style="7" bestFit="1" customWidth="1"/>
    <col min="496" max="496" width="8" style="7" bestFit="1" customWidth="1"/>
    <col min="497" max="497" width="9.28515625" style="7" bestFit="1" customWidth="1"/>
    <col min="498" max="498" width="8.85546875" style="7" bestFit="1" customWidth="1"/>
    <col min="499" max="499" width="5.28515625" style="7" bestFit="1" customWidth="1"/>
    <col min="500" max="500" width="5.5703125" style="7" bestFit="1" customWidth="1"/>
    <col min="501" max="501" width="5.42578125" style="7" bestFit="1" customWidth="1"/>
    <col min="502" max="503" width="5" style="7" bestFit="1" customWidth="1"/>
    <col min="504" max="504" width="9" style="7" bestFit="1" customWidth="1"/>
    <col min="505" max="505" width="9.140625" style="7"/>
    <col min="506" max="506" width="8.140625" style="7" bestFit="1" customWidth="1"/>
    <col min="507" max="507" width="10.5703125" style="7" bestFit="1" customWidth="1"/>
    <col min="508" max="733" width="9.140625" style="7"/>
    <col min="734" max="734" width="14.28515625" style="7" bestFit="1" customWidth="1"/>
    <col min="735" max="735" width="13.7109375" style="7" bestFit="1" customWidth="1"/>
    <col min="736" max="736" width="17.7109375" style="7" bestFit="1" customWidth="1"/>
    <col min="737" max="737" width="17.85546875" style="7" bestFit="1" customWidth="1"/>
    <col min="738" max="738" width="12" style="7" bestFit="1" customWidth="1"/>
    <col min="739" max="741" width="12" style="7" customWidth="1"/>
    <col min="742" max="742" width="15.28515625" style="7" customWidth="1"/>
    <col min="743" max="743" width="9.28515625" style="7" bestFit="1" customWidth="1"/>
    <col min="744" max="744" width="9.42578125" style="7" bestFit="1" customWidth="1"/>
    <col min="745" max="745" width="9.5703125" style="7" bestFit="1" customWidth="1"/>
    <col min="746" max="747" width="9.28515625" style="7" bestFit="1" customWidth="1"/>
    <col min="748" max="749" width="9.5703125" style="7" bestFit="1" customWidth="1"/>
    <col min="750" max="751" width="9.42578125" style="7" bestFit="1" customWidth="1"/>
    <col min="752" max="752" width="8" style="7" bestFit="1" customWidth="1"/>
    <col min="753" max="753" width="9.28515625" style="7" bestFit="1" customWidth="1"/>
    <col min="754" max="754" width="8.85546875" style="7" bestFit="1" customWidth="1"/>
    <col min="755" max="755" width="5.28515625" style="7" bestFit="1" customWidth="1"/>
    <col min="756" max="756" width="5.5703125" style="7" bestFit="1" customWidth="1"/>
    <col min="757" max="757" width="5.42578125" style="7" bestFit="1" customWidth="1"/>
    <col min="758" max="759" width="5" style="7" bestFit="1" customWidth="1"/>
    <col min="760" max="760" width="9" style="7" bestFit="1" customWidth="1"/>
    <col min="761" max="761" width="9.140625" style="7"/>
    <col min="762" max="762" width="8.140625" style="7" bestFit="1" customWidth="1"/>
    <col min="763" max="763" width="10.5703125" style="7" bestFit="1" customWidth="1"/>
    <col min="764" max="989" width="9.140625" style="7"/>
    <col min="990" max="990" width="14.28515625" style="7" bestFit="1" customWidth="1"/>
    <col min="991" max="991" width="13.7109375" style="7" bestFit="1" customWidth="1"/>
    <col min="992" max="992" width="17.7109375" style="7" bestFit="1" customWidth="1"/>
    <col min="993" max="993" width="17.85546875" style="7" bestFit="1" customWidth="1"/>
    <col min="994" max="994" width="12" style="7" bestFit="1" customWidth="1"/>
    <col min="995" max="997" width="12" style="7" customWidth="1"/>
    <col min="998" max="998" width="15.28515625" style="7" customWidth="1"/>
    <col min="999" max="999" width="9.28515625" style="7" bestFit="1" customWidth="1"/>
    <col min="1000" max="1000" width="9.42578125" style="7" bestFit="1" customWidth="1"/>
    <col min="1001" max="1001" width="9.5703125" style="7" bestFit="1" customWidth="1"/>
    <col min="1002" max="1003" width="9.28515625" style="7" bestFit="1" customWidth="1"/>
    <col min="1004" max="1005" width="9.5703125" style="7" bestFit="1" customWidth="1"/>
    <col min="1006" max="1007" width="9.42578125" style="7" bestFit="1" customWidth="1"/>
    <col min="1008" max="1008" width="8" style="7" bestFit="1" customWidth="1"/>
    <col min="1009" max="1009" width="9.28515625" style="7" bestFit="1" customWidth="1"/>
    <col min="1010" max="1010" width="8.85546875" style="7" bestFit="1" customWidth="1"/>
    <col min="1011" max="1011" width="5.28515625" style="7" bestFit="1" customWidth="1"/>
    <col min="1012" max="1012" width="5.5703125" style="7" bestFit="1" customWidth="1"/>
    <col min="1013" max="1013" width="5.42578125" style="7" bestFit="1" customWidth="1"/>
    <col min="1014" max="1015" width="5" style="7" bestFit="1" customWidth="1"/>
    <col min="1016" max="1016" width="9" style="7" bestFit="1" customWidth="1"/>
    <col min="1017" max="1017" width="9.140625" style="7"/>
    <col min="1018" max="1018" width="8.140625" style="7" bestFit="1" customWidth="1"/>
    <col min="1019" max="1019" width="10.5703125" style="7" bestFit="1" customWidth="1"/>
    <col min="1020" max="1245" width="9.140625" style="7"/>
    <col min="1246" max="1246" width="14.28515625" style="7" bestFit="1" customWidth="1"/>
    <col min="1247" max="1247" width="13.7109375" style="7" bestFit="1" customWidth="1"/>
    <col min="1248" max="1248" width="17.7109375" style="7" bestFit="1" customWidth="1"/>
    <col min="1249" max="1249" width="17.85546875" style="7" bestFit="1" customWidth="1"/>
    <col min="1250" max="1250" width="12" style="7" bestFit="1" customWidth="1"/>
    <col min="1251" max="1253" width="12" style="7" customWidth="1"/>
    <col min="1254" max="1254" width="15.28515625" style="7" customWidth="1"/>
    <col min="1255" max="1255" width="9.28515625" style="7" bestFit="1" customWidth="1"/>
    <col min="1256" max="1256" width="9.42578125" style="7" bestFit="1" customWidth="1"/>
    <col min="1257" max="1257" width="9.5703125" style="7" bestFit="1" customWidth="1"/>
    <col min="1258" max="1259" width="9.28515625" style="7" bestFit="1" customWidth="1"/>
    <col min="1260" max="1261" width="9.5703125" style="7" bestFit="1" customWidth="1"/>
    <col min="1262" max="1263" width="9.42578125" style="7" bestFit="1" customWidth="1"/>
    <col min="1264" max="1264" width="8" style="7" bestFit="1" customWidth="1"/>
    <col min="1265" max="1265" width="9.28515625" style="7" bestFit="1" customWidth="1"/>
    <col min="1266" max="1266" width="8.85546875" style="7" bestFit="1" customWidth="1"/>
    <col min="1267" max="1267" width="5.28515625" style="7" bestFit="1" customWidth="1"/>
    <col min="1268" max="1268" width="5.5703125" style="7" bestFit="1" customWidth="1"/>
    <col min="1269" max="1269" width="5.42578125" style="7" bestFit="1" customWidth="1"/>
    <col min="1270" max="1271" width="5" style="7" bestFit="1" customWidth="1"/>
    <col min="1272" max="1272" width="9" style="7" bestFit="1" customWidth="1"/>
    <col min="1273" max="1273" width="9.140625" style="7"/>
    <col min="1274" max="1274" width="8.140625" style="7" bestFit="1" customWidth="1"/>
    <col min="1275" max="1275" width="10.5703125" style="7" bestFit="1" customWidth="1"/>
    <col min="1276" max="1501" width="9.140625" style="7"/>
    <col min="1502" max="1502" width="14.28515625" style="7" bestFit="1" customWidth="1"/>
    <col min="1503" max="1503" width="13.7109375" style="7" bestFit="1" customWidth="1"/>
    <col min="1504" max="1504" width="17.7109375" style="7" bestFit="1" customWidth="1"/>
    <col min="1505" max="1505" width="17.85546875" style="7" bestFit="1" customWidth="1"/>
    <col min="1506" max="1506" width="12" style="7" bestFit="1" customWidth="1"/>
    <col min="1507" max="1509" width="12" style="7" customWidth="1"/>
    <col min="1510" max="1510" width="15.28515625" style="7" customWidth="1"/>
    <col min="1511" max="1511" width="9.28515625" style="7" bestFit="1" customWidth="1"/>
    <col min="1512" max="1512" width="9.42578125" style="7" bestFit="1" customWidth="1"/>
    <col min="1513" max="1513" width="9.5703125" style="7" bestFit="1" customWidth="1"/>
    <col min="1514" max="1515" width="9.28515625" style="7" bestFit="1" customWidth="1"/>
    <col min="1516" max="1517" width="9.5703125" style="7" bestFit="1" customWidth="1"/>
    <col min="1518" max="1519" width="9.42578125" style="7" bestFit="1" customWidth="1"/>
    <col min="1520" max="1520" width="8" style="7" bestFit="1" customWidth="1"/>
    <col min="1521" max="1521" width="9.28515625" style="7" bestFit="1" customWidth="1"/>
    <col min="1522" max="1522" width="8.85546875" style="7" bestFit="1" customWidth="1"/>
    <col min="1523" max="1523" width="5.28515625" style="7" bestFit="1" customWidth="1"/>
    <col min="1524" max="1524" width="5.5703125" style="7" bestFit="1" customWidth="1"/>
    <col min="1525" max="1525" width="5.42578125" style="7" bestFit="1" customWidth="1"/>
    <col min="1526" max="1527" width="5" style="7" bestFit="1" customWidth="1"/>
    <col min="1528" max="1528" width="9" style="7" bestFit="1" customWidth="1"/>
    <col min="1529" max="1529" width="9.140625" style="7"/>
    <col min="1530" max="1530" width="8.140625" style="7" bestFit="1" customWidth="1"/>
    <col min="1531" max="1531" width="10.5703125" style="7" bestFit="1" customWidth="1"/>
    <col min="1532" max="1757" width="9.140625" style="7"/>
    <col min="1758" max="1758" width="14.28515625" style="7" bestFit="1" customWidth="1"/>
    <col min="1759" max="1759" width="13.7109375" style="7" bestFit="1" customWidth="1"/>
    <col min="1760" max="1760" width="17.7109375" style="7" bestFit="1" customWidth="1"/>
    <col min="1761" max="1761" width="17.85546875" style="7" bestFit="1" customWidth="1"/>
    <col min="1762" max="1762" width="12" style="7" bestFit="1" customWidth="1"/>
    <col min="1763" max="1765" width="12" style="7" customWidth="1"/>
    <col min="1766" max="1766" width="15.28515625" style="7" customWidth="1"/>
    <col min="1767" max="1767" width="9.28515625" style="7" bestFit="1" customWidth="1"/>
    <col min="1768" max="1768" width="9.42578125" style="7" bestFit="1" customWidth="1"/>
    <col min="1769" max="1769" width="9.5703125" style="7" bestFit="1" customWidth="1"/>
    <col min="1770" max="1771" width="9.28515625" style="7" bestFit="1" customWidth="1"/>
    <col min="1772" max="1773" width="9.5703125" style="7" bestFit="1" customWidth="1"/>
    <col min="1774" max="1775" width="9.42578125" style="7" bestFit="1" customWidth="1"/>
    <col min="1776" max="1776" width="8" style="7" bestFit="1" customWidth="1"/>
    <col min="1777" max="1777" width="9.28515625" style="7" bestFit="1" customWidth="1"/>
    <col min="1778" max="1778" width="8.85546875" style="7" bestFit="1" customWidth="1"/>
    <col min="1779" max="1779" width="5.28515625" style="7" bestFit="1" customWidth="1"/>
    <col min="1780" max="1780" width="5.5703125" style="7" bestFit="1" customWidth="1"/>
    <col min="1781" max="1781" width="5.42578125" style="7" bestFit="1" customWidth="1"/>
    <col min="1782" max="1783" width="5" style="7" bestFit="1" customWidth="1"/>
    <col min="1784" max="1784" width="9" style="7" bestFit="1" customWidth="1"/>
    <col min="1785" max="1785" width="9.140625" style="7"/>
    <col min="1786" max="1786" width="8.140625" style="7" bestFit="1" customWidth="1"/>
    <col min="1787" max="1787" width="10.5703125" style="7" bestFit="1" customWidth="1"/>
    <col min="1788" max="2013" width="9.140625" style="7"/>
    <col min="2014" max="2014" width="14.28515625" style="7" bestFit="1" customWidth="1"/>
    <col min="2015" max="2015" width="13.7109375" style="7" bestFit="1" customWidth="1"/>
    <col min="2016" max="2016" width="17.7109375" style="7" bestFit="1" customWidth="1"/>
    <col min="2017" max="2017" width="17.85546875" style="7" bestFit="1" customWidth="1"/>
    <col min="2018" max="2018" width="12" style="7" bestFit="1" customWidth="1"/>
    <col min="2019" max="2021" width="12" style="7" customWidth="1"/>
    <col min="2022" max="2022" width="15.28515625" style="7" customWidth="1"/>
    <col min="2023" max="2023" width="9.28515625" style="7" bestFit="1" customWidth="1"/>
    <col min="2024" max="2024" width="9.42578125" style="7" bestFit="1" customWidth="1"/>
    <col min="2025" max="2025" width="9.5703125" style="7" bestFit="1" customWidth="1"/>
    <col min="2026" max="2027" width="9.28515625" style="7" bestFit="1" customWidth="1"/>
    <col min="2028" max="2029" width="9.5703125" style="7" bestFit="1" customWidth="1"/>
    <col min="2030" max="2031" width="9.42578125" style="7" bestFit="1" customWidth="1"/>
    <col min="2032" max="2032" width="8" style="7" bestFit="1" customWidth="1"/>
    <col min="2033" max="2033" width="9.28515625" style="7" bestFit="1" customWidth="1"/>
    <col min="2034" max="2034" width="8.85546875" style="7" bestFit="1" customWidth="1"/>
    <col min="2035" max="2035" width="5.28515625" style="7" bestFit="1" customWidth="1"/>
    <col min="2036" max="2036" width="5.5703125" style="7" bestFit="1" customWidth="1"/>
    <col min="2037" max="2037" width="5.42578125" style="7" bestFit="1" customWidth="1"/>
    <col min="2038" max="2039" width="5" style="7" bestFit="1" customWidth="1"/>
    <col min="2040" max="2040" width="9" style="7" bestFit="1" customWidth="1"/>
    <col min="2041" max="2041" width="9.140625" style="7"/>
    <col min="2042" max="2042" width="8.140625" style="7" bestFit="1" customWidth="1"/>
    <col min="2043" max="2043" width="10.5703125" style="7" bestFit="1" customWidth="1"/>
    <col min="2044" max="2269" width="9.140625" style="7"/>
    <col min="2270" max="2270" width="14.28515625" style="7" bestFit="1" customWidth="1"/>
    <col min="2271" max="2271" width="13.7109375" style="7" bestFit="1" customWidth="1"/>
    <col min="2272" max="2272" width="17.7109375" style="7" bestFit="1" customWidth="1"/>
    <col min="2273" max="2273" width="17.85546875" style="7" bestFit="1" customWidth="1"/>
    <col min="2274" max="2274" width="12" style="7" bestFit="1" customWidth="1"/>
    <col min="2275" max="2277" width="12" style="7" customWidth="1"/>
    <col min="2278" max="2278" width="15.28515625" style="7" customWidth="1"/>
    <col min="2279" max="2279" width="9.28515625" style="7" bestFit="1" customWidth="1"/>
    <col min="2280" max="2280" width="9.42578125" style="7" bestFit="1" customWidth="1"/>
    <col min="2281" max="2281" width="9.5703125" style="7" bestFit="1" customWidth="1"/>
    <col min="2282" max="2283" width="9.28515625" style="7" bestFit="1" customWidth="1"/>
    <col min="2284" max="2285" width="9.5703125" style="7" bestFit="1" customWidth="1"/>
    <col min="2286" max="2287" width="9.42578125" style="7" bestFit="1" customWidth="1"/>
    <col min="2288" max="2288" width="8" style="7" bestFit="1" customWidth="1"/>
    <col min="2289" max="2289" width="9.28515625" style="7" bestFit="1" customWidth="1"/>
    <col min="2290" max="2290" width="8.85546875" style="7" bestFit="1" customWidth="1"/>
    <col min="2291" max="2291" width="5.28515625" style="7" bestFit="1" customWidth="1"/>
    <col min="2292" max="2292" width="5.5703125" style="7" bestFit="1" customWidth="1"/>
    <col min="2293" max="2293" width="5.42578125" style="7" bestFit="1" customWidth="1"/>
    <col min="2294" max="2295" width="5" style="7" bestFit="1" customWidth="1"/>
    <col min="2296" max="2296" width="9" style="7" bestFit="1" customWidth="1"/>
    <col min="2297" max="2297" width="9.140625" style="7"/>
    <col min="2298" max="2298" width="8.140625" style="7" bestFit="1" customWidth="1"/>
    <col min="2299" max="2299" width="10.5703125" style="7" bestFit="1" customWidth="1"/>
    <col min="2300" max="2525" width="9.140625" style="7"/>
    <col min="2526" max="2526" width="14.28515625" style="7" bestFit="1" customWidth="1"/>
    <col min="2527" max="2527" width="13.7109375" style="7" bestFit="1" customWidth="1"/>
    <col min="2528" max="2528" width="17.7109375" style="7" bestFit="1" customWidth="1"/>
    <col min="2529" max="2529" width="17.85546875" style="7" bestFit="1" customWidth="1"/>
    <col min="2530" max="2530" width="12" style="7" bestFit="1" customWidth="1"/>
    <col min="2531" max="2533" width="12" style="7" customWidth="1"/>
    <col min="2534" max="2534" width="15.28515625" style="7" customWidth="1"/>
    <col min="2535" max="2535" width="9.28515625" style="7" bestFit="1" customWidth="1"/>
    <col min="2536" max="2536" width="9.42578125" style="7" bestFit="1" customWidth="1"/>
    <col min="2537" max="2537" width="9.5703125" style="7" bestFit="1" customWidth="1"/>
    <col min="2538" max="2539" width="9.28515625" style="7" bestFit="1" customWidth="1"/>
    <col min="2540" max="2541" width="9.5703125" style="7" bestFit="1" customWidth="1"/>
    <col min="2542" max="2543" width="9.42578125" style="7" bestFit="1" customWidth="1"/>
    <col min="2544" max="2544" width="8" style="7" bestFit="1" customWidth="1"/>
    <col min="2545" max="2545" width="9.28515625" style="7" bestFit="1" customWidth="1"/>
    <col min="2546" max="2546" width="8.85546875" style="7" bestFit="1" customWidth="1"/>
    <col min="2547" max="2547" width="5.28515625" style="7" bestFit="1" customWidth="1"/>
    <col min="2548" max="2548" width="5.5703125" style="7" bestFit="1" customWidth="1"/>
    <col min="2549" max="2549" width="5.42578125" style="7" bestFit="1" customWidth="1"/>
    <col min="2550" max="2551" width="5" style="7" bestFit="1" customWidth="1"/>
    <col min="2552" max="2552" width="9" style="7" bestFit="1" customWidth="1"/>
    <col min="2553" max="2553" width="9.140625" style="7"/>
    <col min="2554" max="2554" width="8.140625" style="7" bestFit="1" customWidth="1"/>
    <col min="2555" max="2555" width="10.5703125" style="7" bestFit="1" customWidth="1"/>
    <col min="2556" max="2781" width="9.140625" style="7"/>
    <col min="2782" max="2782" width="14.28515625" style="7" bestFit="1" customWidth="1"/>
    <col min="2783" max="2783" width="13.7109375" style="7" bestFit="1" customWidth="1"/>
    <col min="2784" max="2784" width="17.7109375" style="7" bestFit="1" customWidth="1"/>
    <col min="2785" max="2785" width="17.85546875" style="7" bestFit="1" customWidth="1"/>
    <col min="2786" max="2786" width="12" style="7" bestFit="1" customWidth="1"/>
    <col min="2787" max="2789" width="12" style="7" customWidth="1"/>
    <col min="2790" max="2790" width="15.28515625" style="7" customWidth="1"/>
    <col min="2791" max="2791" width="9.28515625" style="7" bestFit="1" customWidth="1"/>
    <col min="2792" max="2792" width="9.42578125" style="7" bestFit="1" customWidth="1"/>
    <col min="2793" max="2793" width="9.5703125" style="7" bestFit="1" customWidth="1"/>
    <col min="2794" max="2795" width="9.28515625" style="7" bestFit="1" customWidth="1"/>
    <col min="2796" max="2797" width="9.5703125" style="7" bestFit="1" customWidth="1"/>
    <col min="2798" max="2799" width="9.42578125" style="7" bestFit="1" customWidth="1"/>
    <col min="2800" max="2800" width="8" style="7" bestFit="1" customWidth="1"/>
    <col min="2801" max="2801" width="9.28515625" style="7" bestFit="1" customWidth="1"/>
    <col min="2802" max="2802" width="8.85546875" style="7" bestFit="1" customWidth="1"/>
    <col min="2803" max="2803" width="5.28515625" style="7" bestFit="1" customWidth="1"/>
    <col min="2804" max="2804" width="5.5703125" style="7" bestFit="1" customWidth="1"/>
    <col min="2805" max="2805" width="5.42578125" style="7" bestFit="1" customWidth="1"/>
    <col min="2806" max="2807" width="5" style="7" bestFit="1" customWidth="1"/>
    <col min="2808" max="2808" width="9" style="7" bestFit="1" customWidth="1"/>
    <col min="2809" max="2809" width="9.140625" style="7"/>
    <col min="2810" max="2810" width="8.140625" style="7" bestFit="1" customWidth="1"/>
    <col min="2811" max="2811" width="10.5703125" style="7" bestFit="1" customWidth="1"/>
    <col min="2812" max="3037" width="9.140625" style="7"/>
    <col min="3038" max="3038" width="14.28515625" style="7" bestFit="1" customWidth="1"/>
    <col min="3039" max="3039" width="13.7109375" style="7" bestFit="1" customWidth="1"/>
    <col min="3040" max="3040" width="17.7109375" style="7" bestFit="1" customWidth="1"/>
    <col min="3041" max="3041" width="17.85546875" style="7" bestFit="1" customWidth="1"/>
    <col min="3042" max="3042" width="12" style="7" bestFit="1" customWidth="1"/>
    <col min="3043" max="3045" width="12" style="7" customWidth="1"/>
    <col min="3046" max="3046" width="15.28515625" style="7" customWidth="1"/>
    <col min="3047" max="3047" width="9.28515625" style="7" bestFit="1" customWidth="1"/>
    <col min="3048" max="3048" width="9.42578125" style="7" bestFit="1" customWidth="1"/>
    <col min="3049" max="3049" width="9.5703125" style="7" bestFit="1" customWidth="1"/>
    <col min="3050" max="3051" width="9.28515625" style="7" bestFit="1" customWidth="1"/>
    <col min="3052" max="3053" width="9.5703125" style="7" bestFit="1" customWidth="1"/>
    <col min="3054" max="3055" width="9.42578125" style="7" bestFit="1" customWidth="1"/>
    <col min="3056" max="3056" width="8" style="7" bestFit="1" customWidth="1"/>
    <col min="3057" max="3057" width="9.28515625" style="7" bestFit="1" customWidth="1"/>
    <col min="3058" max="3058" width="8.85546875" style="7" bestFit="1" customWidth="1"/>
    <col min="3059" max="3059" width="5.28515625" style="7" bestFit="1" customWidth="1"/>
    <col min="3060" max="3060" width="5.5703125" style="7" bestFit="1" customWidth="1"/>
    <col min="3061" max="3061" width="5.42578125" style="7" bestFit="1" customWidth="1"/>
    <col min="3062" max="3063" width="5" style="7" bestFit="1" customWidth="1"/>
    <col min="3064" max="3064" width="9" style="7" bestFit="1" customWidth="1"/>
    <col min="3065" max="3065" width="9.140625" style="7"/>
    <col min="3066" max="3066" width="8.140625" style="7" bestFit="1" customWidth="1"/>
    <col min="3067" max="3067" width="10.5703125" style="7" bestFit="1" customWidth="1"/>
    <col min="3068" max="3293" width="9.140625" style="7"/>
    <col min="3294" max="3294" width="14.28515625" style="7" bestFit="1" customWidth="1"/>
    <col min="3295" max="3295" width="13.7109375" style="7" bestFit="1" customWidth="1"/>
    <col min="3296" max="3296" width="17.7109375" style="7" bestFit="1" customWidth="1"/>
    <col min="3297" max="3297" width="17.85546875" style="7" bestFit="1" customWidth="1"/>
    <col min="3298" max="3298" width="12" style="7" bestFit="1" customWidth="1"/>
    <col min="3299" max="3301" width="12" style="7" customWidth="1"/>
    <col min="3302" max="3302" width="15.28515625" style="7" customWidth="1"/>
    <col min="3303" max="3303" width="9.28515625" style="7" bestFit="1" customWidth="1"/>
    <col min="3304" max="3304" width="9.42578125" style="7" bestFit="1" customWidth="1"/>
    <col min="3305" max="3305" width="9.5703125" style="7" bestFit="1" customWidth="1"/>
    <col min="3306" max="3307" width="9.28515625" style="7" bestFit="1" customWidth="1"/>
    <col min="3308" max="3309" width="9.5703125" style="7" bestFit="1" customWidth="1"/>
    <col min="3310" max="3311" width="9.42578125" style="7" bestFit="1" customWidth="1"/>
    <col min="3312" max="3312" width="8" style="7" bestFit="1" customWidth="1"/>
    <col min="3313" max="3313" width="9.28515625" style="7" bestFit="1" customWidth="1"/>
    <col min="3314" max="3314" width="8.85546875" style="7" bestFit="1" customWidth="1"/>
    <col min="3315" max="3315" width="5.28515625" style="7" bestFit="1" customWidth="1"/>
    <col min="3316" max="3316" width="5.5703125" style="7" bestFit="1" customWidth="1"/>
    <col min="3317" max="3317" width="5.42578125" style="7" bestFit="1" customWidth="1"/>
    <col min="3318" max="3319" width="5" style="7" bestFit="1" customWidth="1"/>
    <col min="3320" max="3320" width="9" style="7" bestFit="1" customWidth="1"/>
    <col min="3321" max="3321" width="9.140625" style="7"/>
    <col min="3322" max="3322" width="8.140625" style="7" bestFit="1" customWidth="1"/>
    <col min="3323" max="3323" width="10.5703125" style="7" bestFit="1" customWidth="1"/>
    <col min="3324" max="3549" width="9.140625" style="7"/>
    <col min="3550" max="3550" width="14.28515625" style="7" bestFit="1" customWidth="1"/>
    <col min="3551" max="3551" width="13.7109375" style="7" bestFit="1" customWidth="1"/>
    <col min="3552" max="3552" width="17.7109375" style="7" bestFit="1" customWidth="1"/>
    <col min="3553" max="3553" width="17.85546875" style="7" bestFit="1" customWidth="1"/>
    <col min="3554" max="3554" width="12" style="7" bestFit="1" customWidth="1"/>
    <col min="3555" max="3557" width="12" style="7" customWidth="1"/>
    <col min="3558" max="3558" width="15.28515625" style="7" customWidth="1"/>
    <col min="3559" max="3559" width="9.28515625" style="7" bestFit="1" customWidth="1"/>
    <col min="3560" max="3560" width="9.42578125" style="7" bestFit="1" customWidth="1"/>
    <col min="3561" max="3561" width="9.5703125" style="7" bestFit="1" customWidth="1"/>
    <col min="3562" max="3563" width="9.28515625" style="7" bestFit="1" customWidth="1"/>
    <col min="3564" max="3565" width="9.5703125" style="7" bestFit="1" customWidth="1"/>
    <col min="3566" max="3567" width="9.42578125" style="7" bestFit="1" customWidth="1"/>
    <col min="3568" max="3568" width="8" style="7" bestFit="1" customWidth="1"/>
    <col min="3569" max="3569" width="9.28515625" style="7" bestFit="1" customWidth="1"/>
    <col min="3570" max="3570" width="8.85546875" style="7" bestFit="1" customWidth="1"/>
    <col min="3571" max="3571" width="5.28515625" style="7" bestFit="1" customWidth="1"/>
    <col min="3572" max="3572" width="5.5703125" style="7" bestFit="1" customWidth="1"/>
    <col min="3573" max="3573" width="5.42578125" style="7" bestFit="1" customWidth="1"/>
    <col min="3574" max="3575" width="5" style="7" bestFit="1" customWidth="1"/>
    <col min="3576" max="3576" width="9" style="7" bestFit="1" customWidth="1"/>
    <col min="3577" max="3577" width="9.140625" style="7"/>
    <col min="3578" max="3578" width="8.140625" style="7" bestFit="1" customWidth="1"/>
    <col min="3579" max="3579" width="10.5703125" style="7" bestFit="1" customWidth="1"/>
    <col min="3580" max="3805" width="9.140625" style="7"/>
    <col min="3806" max="3806" width="14.28515625" style="7" bestFit="1" customWidth="1"/>
    <col min="3807" max="3807" width="13.7109375" style="7" bestFit="1" customWidth="1"/>
    <col min="3808" max="3808" width="17.7109375" style="7" bestFit="1" customWidth="1"/>
    <col min="3809" max="3809" width="17.85546875" style="7" bestFit="1" customWidth="1"/>
    <col min="3810" max="3810" width="12" style="7" bestFit="1" customWidth="1"/>
    <col min="3811" max="3813" width="12" style="7" customWidth="1"/>
    <col min="3814" max="3814" width="15.28515625" style="7" customWidth="1"/>
    <col min="3815" max="3815" width="9.28515625" style="7" bestFit="1" customWidth="1"/>
    <col min="3816" max="3816" width="9.42578125" style="7" bestFit="1" customWidth="1"/>
    <col min="3817" max="3817" width="9.5703125" style="7" bestFit="1" customWidth="1"/>
    <col min="3818" max="3819" width="9.28515625" style="7" bestFit="1" customWidth="1"/>
    <col min="3820" max="3821" width="9.5703125" style="7" bestFit="1" customWidth="1"/>
    <col min="3822" max="3823" width="9.42578125" style="7" bestFit="1" customWidth="1"/>
    <col min="3824" max="3824" width="8" style="7" bestFit="1" customWidth="1"/>
    <col min="3825" max="3825" width="9.28515625" style="7" bestFit="1" customWidth="1"/>
    <col min="3826" max="3826" width="8.85546875" style="7" bestFit="1" customWidth="1"/>
    <col min="3827" max="3827" width="5.28515625" style="7" bestFit="1" customWidth="1"/>
    <col min="3828" max="3828" width="5.5703125" style="7" bestFit="1" customWidth="1"/>
    <col min="3829" max="3829" width="5.42578125" style="7" bestFit="1" customWidth="1"/>
    <col min="3830" max="3831" width="5" style="7" bestFit="1" customWidth="1"/>
    <col min="3832" max="3832" width="9" style="7" bestFit="1" customWidth="1"/>
    <col min="3833" max="3833" width="9.140625" style="7"/>
    <col min="3834" max="3834" width="8.140625" style="7" bestFit="1" customWidth="1"/>
    <col min="3835" max="3835" width="10.5703125" style="7" bestFit="1" customWidth="1"/>
    <col min="3836" max="4061" width="9.140625" style="7"/>
    <col min="4062" max="4062" width="14.28515625" style="7" bestFit="1" customWidth="1"/>
    <col min="4063" max="4063" width="13.7109375" style="7" bestFit="1" customWidth="1"/>
    <col min="4064" max="4064" width="17.7109375" style="7" bestFit="1" customWidth="1"/>
    <col min="4065" max="4065" width="17.85546875" style="7" bestFit="1" customWidth="1"/>
    <col min="4066" max="4066" width="12" style="7" bestFit="1" customWidth="1"/>
    <col min="4067" max="4069" width="12" style="7" customWidth="1"/>
    <col min="4070" max="4070" width="15.28515625" style="7" customWidth="1"/>
    <col min="4071" max="4071" width="9.28515625" style="7" bestFit="1" customWidth="1"/>
    <col min="4072" max="4072" width="9.42578125" style="7" bestFit="1" customWidth="1"/>
    <col min="4073" max="4073" width="9.5703125" style="7" bestFit="1" customWidth="1"/>
    <col min="4074" max="4075" width="9.28515625" style="7" bestFit="1" customWidth="1"/>
    <col min="4076" max="4077" width="9.5703125" style="7" bestFit="1" customWidth="1"/>
    <col min="4078" max="4079" width="9.42578125" style="7" bestFit="1" customWidth="1"/>
    <col min="4080" max="4080" width="8" style="7" bestFit="1" customWidth="1"/>
    <col min="4081" max="4081" width="9.28515625" style="7" bestFit="1" customWidth="1"/>
    <col min="4082" max="4082" width="8.85546875" style="7" bestFit="1" customWidth="1"/>
    <col min="4083" max="4083" width="5.28515625" style="7" bestFit="1" customWidth="1"/>
    <col min="4084" max="4084" width="5.5703125" style="7" bestFit="1" customWidth="1"/>
    <col min="4085" max="4085" width="5.42578125" style="7" bestFit="1" customWidth="1"/>
    <col min="4086" max="4087" width="5" style="7" bestFit="1" customWidth="1"/>
    <col min="4088" max="4088" width="9" style="7" bestFit="1" customWidth="1"/>
    <col min="4089" max="4089" width="9.140625" style="7"/>
    <col min="4090" max="4090" width="8.140625" style="7" bestFit="1" customWidth="1"/>
    <col min="4091" max="4091" width="10.5703125" style="7" bestFit="1" customWidth="1"/>
    <col min="4092" max="4317" width="9.140625" style="7"/>
    <col min="4318" max="4318" width="14.28515625" style="7" bestFit="1" customWidth="1"/>
    <col min="4319" max="4319" width="13.7109375" style="7" bestFit="1" customWidth="1"/>
    <col min="4320" max="4320" width="17.7109375" style="7" bestFit="1" customWidth="1"/>
    <col min="4321" max="4321" width="17.85546875" style="7" bestFit="1" customWidth="1"/>
    <col min="4322" max="4322" width="12" style="7" bestFit="1" customWidth="1"/>
    <col min="4323" max="4325" width="12" style="7" customWidth="1"/>
    <col min="4326" max="4326" width="15.28515625" style="7" customWidth="1"/>
    <col min="4327" max="4327" width="9.28515625" style="7" bestFit="1" customWidth="1"/>
    <col min="4328" max="4328" width="9.42578125" style="7" bestFit="1" customWidth="1"/>
    <col min="4329" max="4329" width="9.5703125" style="7" bestFit="1" customWidth="1"/>
    <col min="4330" max="4331" width="9.28515625" style="7" bestFit="1" customWidth="1"/>
    <col min="4332" max="4333" width="9.5703125" style="7" bestFit="1" customWidth="1"/>
    <col min="4334" max="4335" width="9.42578125" style="7" bestFit="1" customWidth="1"/>
    <col min="4336" max="4336" width="8" style="7" bestFit="1" customWidth="1"/>
    <col min="4337" max="4337" width="9.28515625" style="7" bestFit="1" customWidth="1"/>
    <col min="4338" max="4338" width="8.85546875" style="7" bestFit="1" customWidth="1"/>
    <col min="4339" max="4339" width="5.28515625" style="7" bestFit="1" customWidth="1"/>
    <col min="4340" max="4340" width="5.5703125" style="7" bestFit="1" customWidth="1"/>
    <col min="4341" max="4341" width="5.42578125" style="7" bestFit="1" customWidth="1"/>
    <col min="4342" max="4343" width="5" style="7" bestFit="1" customWidth="1"/>
    <col min="4344" max="4344" width="9" style="7" bestFit="1" customWidth="1"/>
    <col min="4345" max="4345" width="9.140625" style="7"/>
    <col min="4346" max="4346" width="8.140625" style="7" bestFit="1" customWidth="1"/>
    <col min="4347" max="4347" width="10.5703125" style="7" bestFit="1" customWidth="1"/>
    <col min="4348" max="4573" width="9.140625" style="7"/>
    <col min="4574" max="4574" width="14.28515625" style="7" bestFit="1" customWidth="1"/>
    <col min="4575" max="4575" width="13.7109375" style="7" bestFit="1" customWidth="1"/>
    <col min="4576" max="4576" width="17.7109375" style="7" bestFit="1" customWidth="1"/>
    <col min="4577" max="4577" width="17.85546875" style="7" bestFit="1" customWidth="1"/>
    <col min="4578" max="4578" width="12" style="7" bestFit="1" customWidth="1"/>
    <col min="4579" max="4581" width="12" style="7" customWidth="1"/>
    <col min="4582" max="4582" width="15.28515625" style="7" customWidth="1"/>
    <col min="4583" max="4583" width="9.28515625" style="7" bestFit="1" customWidth="1"/>
    <col min="4584" max="4584" width="9.42578125" style="7" bestFit="1" customWidth="1"/>
    <col min="4585" max="4585" width="9.5703125" style="7" bestFit="1" customWidth="1"/>
    <col min="4586" max="4587" width="9.28515625" style="7" bestFit="1" customWidth="1"/>
    <col min="4588" max="4589" width="9.5703125" style="7" bestFit="1" customWidth="1"/>
    <col min="4590" max="4591" width="9.42578125" style="7" bestFit="1" customWidth="1"/>
    <col min="4592" max="4592" width="8" style="7" bestFit="1" customWidth="1"/>
    <col min="4593" max="4593" width="9.28515625" style="7" bestFit="1" customWidth="1"/>
    <col min="4594" max="4594" width="8.85546875" style="7" bestFit="1" customWidth="1"/>
    <col min="4595" max="4595" width="5.28515625" style="7" bestFit="1" customWidth="1"/>
    <col min="4596" max="4596" width="5.5703125" style="7" bestFit="1" customWidth="1"/>
    <col min="4597" max="4597" width="5.42578125" style="7" bestFit="1" customWidth="1"/>
    <col min="4598" max="4599" width="5" style="7" bestFit="1" customWidth="1"/>
    <col min="4600" max="4600" width="9" style="7" bestFit="1" customWidth="1"/>
    <col min="4601" max="4601" width="9.140625" style="7"/>
    <col min="4602" max="4602" width="8.140625" style="7" bestFit="1" customWidth="1"/>
    <col min="4603" max="4603" width="10.5703125" style="7" bestFit="1" customWidth="1"/>
    <col min="4604" max="4829" width="9.140625" style="7"/>
    <col min="4830" max="4830" width="14.28515625" style="7" bestFit="1" customWidth="1"/>
    <col min="4831" max="4831" width="13.7109375" style="7" bestFit="1" customWidth="1"/>
    <col min="4832" max="4832" width="17.7109375" style="7" bestFit="1" customWidth="1"/>
    <col min="4833" max="4833" width="17.85546875" style="7" bestFit="1" customWidth="1"/>
    <col min="4834" max="4834" width="12" style="7" bestFit="1" customWidth="1"/>
    <col min="4835" max="4837" width="12" style="7" customWidth="1"/>
    <col min="4838" max="4838" width="15.28515625" style="7" customWidth="1"/>
    <col min="4839" max="4839" width="9.28515625" style="7" bestFit="1" customWidth="1"/>
    <col min="4840" max="4840" width="9.42578125" style="7" bestFit="1" customWidth="1"/>
    <col min="4841" max="4841" width="9.5703125" style="7" bestFit="1" customWidth="1"/>
    <col min="4842" max="4843" width="9.28515625" style="7" bestFit="1" customWidth="1"/>
    <col min="4844" max="4845" width="9.5703125" style="7" bestFit="1" customWidth="1"/>
    <col min="4846" max="4847" width="9.42578125" style="7" bestFit="1" customWidth="1"/>
    <col min="4848" max="4848" width="8" style="7" bestFit="1" customWidth="1"/>
    <col min="4849" max="4849" width="9.28515625" style="7" bestFit="1" customWidth="1"/>
    <col min="4850" max="4850" width="8.85546875" style="7" bestFit="1" customWidth="1"/>
    <col min="4851" max="4851" width="5.28515625" style="7" bestFit="1" customWidth="1"/>
    <col min="4852" max="4852" width="5.5703125" style="7" bestFit="1" customWidth="1"/>
    <col min="4853" max="4853" width="5.42578125" style="7" bestFit="1" customWidth="1"/>
    <col min="4854" max="4855" width="5" style="7" bestFit="1" customWidth="1"/>
    <col min="4856" max="4856" width="9" style="7" bestFit="1" customWidth="1"/>
    <col min="4857" max="4857" width="9.140625" style="7"/>
    <col min="4858" max="4858" width="8.140625" style="7" bestFit="1" customWidth="1"/>
    <col min="4859" max="4859" width="10.5703125" style="7" bestFit="1" customWidth="1"/>
    <col min="4860" max="5085" width="9.140625" style="7"/>
    <col min="5086" max="5086" width="14.28515625" style="7" bestFit="1" customWidth="1"/>
    <col min="5087" max="5087" width="13.7109375" style="7" bestFit="1" customWidth="1"/>
    <col min="5088" max="5088" width="17.7109375" style="7" bestFit="1" customWidth="1"/>
    <col min="5089" max="5089" width="17.85546875" style="7" bestFit="1" customWidth="1"/>
    <col min="5090" max="5090" width="12" style="7" bestFit="1" customWidth="1"/>
    <col min="5091" max="5093" width="12" style="7" customWidth="1"/>
    <col min="5094" max="5094" width="15.28515625" style="7" customWidth="1"/>
    <col min="5095" max="5095" width="9.28515625" style="7" bestFit="1" customWidth="1"/>
    <col min="5096" max="5096" width="9.42578125" style="7" bestFit="1" customWidth="1"/>
    <col min="5097" max="5097" width="9.5703125" style="7" bestFit="1" customWidth="1"/>
    <col min="5098" max="5099" width="9.28515625" style="7" bestFit="1" customWidth="1"/>
    <col min="5100" max="5101" width="9.5703125" style="7" bestFit="1" customWidth="1"/>
    <col min="5102" max="5103" width="9.42578125" style="7" bestFit="1" customWidth="1"/>
    <col min="5104" max="5104" width="8" style="7" bestFit="1" customWidth="1"/>
    <col min="5105" max="5105" width="9.28515625" style="7" bestFit="1" customWidth="1"/>
    <col min="5106" max="5106" width="8.85546875" style="7" bestFit="1" customWidth="1"/>
    <col min="5107" max="5107" width="5.28515625" style="7" bestFit="1" customWidth="1"/>
    <col min="5108" max="5108" width="5.5703125" style="7" bestFit="1" customWidth="1"/>
    <col min="5109" max="5109" width="5.42578125" style="7" bestFit="1" customWidth="1"/>
    <col min="5110" max="5111" width="5" style="7" bestFit="1" customWidth="1"/>
    <col min="5112" max="5112" width="9" style="7" bestFit="1" customWidth="1"/>
    <col min="5113" max="5113" width="9.140625" style="7"/>
    <col min="5114" max="5114" width="8.140625" style="7" bestFit="1" customWidth="1"/>
    <col min="5115" max="5115" width="10.5703125" style="7" bestFit="1" customWidth="1"/>
    <col min="5116" max="5341" width="9.140625" style="7"/>
    <col min="5342" max="5342" width="14.28515625" style="7" bestFit="1" customWidth="1"/>
    <col min="5343" max="5343" width="13.7109375" style="7" bestFit="1" customWidth="1"/>
    <col min="5344" max="5344" width="17.7109375" style="7" bestFit="1" customWidth="1"/>
    <col min="5345" max="5345" width="17.85546875" style="7" bestFit="1" customWidth="1"/>
    <col min="5346" max="5346" width="12" style="7" bestFit="1" customWidth="1"/>
    <col min="5347" max="5349" width="12" style="7" customWidth="1"/>
    <col min="5350" max="5350" width="15.28515625" style="7" customWidth="1"/>
    <col min="5351" max="5351" width="9.28515625" style="7" bestFit="1" customWidth="1"/>
    <col min="5352" max="5352" width="9.42578125" style="7" bestFit="1" customWidth="1"/>
    <col min="5353" max="5353" width="9.5703125" style="7" bestFit="1" customWidth="1"/>
    <col min="5354" max="5355" width="9.28515625" style="7" bestFit="1" customWidth="1"/>
    <col min="5356" max="5357" width="9.5703125" style="7" bestFit="1" customWidth="1"/>
    <col min="5358" max="5359" width="9.42578125" style="7" bestFit="1" customWidth="1"/>
    <col min="5360" max="5360" width="8" style="7" bestFit="1" customWidth="1"/>
    <col min="5361" max="5361" width="9.28515625" style="7" bestFit="1" customWidth="1"/>
    <col min="5362" max="5362" width="8.85546875" style="7" bestFit="1" customWidth="1"/>
    <col min="5363" max="5363" width="5.28515625" style="7" bestFit="1" customWidth="1"/>
    <col min="5364" max="5364" width="5.5703125" style="7" bestFit="1" customWidth="1"/>
    <col min="5365" max="5365" width="5.42578125" style="7" bestFit="1" customWidth="1"/>
    <col min="5366" max="5367" width="5" style="7" bestFit="1" customWidth="1"/>
    <col min="5368" max="5368" width="9" style="7" bestFit="1" customWidth="1"/>
    <col min="5369" max="5369" width="9.140625" style="7"/>
    <col min="5370" max="5370" width="8.140625" style="7" bestFit="1" customWidth="1"/>
    <col min="5371" max="5371" width="10.5703125" style="7" bestFit="1" customWidth="1"/>
    <col min="5372" max="5597" width="9.140625" style="7"/>
    <col min="5598" max="5598" width="14.28515625" style="7" bestFit="1" customWidth="1"/>
    <col min="5599" max="5599" width="13.7109375" style="7" bestFit="1" customWidth="1"/>
    <col min="5600" max="5600" width="17.7109375" style="7" bestFit="1" customWidth="1"/>
    <col min="5601" max="5601" width="17.85546875" style="7" bestFit="1" customWidth="1"/>
    <col min="5602" max="5602" width="12" style="7" bestFit="1" customWidth="1"/>
    <col min="5603" max="5605" width="12" style="7" customWidth="1"/>
    <col min="5606" max="5606" width="15.28515625" style="7" customWidth="1"/>
    <col min="5607" max="5607" width="9.28515625" style="7" bestFit="1" customWidth="1"/>
    <col min="5608" max="5608" width="9.42578125" style="7" bestFit="1" customWidth="1"/>
    <col min="5609" max="5609" width="9.5703125" style="7" bestFit="1" customWidth="1"/>
    <col min="5610" max="5611" width="9.28515625" style="7" bestFit="1" customWidth="1"/>
    <col min="5612" max="5613" width="9.5703125" style="7" bestFit="1" customWidth="1"/>
    <col min="5614" max="5615" width="9.42578125" style="7" bestFit="1" customWidth="1"/>
    <col min="5616" max="5616" width="8" style="7" bestFit="1" customWidth="1"/>
    <col min="5617" max="5617" width="9.28515625" style="7" bestFit="1" customWidth="1"/>
    <col min="5618" max="5618" width="8.85546875" style="7" bestFit="1" customWidth="1"/>
    <col min="5619" max="5619" width="5.28515625" style="7" bestFit="1" customWidth="1"/>
    <col min="5620" max="5620" width="5.5703125" style="7" bestFit="1" customWidth="1"/>
    <col min="5621" max="5621" width="5.42578125" style="7" bestFit="1" customWidth="1"/>
    <col min="5622" max="5623" width="5" style="7" bestFit="1" customWidth="1"/>
    <col min="5624" max="5624" width="9" style="7" bestFit="1" customWidth="1"/>
    <col min="5625" max="5625" width="9.140625" style="7"/>
    <col min="5626" max="5626" width="8.140625" style="7" bestFit="1" customWidth="1"/>
    <col min="5627" max="5627" width="10.5703125" style="7" bestFit="1" customWidth="1"/>
    <col min="5628" max="5853" width="9.140625" style="7"/>
    <col min="5854" max="5854" width="14.28515625" style="7" bestFit="1" customWidth="1"/>
    <col min="5855" max="5855" width="13.7109375" style="7" bestFit="1" customWidth="1"/>
    <col min="5856" max="5856" width="17.7109375" style="7" bestFit="1" customWidth="1"/>
    <col min="5857" max="5857" width="17.85546875" style="7" bestFit="1" customWidth="1"/>
    <col min="5858" max="5858" width="12" style="7" bestFit="1" customWidth="1"/>
    <col min="5859" max="5861" width="12" style="7" customWidth="1"/>
    <col min="5862" max="5862" width="15.28515625" style="7" customWidth="1"/>
    <col min="5863" max="5863" width="9.28515625" style="7" bestFit="1" customWidth="1"/>
    <col min="5864" max="5864" width="9.42578125" style="7" bestFit="1" customWidth="1"/>
    <col min="5865" max="5865" width="9.5703125" style="7" bestFit="1" customWidth="1"/>
    <col min="5866" max="5867" width="9.28515625" style="7" bestFit="1" customWidth="1"/>
    <col min="5868" max="5869" width="9.5703125" style="7" bestFit="1" customWidth="1"/>
    <col min="5870" max="5871" width="9.42578125" style="7" bestFit="1" customWidth="1"/>
    <col min="5872" max="5872" width="8" style="7" bestFit="1" customWidth="1"/>
    <col min="5873" max="5873" width="9.28515625" style="7" bestFit="1" customWidth="1"/>
    <col min="5874" max="5874" width="8.85546875" style="7" bestFit="1" customWidth="1"/>
    <col min="5875" max="5875" width="5.28515625" style="7" bestFit="1" customWidth="1"/>
    <col min="5876" max="5876" width="5.5703125" style="7" bestFit="1" customWidth="1"/>
    <col min="5877" max="5877" width="5.42578125" style="7" bestFit="1" customWidth="1"/>
    <col min="5878" max="5879" width="5" style="7" bestFit="1" customWidth="1"/>
    <col min="5880" max="5880" width="9" style="7" bestFit="1" customWidth="1"/>
    <col min="5881" max="5881" width="9.140625" style="7"/>
    <col min="5882" max="5882" width="8.140625" style="7" bestFit="1" customWidth="1"/>
    <col min="5883" max="5883" width="10.5703125" style="7" bestFit="1" customWidth="1"/>
    <col min="5884" max="6109" width="9.140625" style="7"/>
    <col min="6110" max="6110" width="14.28515625" style="7" bestFit="1" customWidth="1"/>
    <col min="6111" max="6111" width="13.7109375" style="7" bestFit="1" customWidth="1"/>
    <col min="6112" max="6112" width="17.7109375" style="7" bestFit="1" customWidth="1"/>
    <col min="6113" max="6113" width="17.85546875" style="7" bestFit="1" customWidth="1"/>
    <col min="6114" max="6114" width="12" style="7" bestFit="1" customWidth="1"/>
    <col min="6115" max="6117" width="12" style="7" customWidth="1"/>
    <col min="6118" max="6118" width="15.28515625" style="7" customWidth="1"/>
    <col min="6119" max="6119" width="9.28515625" style="7" bestFit="1" customWidth="1"/>
    <col min="6120" max="6120" width="9.42578125" style="7" bestFit="1" customWidth="1"/>
    <col min="6121" max="6121" width="9.5703125" style="7" bestFit="1" customWidth="1"/>
    <col min="6122" max="6123" width="9.28515625" style="7" bestFit="1" customWidth="1"/>
    <col min="6124" max="6125" width="9.5703125" style="7" bestFit="1" customWidth="1"/>
    <col min="6126" max="6127" width="9.42578125" style="7" bestFit="1" customWidth="1"/>
    <col min="6128" max="6128" width="8" style="7" bestFit="1" customWidth="1"/>
    <col min="6129" max="6129" width="9.28515625" style="7" bestFit="1" customWidth="1"/>
    <col min="6130" max="6130" width="8.85546875" style="7" bestFit="1" customWidth="1"/>
    <col min="6131" max="6131" width="5.28515625" style="7" bestFit="1" customWidth="1"/>
    <col min="6132" max="6132" width="5.5703125" style="7" bestFit="1" customWidth="1"/>
    <col min="6133" max="6133" width="5.42578125" style="7" bestFit="1" customWidth="1"/>
    <col min="6134" max="6135" width="5" style="7" bestFit="1" customWidth="1"/>
    <col min="6136" max="6136" width="9" style="7" bestFit="1" customWidth="1"/>
    <col min="6137" max="6137" width="9.140625" style="7"/>
    <col min="6138" max="6138" width="8.140625" style="7" bestFit="1" customWidth="1"/>
    <col min="6139" max="6139" width="10.5703125" style="7" bestFit="1" customWidth="1"/>
    <col min="6140" max="6365" width="9.140625" style="7"/>
    <col min="6366" max="6366" width="14.28515625" style="7" bestFit="1" customWidth="1"/>
    <col min="6367" max="6367" width="13.7109375" style="7" bestFit="1" customWidth="1"/>
    <col min="6368" max="6368" width="17.7109375" style="7" bestFit="1" customWidth="1"/>
    <col min="6369" max="6369" width="17.85546875" style="7" bestFit="1" customWidth="1"/>
    <col min="6370" max="6370" width="12" style="7" bestFit="1" customWidth="1"/>
    <col min="6371" max="6373" width="12" style="7" customWidth="1"/>
    <col min="6374" max="6374" width="15.28515625" style="7" customWidth="1"/>
    <col min="6375" max="6375" width="9.28515625" style="7" bestFit="1" customWidth="1"/>
    <col min="6376" max="6376" width="9.42578125" style="7" bestFit="1" customWidth="1"/>
    <col min="6377" max="6377" width="9.5703125" style="7" bestFit="1" customWidth="1"/>
    <col min="6378" max="6379" width="9.28515625" style="7" bestFit="1" customWidth="1"/>
    <col min="6380" max="6381" width="9.5703125" style="7" bestFit="1" customWidth="1"/>
    <col min="6382" max="6383" width="9.42578125" style="7" bestFit="1" customWidth="1"/>
    <col min="6384" max="6384" width="8" style="7" bestFit="1" customWidth="1"/>
    <col min="6385" max="6385" width="9.28515625" style="7" bestFit="1" customWidth="1"/>
    <col min="6386" max="6386" width="8.85546875" style="7" bestFit="1" customWidth="1"/>
    <col min="6387" max="6387" width="5.28515625" style="7" bestFit="1" customWidth="1"/>
    <col min="6388" max="6388" width="5.5703125" style="7" bestFit="1" customWidth="1"/>
    <col min="6389" max="6389" width="5.42578125" style="7" bestFit="1" customWidth="1"/>
    <col min="6390" max="6391" width="5" style="7" bestFit="1" customWidth="1"/>
    <col min="6392" max="6392" width="9" style="7" bestFit="1" customWidth="1"/>
    <col min="6393" max="6393" width="9.140625" style="7"/>
    <col min="6394" max="6394" width="8.140625" style="7" bestFit="1" customWidth="1"/>
    <col min="6395" max="6395" width="10.5703125" style="7" bestFit="1" customWidth="1"/>
    <col min="6396" max="6621" width="9.140625" style="7"/>
    <col min="6622" max="6622" width="14.28515625" style="7" bestFit="1" customWidth="1"/>
    <col min="6623" max="6623" width="13.7109375" style="7" bestFit="1" customWidth="1"/>
    <col min="6624" max="6624" width="17.7109375" style="7" bestFit="1" customWidth="1"/>
    <col min="6625" max="6625" width="17.85546875" style="7" bestFit="1" customWidth="1"/>
    <col min="6626" max="6626" width="12" style="7" bestFit="1" customWidth="1"/>
    <col min="6627" max="6629" width="12" style="7" customWidth="1"/>
    <col min="6630" max="6630" width="15.28515625" style="7" customWidth="1"/>
    <col min="6631" max="6631" width="9.28515625" style="7" bestFit="1" customWidth="1"/>
    <col min="6632" max="6632" width="9.42578125" style="7" bestFit="1" customWidth="1"/>
    <col min="6633" max="6633" width="9.5703125" style="7" bestFit="1" customWidth="1"/>
    <col min="6634" max="6635" width="9.28515625" style="7" bestFit="1" customWidth="1"/>
    <col min="6636" max="6637" width="9.5703125" style="7" bestFit="1" customWidth="1"/>
    <col min="6638" max="6639" width="9.42578125" style="7" bestFit="1" customWidth="1"/>
    <col min="6640" max="6640" width="8" style="7" bestFit="1" customWidth="1"/>
    <col min="6641" max="6641" width="9.28515625" style="7" bestFit="1" customWidth="1"/>
    <col min="6642" max="6642" width="8.85546875" style="7" bestFit="1" customWidth="1"/>
    <col min="6643" max="6643" width="5.28515625" style="7" bestFit="1" customWidth="1"/>
    <col min="6644" max="6644" width="5.5703125" style="7" bestFit="1" customWidth="1"/>
    <col min="6645" max="6645" width="5.42578125" style="7" bestFit="1" customWidth="1"/>
    <col min="6646" max="6647" width="5" style="7" bestFit="1" customWidth="1"/>
    <col min="6648" max="6648" width="9" style="7" bestFit="1" customWidth="1"/>
    <col min="6649" max="6649" width="9.140625" style="7"/>
    <col min="6650" max="6650" width="8.140625" style="7" bestFit="1" customWidth="1"/>
    <col min="6651" max="6651" width="10.5703125" style="7" bestFit="1" customWidth="1"/>
    <col min="6652" max="6877" width="9.140625" style="7"/>
    <col min="6878" max="6878" width="14.28515625" style="7" bestFit="1" customWidth="1"/>
    <col min="6879" max="6879" width="13.7109375" style="7" bestFit="1" customWidth="1"/>
    <col min="6880" max="6880" width="17.7109375" style="7" bestFit="1" customWidth="1"/>
    <col min="6881" max="6881" width="17.85546875" style="7" bestFit="1" customWidth="1"/>
    <col min="6882" max="6882" width="12" style="7" bestFit="1" customWidth="1"/>
    <col min="6883" max="6885" width="12" style="7" customWidth="1"/>
    <col min="6886" max="6886" width="15.28515625" style="7" customWidth="1"/>
    <col min="6887" max="6887" width="9.28515625" style="7" bestFit="1" customWidth="1"/>
    <col min="6888" max="6888" width="9.42578125" style="7" bestFit="1" customWidth="1"/>
    <col min="6889" max="6889" width="9.5703125" style="7" bestFit="1" customWidth="1"/>
    <col min="6890" max="6891" width="9.28515625" style="7" bestFit="1" customWidth="1"/>
    <col min="6892" max="6893" width="9.5703125" style="7" bestFit="1" customWidth="1"/>
    <col min="6894" max="6895" width="9.42578125" style="7" bestFit="1" customWidth="1"/>
    <col min="6896" max="6896" width="8" style="7" bestFit="1" customWidth="1"/>
    <col min="6897" max="6897" width="9.28515625" style="7" bestFit="1" customWidth="1"/>
    <col min="6898" max="6898" width="8.85546875" style="7" bestFit="1" customWidth="1"/>
    <col min="6899" max="6899" width="5.28515625" style="7" bestFit="1" customWidth="1"/>
    <col min="6900" max="6900" width="5.5703125" style="7" bestFit="1" customWidth="1"/>
    <col min="6901" max="6901" width="5.42578125" style="7" bestFit="1" customWidth="1"/>
    <col min="6902" max="6903" width="5" style="7" bestFit="1" customWidth="1"/>
    <col min="6904" max="6904" width="9" style="7" bestFit="1" customWidth="1"/>
    <col min="6905" max="6905" width="9.140625" style="7"/>
    <col min="6906" max="6906" width="8.140625" style="7" bestFit="1" customWidth="1"/>
    <col min="6907" max="6907" width="10.5703125" style="7" bestFit="1" customWidth="1"/>
    <col min="6908" max="7133" width="9.140625" style="7"/>
    <col min="7134" max="7134" width="14.28515625" style="7" bestFit="1" customWidth="1"/>
    <col min="7135" max="7135" width="13.7109375" style="7" bestFit="1" customWidth="1"/>
    <col min="7136" max="7136" width="17.7109375" style="7" bestFit="1" customWidth="1"/>
    <col min="7137" max="7137" width="17.85546875" style="7" bestFit="1" customWidth="1"/>
    <col min="7138" max="7138" width="12" style="7" bestFit="1" customWidth="1"/>
    <col min="7139" max="7141" width="12" style="7" customWidth="1"/>
    <col min="7142" max="7142" width="15.28515625" style="7" customWidth="1"/>
    <col min="7143" max="7143" width="9.28515625" style="7" bestFit="1" customWidth="1"/>
    <col min="7144" max="7144" width="9.42578125" style="7" bestFit="1" customWidth="1"/>
    <col min="7145" max="7145" width="9.5703125" style="7" bestFit="1" customWidth="1"/>
    <col min="7146" max="7147" width="9.28515625" style="7" bestFit="1" customWidth="1"/>
    <col min="7148" max="7149" width="9.5703125" style="7" bestFit="1" customWidth="1"/>
    <col min="7150" max="7151" width="9.42578125" style="7" bestFit="1" customWidth="1"/>
    <col min="7152" max="7152" width="8" style="7" bestFit="1" customWidth="1"/>
    <col min="7153" max="7153" width="9.28515625" style="7" bestFit="1" customWidth="1"/>
    <col min="7154" max="7154" width="8.85546875" style="7" bestFit="1" customWidth="1"/>
    <col min="7155" max="7155" width="5.28515625" style="7" bestFit="1" customWidth="1"/>
    <col min="7156" max="7156" width="5.5703125" style="7" bestFit="1" customWidth="1"/>
    <col min="7157" max="7157" width="5.42578125" style="7" bestFit="1" customWidth="1"/>
    <col min="7158" max="7159" width="5" style="7" bestFit="1" customWidth="1"/>
    <col min="7160" max="7160" width="9" style="7" bestFit="1" customWidth="1"/>
    <col min="7161" max="7161" width="9.140625" style="7"/>
    <col min="7162" max="7162" width="8.140625" style="7" bestFit="1" customWidth="1"/>
    <col min="7163" max="7163" width="10.5703125" style="7" bestFit="1" customWidth="1"/>
    <col min="7164" max="7389" width="9.140625" style="7"/>
    <col min="7390" max="7390" width="14.28515625" style="7" bestFit="1" customWidth="1"/>
    <col min="7391" max="7391" width="13.7109375" style="7" bestFit="1" customWidth="1"/>
    <col min="7392" max="7392" width="17.7109375" style="7" bestFit="1" customWidth="1"/>
    <col min="7393" max="7393" width="17.85546875" style="7" bestFit="1" customWidth="1"/>
    <col min="7394" max="7394" width="12" style="7" bestFit="1" customWidth="1"/>
    <col min="7395" max="7397" width="12" style="7" customWidth="1"/>
    <col min="7398" max="7398" width="15.28515625" style="7" customWidth="1"/>
    <col min="7399" max="7399" width="9.28515625" style="7" bestFit="1" customWidth="1"/>
    <col min="7400" max="7400" width="9.42578125" style="7" bestFit="1" customWidth="1"/>
    <col min="7401" max="7401" width="9.5703125" style="7" bestFit="1" customWidth="1"/>
    <col min="7402" max="7403" width="9.28515625" style="7" bestFit="1" customWidth="1"/>
    <col min="7404" max="7405" width="9.5703125" style="7" bestFit="1" customWidth="1"/>
    <col min="7406" max="7407" width="9.42578125" style="7" bestFit="1" customWidth="1"/>
    <col min="7408" max="7408" width="8" style="7" bestFit="1" customWidth="1"/>
    <col min="7409" max="7409" width="9.28515625" style="7" bestFit="1" customWidth="1"/>
    <col min="7410" max="7410" width="8.85546875" style="7" bestFit="1" customWidth="1"/>
    <col min="7411" max="7411" width="5.28515625" style="7" bestFit="1" customWidth="1"/>
    <col min="7412" max="7412" width="5.5703125" style="7" bestFit="1" customWidth="1"/>
    <col min="7413" max="7413" width="5.42578125" style="7" bestFit="1" customWidth="1"/>
    <col min="7414" max="7415" width="5" style="7" bestFit="1" customWidth="1"/>
    <col min="7416" max="7416" width="9" style="7" bestFit="1" customWidth="1"/>
    <col min="7417" max="7417" width="9.140625" style="7"/>
    <col min="7418" max="7418" width="8.140625" style="7" bestFit="1" customWidth="1"/>
    <col min="7419" max="7419" width="10.5703125" style="7" bestFit="1" customWidth="1"/>
    <col min="7420" max="7645" width="9.140625" style="7"/>
    <col min="7646" max="7646" width="14.28515625" style="7" bestFit="1" customWidth="1"/>
    <col min="7647" max="7647" width="13.7109375" style="7" bestFit="1" customWidth="1"/>
    <col min="7648" max="7648" width="17.7109375" style="7" bestFit="1" customWidth="1"/>
    <col min="7649" max="7649" width="17.85546875" style="7" bestFit="1" customWidth="1"/>
    <col min="7650" max="7650" width="12" style="7" bestFit="1" customWidth="1"/>
    <col min="7651" max="7653" width="12" style="7" customWidth="1"/>
    <col min="7654" max="7654" width="15.28515625" style="7" customWidth="1"/>
    <col min="7655" max="7655" width="9.28515625" style="7" bestFit="1" customWidth="1"/>
    <col min="7656" max="7656" width="9.42578125" style="7" bestFit="1" customWidth="1"/>
    <col min="7657" max="7657" width="9.5703125" style="7" bestFit="1" customWidth="1"/>
    <col min="7658" max="7659" width="9.28515625" style="7" bestFit="1" customWidth="1"/>
    <col min="7660" max="7661" width="9.5703125" style="7" bestFit="1" customWidth="1"/>
    <col min="7662" max="7663" width="9.42578125" style="7" bestFit="1" customWidth="1"/>
    <col min="7664" max="7664" width="8" style="7" bestFit="1" customWidth="1"/>
    <col min="7665" max="7665" width="9.28515625" style="7" bestFit="1" customWidth="1"/>
    <col min="7666" max="7666" width="8.85546875" style="7" bestFit="1" customWidth="1"/>
    <col min="7667" max="7667" width="5.28515625" style="7" bestFit="1" customWidth="1"/>
    <col min="7668" max="7668" width="5.5703125" style="7" bestFit="1" customWidth="1"/>
    <col min="7669" max="7669" width="5.42578125" style="7" bestFit="1" customWidth="1"/>
    <col min="7670" max="7671" width="5" style="7" bestFit="1" customWidth="1"/>
    <col min="7672" max="7672" width="9" style="7" bestFit="1" customWidth="1"/>
    <col min="7673" max="7673" width="9.140625" style="7"/>
    <col min="7674" max="7674" width="8.140625" style="7" bestFit="1" customWidth="1"/>
    <col min="7675" max="7675" width="10.5703125" style="7" bestFit="1" customWidth="1"/>
    <col min="7676" max="7901" width="9.140625" style="7"/>
    <col min="7902" max="7902" width="14.28515625" style="7" bestFit="1" customWidth="1"/>
    <col min="7903" max="7903" width="13.7109375" style="7" bestFit="1" customWidth="1"/>
    <col min="7904" max="7904" width="17.7109375" style="7" bestFit="1" customWidth="1"/>
    <col min="7905" max="7905" width="17.85546875" style="7" bestFit="1" customWidth="1"/>
    <col min="7906" max="7906" width="12" style="7" bestFit="1" customWidth="1"/>
    <col min="7907" max="7909" width="12" style="7" customWidth="1"/>
    <col min="7910" max="7910" width="15.28515625" style="7" customWidth="1"/>
    <col min="7911" max="7911" width="9.28515625" style="7" bestFit="1" customWidth="1"/>
    <col min="7912" max="7912" width="9.42578125" style="7" bestFit="1" customWidth="1"/>
    <col min="7913" max="7913" width="9.5703125" style="7" bestFit="1" customWidth="1"/>
    <col min="7914" max="7915" width="9.28515625" style="7" bestFit="1" customWidth="1"/>
    <col min="7916" max="7917" width="9.5703125" style="7" bestFit="1" customWidth="1"/>
    <col min="7918" max="7919" width="9.42578125" style="7" bestFit="1" customWidth="1"/>
    <col min="7920" max="7920" width="8" style="7" bestFit="1" customWidth="1"/>
    <col min="7921" max="7921" width="9.28515625" style="7" bestFit="1" customWidth="1"/>
    <col min="7922" max="7922" width="8.85546875" style="7" bestFit="1" customWidth="1"/>
    <col min="7923" max="7923" width="5.28515625" style="7" bestFit="1" customWidth="1"/>
    <col min="7924" max="7924" width="5.5703125" style="7" bestFit="1" customWidth="1"/>
    <col min="7925" max="7925" width="5.42578125" style="7" bestFit="1" customWidth="1"/>
    <col min="7926" max="7927" width="5" style="7" bestFit="1" customWidth="1"/>
    <col min="7928" max="7928" width="9" style="7" bestFit="1" customWidth="1"/>
    <col min="7929" max="7929" width="9.140625" style="7"/>
    <col min="7930" max="7930" width="8.140625" style="7" bestFit="1" customWidth="1"/>
    <col min="7931" max="7931" width="10.5703125" style="7" bestFit="1" customWidth="1"/>
    <col min="7932" max="8157" width="9.140625" style="7"/>
    <col min="8158" max="8158" width="14.28515625" style="7" bestFit="1" customWidth="1"/>
    <col min="8159" max="8159" width="13.7109375" style="7" bestFit="1" customWidth="1"/>
    <col min="8160" max="8160" width="17.7109375" style="7" bestFit="1" customWidth="1"/>
    <col min="8161" max="8161" width="17.85546875" style="7" bestFit="1" customWidth="1"/>
    <col min="8162" max="8162" width="12" style="7" bestFit="1" customWidth="1"/>
    <col min="8163" max="8165" width="12" style="7" customWidth="1"/>
    <col min="8166" max="8166" width="15.28515625" style="7" customWidth="1"/>
    <col min="8167" max="8167" width="9.28515625" style="7" bestFit="1" customWidth="1"/>
    <col min="8168" max="8168" width="9.42578125" style="7" bestFit="1" customWidth="1"/>
    <col min="8169" max="8169" width="9.5703125" style="7" bestFit="1" customWidth="1"/>
    <col min="8170" max="8171" width="9.28515625" style="7" bestFit="1" customWidth="1"/>
    <col min="8172" max="8173" width="9.5703125" style="7" bestFit="1" customWidth="1"/>
    <col min="8174" max="8175" width="9.42578125" style="7" bestFit="1" customWidth="1"/>
    <col min="8176" max="8176" width="8" style="7" bestFit="1" customWidth="1"/>
    <col min="8177" max="8177" width="9.28515625" style="7" bestFit="1" customWidth="1"/>
    <col min="8178" max="8178" width="8.85546875" style="7" bestFit="1" customWidth="1"/>
    <col min="8179" max="8179" width="5.28515625" style="7" bestFit="1" customWidth="1"/>
    <col min="8180" max="8180" width="5.5703125" style="7" bestFit="1" customWidth="1"/>
    <col min="8181" max="8181" width="5.42578125" style="7" bestFit="1" customWidth="1"/>
    <col min="8182" max="8183" width="5" style="7" bestFit="1" customWidth="1"/>
    <col min="8184" max="8184" width="9" style="7" bestFit="1" customWidth="1"/>
    <col min="8185" max="8185" width="9.140625" style="7"/>
    <col min="8186" max="8186" width="8.140625" style="7" bestFit="1" customWidth="1"/>
    <col min="8187" max="8187" width="10.5703125" style="7" bestFit="1" customWidth="1"/>
    <col min="8188" max="8413" width="9.140625" style="7"/>
    <col min="8414" max="8414" width="14.28515625" style="7" bestFit="1" customWidth="1"/>
    <col min="8415" max="8415" width="13.7109375" style="7" bestFit="1" customWidth="1"/>
    <col min="8416" max="8416" width="17.7109375" style="7" bestFit="1" customWidth="1"/>
    <col min="8417" max="8417" width="17.85546875" style="7" bestFit="1" customWidth="1"/>
    <col min="8418" max="8418" width="12" style="7" bestFit="1" customWidth="1"/>
    <col min="8419" max="8421" width="12" style="7" customWidth="1"/>
    <col min="8422" max="8422" width="15.28515625" style="7" customWidth="1"/>
    <col min="8423" max="8423" width="9.28515625" style="7" bestFit="1" customWidth="1"/>
    <col min="8424" max="8424" width="9.42578125" style="7" bestFit="1" customWidth="1"/>
    <col min="8425" max="8425" width="9.5703125" style="7" bestFit="1" customWidth="1"/>
    <col min="8426" max="8427" width="9.28515625" style="7" bestFit="1" customWidth="1"/>
    <col min="8428" max="8429" width="9.5703125" style="7" bestFit="1" customWidth="1"/>
    <col min="8430" max="8431" width="9.42578125" style="7" bestFit="1" customWidth="1"/>
    <col min="8432" max="8432" width="8" style="7" bestFit="1" customWidth="1"/>
    <col min="8433" max="8433" width="9.28515625" style="7" bestFit="1" customWidth="1"/>
    <col min="8434" max="8434" width="8.85546875" style="7" bestFit="1" customWidth="1"/>
    <col min="8435" max="8435" width="5.28515625" style="7" bestFit="1" customWidth="1"/>
    <col min="8436" max="8436" width="5.5703125" style="7" bestFit="1" customWidth="1"/>
    <col min="8437" max="8437" width="5.42578125" style="7" bestFit="1" customWidth="1"/>
    <col min="8438" max="8439" width="5" style="7" bestFit="1" customWidth="1"/>
    <col min="8440" max="8440" width="9" style="7" bestFit="1" customWidth="1"/>
    <col min="8441" max="8441" width="9.140625" style="7"/>
    <col min="8442" max="8442" width="8.140625" style="7" bestFit="1" customWidth="1"/>
    <col min="8443" max="8443" width="10.5703125" style="7" bestFit="1" customWidth="1"/>
    <col min="8444" max="8669" width="9.140625" style="7"/>
    <col min="8670" max="8670" width="14.28515625" style="7" bestFit="1" customWidth="1"/>
    <col min="8671" max="8671" width="13.7109375" style="7" bestFit="1" customWidth="1"/>
    <col min="8672" max="8672" width="17.7109375" style="7" bestFit="1" customWidth="1"/>
    <col min="8673" max="8673" width="17.85546875" style="7" bestFit="1" customWidth="1"/>
    <col min="8674" max="8674" width="12" style="7" bestFit="1" customWidth="1"/>
    <col min="8675" max="8677" width="12" style="7" customWidth="1"/>
    <col min="8678" max="8678" width="15.28515625" style="7" customWidth="1"/>
    <col min="8679" max="8679" width="9.28515625" style="7" bestFit="1" customWidth="1"/>
    <col min="8680" max="8680" width="9.42578125" style="7" bestFit="1" customWidth="1"/>
    <col min="8681" max="8681" width="9.5703125" style="7" bestFit="1" customWidth="1"/>
    <col min="8682" max="8683" width="9.28515625" style="7" bestFit="1" customWidth="1"/>
    <col min="8684" max="8685" width="9.5703125" style="7" bestFit="1" customWidth="1"/>
    <col min="8686" max="8687" width="9.42578125" style="7" bestFit="1" customWidth="1"/>
    <col min="8688" max="8688" width="8" style="7" bestFit="1" customWidth="1"/>
    <col min="8689" max="8689" width="9.28515625" style="7" bestFit="1" customWidth="1"/>
    <col min="8690" max="8690" width="8.85546875" style="7" bestFit="1" customWidth="1"/>
    <col min="8691" max="8691" width="5.28515625" style="7" bestFit="1" customWidth="1"/>
    <col min="8692" max="8692" width="5.5703125" style="7" bestFit="1" customWidth="1"/>
    <col min="8693" max="8693" width="5.42578125" style="7" bestFit="1" customWidth="1"/>
    <col min="8694" max="8695" width="5" style="7" bestFit="1" customWidth="1"/>
    <col min="8696" max="8696" width="9" style="7" bestFit="1" customWidth="1"/>
    <col min="8697" max="8697" width="9.140625" style="7"/>
    <col min="8698" max="8698" width="8.140625" style="7" bestFit="1" customWidth="1"/>
    <col min="8699" max="8699" width="10.5703125" style="7" bestFit="1" customWidth="1"/>
    <col min="8700" max="8925" width="9.140625" style="7"/>
    <col min="8926" max="8926" width="14.28515625" style="7" bestFit="1" customWidth="1"/>
    <col min="8927" max="8927" width="13.7109375" style="7" bestFit="1" customWidth="1"/>
    <col min="8928" max="8928" width="17.7109375" style="7" bestFit="1" customWidth="1"/>
    <col min="8929" max="8929" width="17.85546875" style="7" bestFit="1" customWidth="1"/>
    <col min="8930" max="8930" width="12" style="7" bestFit="1" customWidth="1"/>
    <col min="8931" max="8933" width="12" style="7" customWidth="1"/>
    <col min="8934" max="8934" width="15.28515625" style="7" customWidth="1"/>
    <col min="8935" max="8935" width="9.28515625" style="7" bestFit="1" customWidth="1"/>
    <col min="8936" max="8936" width="9.42578125" style="7" bestFit="1" customWidth="1"/>
    <col min="8937" max="8937" width="9.5703125" style="7" bestFit="1" customWidth="1"/>
    <col min="8938" max="8939" width="9.28515625" style="7" bestFit="1" customWidth="1"/>
    <col min="8940" max="8941" width="9.5703125" style="7" bestFit="1" customWidth="1"/>
    <col min="8942" max="8943" width="9.42578125" style="7" bestFit="1" customWidth="1"/>
    <col min="8944" max="8944" width="8" style="7" bestFit="1" customWidth="1"/>
    <col min="8945" max="8945" width="9.28515625" style="7" bestFit="1" customWidth="1"/>
    <col min="8946" max="8946" width="8.85546875" style="7" bestFit="1" customWidth="1"/>
    <col min="8947" max="8947" width="5.28515625" style="7" bestFit="1" customWidth="1"/>
    <col min="8948" max="8948" width="5.5703125" style="7" bestFit="1" customWidth="1"/>
    <col min="8949" max="8949" width="5.42578125" style="7" bestFit="1" customWidth="1"/>
    <col min="8950" max="8951" width="5" style="7" bestFit="1" customWidth="1"/>
    <col min="8952" max="8952" width="9" style="7" bestFit="1" customWidth="1"/>
    <col min="8953" max="8953" width="9.140625" style="7"/>
    <col min="8954" max="8954" width="8.140625" style="7" bestFit="1" customWidth="1"/>
    <col min="8955" max="8955" width="10.5703125" style="7" bestFit="1" customWidth="1"/>
    <col min="8956" max="9181" width="9.140625" style="7"/>
    <col min="9182" max="9182" width="14.28515625" style="7" bestFit="1" customWidth="1"/>
    <col min="9183" max="9183" width="13.7109375" style="7" bestFit="1" customWidth="1"/>
    <col min="9184" max="9184" width="17.7109375" style="7" bestFit="1" customWidth="1"/>
    <col min="9185" max="9185" width="17.85546875" style="7" bestFit="1" customWidth="1"/>
    <col min="9186" max="9186" width="12" style="7" bestFit="1" customWidth="1"/>
    <col min="9187" max="9189" width="12" style="7" customWidth="1"/>
    <col min="9190" max="9190" width="15.28515625" style="7" customWidth="1"/>
    <col min="9191" max="9191" width="9.28515625" style="7" bestFit="1" customWidth="1"/>
    <col min="9192" max="9192" width="9.42578125" style="7" bestFit="1" customWidth="1"/>
    <col min="9193" max="9193" width="9.5703125" style="7" bestFit="1" customWidth="1"/>
    <col min="9194" max="9195" width="9.28515625" style="7" bestFit="1" customWidth="1"/>
    <col min="9196" max="9197" width="9.5703125" style="7" bestFit="1" customWidth="1"/>
    <col min="9198" max="9199" width="9.42578125" style="7" bestFit="1" customWidth="1"/>
    <col min="9200" max="9200" width="8" style="7" bestFit="1" customWidth="1"/>
    <col min="9201" max="9201" width="9.28515625" style="7" bestFit="1" customWidth="1"/>
    <col min="9202" max="9202" width="8.85546875" style="7" bestFit="1" customWidth="1"/>
    <col min="9203" max="9203" width="5.28515625" style="7" bestFit="1" customWidth="1"/>
    <col min="9204" max="9204" width="5.5703125" style="7" bestFit="1" customWidth="1"/>
    <col min="9205" max="9205" width="5.42578125" style="7" bestFit="1" customWidth="1"/>
    <col min="9206" max="9207" width="5" style="7" bestFit="1" customWidth="1"/>
    <col min="9208" max="9208" width="9" style="7" bestFit="1" customWidth="1"/>
    <col min="9209" max="9209" width="9.140625" style="7"/>
    <col min="9210" max="9210" width="8.140625" style="7" bestFit="1" customWidth="1"/>
    <col min="9211" max="9211" width="10.5703125" style="7" bestFit="1" customWidth="1"/>
    <col min="9212" max="9437" width="9.140625" style="7"/>
    <col min="9438" max="9438" width="14.28515625" style="7" bestFit="1" customWidth="1"/>
    <col min="9439" max="9439" width="13.7109375" style="7" bestFit="1" customWidth="1"/>
    <col min="9440" max="9440" width="17.7109375" style="7" bestFit="1" customWidth="1"/>
    <col min="9441" max="9441" width="17.85546875" style="7" bestFit="1" customWidth="1"/>
    <col min="9442" max="9442" width="12" style="7" bestFit="1" customWidth="1"/>
    <col min="9443" max="9445" width="12" style="7" customWidth="1"/>
    <col min="9446" max="9446" width="15.28515625" style="7" customWidth="1"/>
    <col min="9447" max="9447" width="9.28515625" style="7" bestFit="1" customWidth="1"/>
    <col min="9448" max="9448" width="9.42578125" style="7" bestFit="1" customWidth="1"/>
    <col min="9449" max="9449" width="9.5703125" style="7" bestFit="1" customWidth="1"/>
    <col min="9450" max="9451" width="9.28515625" style="7" bestFit="1" customWidth="1"/>
    <col min="9452" max="9453" width="9.5703125" style="7" bestFit="1" customWidth="1"/>
    <col min="9454" max="9455" width="9.42578125" style="7" bestFit="1" customWidth="1"/>
    <col min="9456" max="9456" width="8" style="7" bestFit="1" customWidth="1"/>
    <col min="9457" max="9457" width="9.28515625" style="7" bestFit="1" customWidth="1"/>
    <col min="9458" max="9458" width="8.85546875" style="7" bestFit="1" customWidth="1"/>
    <col min="9459" max="9459" width="5.28515625" style="7" bestFit="1" customWidth="1"/>
    <col min="9460" max="9460" width="5.5703125" style="7" bestFit="1" customWidth="1"/>
    <col min="9461" max="9461" width="5.42578125" style="7" bestFit="1" customWidth="1"/>
    <col min="9462" max="9463" width="5" style="7" bestFit="1" customWidth="1"/>
    <col min="9464" max="9464" width="9" style="7" bestFit="1" customWidth="1"/>
    <col min="9465" max="9465" width="9.140625" style="7"/>
    <col min="9466" max="9466" width="8.140625" style="7" bestFit="1" customWidth="1"/>
    <col min="9467" max="9467" width="10.5703125" style="7" bestFit="1" customWidth="1"/>
    <col min="9468" max="9693" width="9.140625" style="7"/>
    <col min="9694" max="9694" width="14.28515625" style="7" bestFit="1" customWidth="1"/>
    <col min="9695" max="9695" width="13.7109375" style="7" bestFit="1" customWidth="1"/>
    <col min="9696" max="9696" width="17.7109375" style="7" bestFit="1" customWidth="1"/>
    <col min="9697" max="9697" width="17.85546875" style="7" bestFit="1" customWidth="1"/>
    <col min="9698" max="9698" width="12" style="7" bestFit="1" customWidth="1"/>
    <col min="9699" max="9701" width="12" style="7" customWidth="1"/>
    <col min="9702" max="9702" width="15.28515625" style="7" customWidth="1"/>
    <col min="9703" max="9703" width="9.28515625" style="7" bestFit="1" customWidth="1"/>
    <col min="9704" max="9704" width="9.42578125" style="7" bestFit="1" customWidth="1"/>
    <col min="9705" max="9705" width="9.5703125" style="7" bestFit="1" customWidth="1"/>
    <col min="9706" max="9707" width="9.28515625" style="7" bestFit="1" customWidth="1"/>
    <col min="9708" max="9709" width="9.5703125" style="7" bestFit="1" customWidth="1"/>
    <col min="9710" max="9711" width="9.42578125" style="7" bestFit="1" customWidth="1"/>
    <col min="9712" max="9712" width="8" style="7" bestFit="1" customWidth="1"/>
    <col min="9713" max="9713" width="9.28515625" style="7" bestFit="1" customWidth="1"/>
    <col min="9714" max="9714" width="8.85546875" style="7" bestFit="1" customWidth="1"/>
    <col min="9715" max="9715" width="5.28515625" style="7" bestFit="1" customWidth="1"/>
    <col min="9716" max="9716" width="5.5703125" style="7" bestFit="1" customWidth="1"/>
    <col min="9717" max="9717" width="5.42578125" style="7" bestFit="1" customWidth="1"/>
    <col min="9718" max="9719" width="5" style="7" bestFit="1" customWidth="1"/>
    <col min="9720" max="9720" width="9" style="7" bestFit="1" customWidth="1"/>
    <col min="9721" max="9721" width="9.140625" style="7"/>
    <col min="9722" max="9722" width="8.140625" style="7" bestFit="1" customWidth="1"/>
    <col min="9723" max="9723" width="10.5703125" style="7" bestFit="1" customWidth="1"/>
    <col min="9724" max="9949" width="9.140625" style="7"/>
    <col min="9950" max="9950" width="14.28515625" style="7" bestFit="1" customWidth="1"/>
    <col min="9951" max="9951" width="13.7109375" style="7" bestFit="1" customWidth="1"/>
    <col min="9952" max="9952" width="17.7109375" style="7" bestFit="1" customWidth="1"/>
    <col min="9953" max="9953" width="17.85546875" style="7" bestFit="1" customWidth="1"/>
    <col min="9954" max="9954" width="12" style="7" bestFit="1" customWidth="1"/>
    <col min="9955" max="9957" width="12" style="7" customWidth="1"/>
    <col min="9958" max="9958" width="15.28515625" style="7" customWidth="1"/>
    <col min="9959" max="9959" width="9.28515625" style="7" bestFit="1" customWidth="1"/>
    <col min="9960" max="9960" width="9.42578125" style="7" bestFit="1" customWidth="1"/>
    <col min="9961" max="9961" width="9.5703125" style="7" bestFit="1" customWidth="1"/>
    <col min="9962" max="9963" width="9.28515625" style="7" bestFit="1" customWidth="1"/>
    <col min="9964" max="9965" width="9.5703125" style="7" bestFit="1" customWidth="1"/>
    <col min="9966" max="9967" width="9.42578125" style="7" bestFit="1" customWidth="1"/>
    <col min="9968" max="9968" width="8" style="7" bestFit="1" customWidth="1"/>
    <col min="9969" max="9969" width="9.28515625" style="7" bestFit="1" customWidth="1"/>
    <col min="9970" max="9970" width="8.85546875" style="7" bestFit="1" customWidth="1"/>
    <col min="9971" max="9971" width="5.28515625" style="7" bestFit="1" customWidth="1"/>
    <col min="9972" max="9972" width="5.5703125" style="7" bestFit="1" customWidth="1"/>
    <col min="9973" max="9973" width="5.42578125" style="7" bestFit="1" customWidth="1"/>
    <col min="9974" max="9975" width="5" style="7" bestFit="1" customWidth="1"/>
    <col min="9976" max="9976" width="9" style="7" bestFit="1" customWidth="1"/>
    <col min="9977" max="9977" width="9.140625" style="7"/>
    <col min="9978" max="9978" width="8.140625" style="7" bestFit="1" customWidth="1"/>
    <col min="9979" max="9979" width="10.5703125" style="7" bestFit="1" customWidth="1"/>
    <col min="9980" max="10205" width="9.140625" style="7"/>
    <col min="10206" max="10206" width="14.28515625" style="7" bestFit="1" customWidth="1"/>
    <col min="10207" max="10207" width="13.7109375" style="7" bestFit="1" customWidth="1"/>
    <col min="10208" max="10208" width="17.7109375" style="7" bestFit="1" customWidth="1"/>
    <col min="10209" max="10209" width="17.85546875" style="7" bestFit="1" customWidth="1"/>
    <col min="10210" max="10210" width="12" style="7" bestFit="1" customWidth="1"/>
    <col min="10211" max="10213" width="12" style="7" customWidth="1"/>
    <col min="10214" max="10214" width="15.28515625" style="7" customWidth="1"/>
    <col min="10215" max="10215" width="9.28515625" style="7" bestFit="1" customWidth="1"/>
    <col min="10216" max="10216" width="9.42578125" style="7" bestFit="1" customWidth="1"/>
    <col min="10217" max="10217" width="9.5703125" style="7" bestFit="1" customWidth="1"/>
    <col min="10218" max="10219" width="9.28515625" style="7" bestFit="1" customWidth="1"/>
    <col min="10220" max="10221" width="9.5703125" style="7" bestFit="1" customWidth="1"/>
    <col min="10222" max="10223" width="9.42578125" style="7" bestFit="1" customWidth="1"/>
    <col min="10224" max="10224" width="8" style="7" bestFit="1" customWidth="1"/>
    <col min="10225" max="10225" width="9.28515625" style="7" bestFit="1" customWidth="1"/>
    <col min="10226" max="10226" width="8.85546875" style="7" bestFit="1" customWidth="1"/>
    <col min="10227" max="10227" width="5.28515625" style="7" bestFit="1" customWidth="1"/>
    <col min="10228" max="10228" width="5.5703125" style="7" bestFit="1" customWidth="1"/>
    <col min="10229" max="10229" width="5.42578125" style="7" bestFit="1" customWidth="1"/>
    <col min="10230" max="10231" width="5" style="7" bestFit="1" customWidth="1"/>
    <col min="10232" max="10232" width="9" style="7" bestFit="1" customWidth="1"/>
    <col min="10233" max="10233" width="9.140625" style="7"/>
    <col min="10234" max="10234" width="8.140625" style="7" bestFit="1" customWidth="1"/>
    <col min="10235" max="10235" width="10.5703125" style="7" bestFit="1" customWidth="1"/>
    <col min="10236" max="10461" width="9.140625" style="7"/>
    <col min="10462" max="10462" width="14.28515625" style="7" bestFit="1" customWidth="1"/>
    <col min="10463" max="10463" width="13.7109375" style="7" bestFit="1" customWidth="1"/>
    <col min="10464" max="10464" width="17.7109375" style="7" bestFit="1" customWidth="1"/>
    <col min="10465" max="10465" width="17.85546875" style="7" bestFit="1" customWidth="1"/>
    <col min="10466" max="10466" width="12" style="7" bestFit="1" customWidth="1"/>
    <col min="10467" max="10469" width="12" style="7" customWidth="1"/>
    <col min="10470" max="10470" width="15.28515625" style="7" customWidth="1"/>
    <col min="10471" max="10471" width="9.28515625" style="7" bestFit="1" customWidth="1"/>
    <col min="10472" max="10472" width="9.42578125" style="7" bestFit="1" customWidth="1"/>
    <col min="10473" max="10473" width="9.5703125" style="7" bestFit="1" customWidth="1"/>
    <col min="10474" max="10475" width="9.28515625" style="7" bestFit="1" customWidth="1"/>
    <col min="10476" max="10477" width="9.5703125" style="7" bestFit="1" customWidth="1"/>
    <col min="10478" max="10479" width="9.42578125" style="7" bestFit="1" customWidth="1"/>
    <col min="10480" max="10480" width="8" style="7" bestFit="1" customWidth="1"/>
    <col min="10481" max="10481" width="9.28515625" style="7" bestFit="1" customWidth="1"/>
    <col min="10482" max="10482" width="8.85546875" style="7" bestFit="1" customWidth="1"/>
    <col min="10483" max="10483" width="5.28515625" style="7" bestFit="1" customWidth="1"/>
    <col min="10484" max="10484" width="5.5703125" style="7" bestFit="1" customWidth="1"/>
    <col min="10485" max="10485" width="5.42578125" style="7" bestFit="1" customWidth="1"/>
    <col min="10486" max="10487" width="5" style="7" bestFit="1" customWidth="1"/>
    <col min="10488" max="10488" width="9" style="7" bestFit="1" customWidth="1"/>
    <col min="10489" max="10489" width="9.140625" style="7"/>
    <col min="10490" max="10490" width="8.140625" style="7" bestFit="1" customWidth="1"/>
    <col min="10491" max="10491" width="10.5703125" style="7" bestFit="1" customWidth="1"/>
    <col min="10492" max="10717" width="9.140625" style="7"/>
    <col min="10718" max="10718" width="14.28515625" style="7" bestFit="1" customWidth="1"/>
    <col min="10719" max="10719" width="13.7109375" style="7" bestFit="1" customWidth="1"/>
    <col min="10720" max="10720" width="17.7109375" style="7" bestFit="1" customWidth="1"/>
    <col min="10721" max="10721" width="17.85546875" style="7" bestFit="1" customWidth="1"/>
    <col min="10722" max="10722" width="12" style="7" bestFit="1" customWidth="1"/>
    <col min="10723" max="10725" width="12" style="7" customWidth="1"/>
    <col min="10726" max="10726" width="15.28515625" style="7" customWidth="1"/>
    <col min="10727" max="10727" width="9.28515625" style="7" bestFit="1" customWidth="1"/>
    <col min="10728" max="10728" width="9.42578125" style="7" bestFit="1" customWidth="1"/>
    <col min="10729" max="10729" width="9.5703125" style="7" bestFit="1" customWidth="1"/>
    <col min="10730" max="10731" width="9.28515625" style="7" bestFit="1" customWidth="1"/>
    <col min="10732" max="10733" width="9.5703125" style="7" bestFit="1" customWidth="1"/>
    <col min="10734" max="10735" width="9.42578125" style="7" bestFit="1" customWidth="1"/>
    <col min="10736" max="10736" width="8" style="7" bestFit="1" customWidth="1"/>
    <col min="10737" max="10737" width="9.28515625" style="7" bestFit="1" customWidth="1"/>
    <col min="10738" max="10738" width="8.85546875" style="7" bestFit="1" customWidth="1"/>
    <col min="10739" max="10739" width="5.28515625" style="7" bestFit="1" customWidth="1"/>
    <col min="10740" max="10740" width="5.5703125" style="7" bestFit="1" customWidth="1"/>
    <col min="10741" max="10741" width="5.42578125" style="7" bestFit="1" customWidth="1"/>
    <col min="10742" max="10743" width="5" style="7" bestFit="1" customWidth="1"/>
    <col min="10744" max="10744" width="9" style="7" bestFit="1" customWidth="1"/>
    <col min="10745" max="10745" width="9.140625" style="7"/>
    <col min="10746" max="10746" width="8.140625" style="7" bestFit="1" customWidth="1"/>
    <col min="10747" max="10747" width="10.5703125" style="7" bestFit="1" customWidth="1"/>
    <col min="10748" max="10973" width="9.140625" style="7"/>
    <col min="10974" max="10974" width="14.28515625" style="7" bestFit="1" customWidth="1"/>
    <col min="10975" max="10975" width="13.7109375" style="7" bestFit="1" customWidth="1"/>
    <col min="10976" max="10976" width="17.7109375" style="7" bestFit="1" customWidth="1"/>
    <col min="10977" max="10977" width="17.85546875" style="7" bestFit="1" customWidth="1"/>
    <col min="10978" max="10978" width="12" style="7" bestFit="1" customWidth="1"/>
    <col min="10979" max="10981" width="12" style="7" customWidth="1"/>
    <col min="10982" max="10982" width="15.28515625" style="7" customWidth="1"/>
    <col min="10983" max="10983" width="9.28515625" style="7" bestFit="1" customWidth="1"/>
    <col min="10984" max="10984" width="9.42578125" style="7" bestFit="1" customWidth="1"/>
    <col min="10985" max="10985" width="9.5703125" style="7" bestFit="1" customWidth="1"/>
    <col min="10986" max="10987" width="9.28515625" style="7" bestFit="1" customWidth="1"/>
    <col min="10988" max="10989" width="9.5703125" style="7" bestFit="1" customWidth="1"/>
    <col min="10990" max="10991" width="9.42578125" style="7" bestFit="1" customWidth="1"/>
    <col min="10992" max="10992" width="8" style="7" bestFit="1" customWidth="1"/>
    <col min="10993" max="10993" width="9.28515625" style="7" bestFit="1" customWidth="1"/>
    <col min="10994" max="10994" width="8.85546875" style="7" bestFit="1" customWidth="1"/>
    <col min="10995" max="10995" width="5.28515625" style="7" bestFit="1" customWidth="1"/>
    <col min="10996" max="10996" width="5.5703125" style="7" bestFit="1" customWidth="1"/>
    <col min="10997" max="10997" width="5.42578125" style="7" bestFit="1" customWidth="1"/>
    <col min="10998" max="10999" width="5" style="7" bestFit="1" customWidth="1"/>
    <col min="11000" max="11000" width="9" style="7" bestFit="1" customWidth="1"/>
    <col min="11001" max="11001" width="9.140625" style="7"/>
    <col min="11002" max="11002" width="8.140625" style="7" bestFit="1" customWidth="1"/>
    <col min="11003" max="11003" width="10.5703125" style="7" bestFit="1" customWidth="1"/>
    <col min="11004" max="11229" width="9.140625" style="7"/>
    <col min="11230" max="11230" width="14.28515625" style="7" bestFit="1" customWidth="1"/>
    <col min="11231" max="11231" width="13.7109375" style="7" bestFit="1" customWidth="1"/>
    <col min="11232" max="11232" width="17.7109375" style="7" bestFit="1" customWidth="1"/>
    <col min="11233" max="11233" width="17.85546875" style="7" bestFit="1" customWidth="1"/>
    <col min="11234" max="11234" width="12" style="7" bestFit="1" customWidth="1"/>
    <col min="11235" max="11237" width="12" style="7" customWidth="1"/>
    <col min="11238" max="11238" width="15.28515625" style="7" customWidth="1"/>
    <col min="11239" max="11239" width="9.28515625" style="7" bestFit="1" customWidth="1"/>
    <col min="11240" max="11240" width="9.42578125" style="7" bestFit="1" customWidth="1"/>
    <col min="11241" max="11241" width="9.5703125" style="7" bestFit="1" customWidth="1"/>
    <col min="11242" max="11243" width="9.28515625" style="7" bestFit="1" customWidth="1"/>
    <col min="11244" max="11245" width="9.5703125" style="7" bestFit="1" customWidth="1"/>
    <col min="11246" max="11247" width="9.42578125" style="7" bestFit="1" customWidth="1"/>
    <col min="11248" max="11248" width="8" style="7" bestFit="1" customWidth="1"/>
    <col min="11249" max="11249" width="9.28515625" style="7" bestFit="1" customWidth="1"/>
    <col min="11250" max="11250" width="8.85546875" style="7" bestFit="1" customWidth="1"/>
    <col min="11251" max="11251" width="5.28515625" style="7" bestFit="1" customWidth="1"/>
    <col min="11252" max="11252" width="5.5703125" style="7" bestFit="1" customWidth="1"/>
    <col min="11253" max="11253" width="5.42578125" style="7" bestFit="1" customWidth="1"/>
    <col min="11254" max="11255" width="5" style="7" bestFit="1" customWidth="1"/>
    <col min="11256" max="11256" width="9" style="7" bestFit="1" customWidth="1"/>
    <col min="11257" max="11257" width="9.140625" style="7"/>
    <col min="11258" max="11258" width="8.140625" style="7" bestFit="1" customWidth="1"/>
    <col min="11259" max="11259" width="10.5703125" style="7" bestFit="1" customWidth="1"/>
    <col min="11260" max="11485" width="9.140625" style="7"/>
    <col min="11486" max="11486" width="14.28515625" style="7" bestFit="1" customWidth="1"/>
    <col min="11487" max="11487" width="13.7109375" style="7" bestFit="1" customWidth="1"/>
    <col min="11488" max="11488" width="17.7109375" style="7" bestFit="1" customWidth="1"/>
    <col min="11489" max="11489" width="17.85546875" style="7" bestFit="1" customWidth="1"/>
    <col min="11490" max="11490" width="12" style="7" bestFit="1" customWidth="1"/>
    <col min="11491" max="11493" width="12" style="7" customWidth="1"/>
    <col min="11494" max="11494" width="15.28515625" style="7" customWidth="1"/>
    <col min="11495" max="11495" width="9.28515625" style="7" bestFit="1" customWidth="1"/>
    <col min="11496" max="11496" width="9.42578125" style="7" bestFit="1" customWidth="1"/>
    <col min="11497" max="11497" width="9.5703125" style="7" bestFit="1" customWidth="1"/>
    <col min="11498" max="11499" width="9.28515625" style="7" bestFit="1" customWidth="1"/>
    <col min="11500" max="11501" width="9.5703125" style="7" bestFit="1" customWidth="1"/>
    <col min="11502" max="11503" width="9.42578125" style="7" bestFit="1" customWidth="1"/>
    <col min="11504" max="11504" width="8" style="7" bestFit="1" customWidth="1"/>
    <col min="11505" max="11505" width="9.28515625" style="7" bestFit="1" customWidth="1"/>
    <col min="11506" max="11506" width="8.85546875" style="7" bestFit="1" customWidth="1"/>
    <col min="11507" max="11507" width="5.28515625" style="7" bestFit="1" customWidth="1"/>
    <col min="11508" max="11508" width="5.5703125" style="7" bestFit="1" customWidth="1"/>
    <col min="11509" max="11509" width="5.42578125" style="7" bestFit="1" customWidth="1"/>
    <col min="11510" max="11511" width="5" style="7" bestFit="1" customWidth="1"/>
    <col min="11512" max="11512" width="9" style="7" bestFit="1" customWidth="1"/>
    <col min="11513" max="11513" width="9.140625" style="7"/>
    <col min="11514" max="11514" width="8.140625" style="7" bestFit="1" customWidth="1"/>
    <col min="11515" max="11515" width="10.5703125" style="7" bestFit="1" customWidth="1"/>
    <col min="11516" max="11741" width="9.140625" style="7"/>
    <col min="11742" max="11742" width="14.28515625" style="7" bestFit="1" customWidth="1"/>
    <col min="11743" max="11743" width="13.7109375" style="7" bestFit="1" customWidth="1"/>
    <col min="11744" max="11744" width="17.7109375" style="7" bestFit="1" customWidth="1"/>
    <col min="11745" max="11745" width="17.85546875" style="7" bestFit="1" customWidth="1"/>
    <col min="11746" max="11746" width="12" style="7" bestFit="1" customWidth="1"/>
    <col min="11747" max="11749" width="12" style="7" customWidth="1"/>
    <col min="11750" max="11750" width="15.28515625" style="7" customWidth="1"/>
    <col min="11751" max="11751" width="9.28515625" style="7" bestFit="1" customWidth="1"/>
    <col min="11752" max="11752" width="9.42578125" style="7" bestFit="1" customWidth="1"/>
    <col min="11753" max="11753" width="9.5703125" style="7" bestFit="1" customWidth="1"/>
    <col min="11754" max="11755" width="9.28515625" style="7" bestFit="1" customWidth="1"/>
    <col min="11756" max="11757" width="9.5703125" style="7" bestFit="1" customWidth="1"/>
    <col min="11758" max="11759" width="9.42578125" style="7" bestFit="1" customWidth="1"/>
    <col min="11760" max="11760" width="8" style="7" bestFit="1" customWidth="1"/>
    <col min="11761" max="11761" width="9.28515625" style="7" bestFit="1" customWidth="1"/>
    <col min="11762" max="11762" width="8.85546875" style="7" bestFit="1" customWidth="1"/>
    <col min="11763" max="11763" width="5.28515625" style="7" bestFit="1" customWidth="1"/>
    <col min="11764" max="11764" width="5.5703125" style="7" bestFit="1" customWidth="1"/>
    <col min="11765" max="11765" width="5.42578125" style="7" bestFit="1" customWidth="1"/>
    <col min="11766" max="11767" width="5" style="7" bestFit="1" customWidth="1"/>
    <col min="11768" max="11768" width="9" style="7" bestFit="1" customWidth="1"/>
    <col min="11769" max="11769" width="9.140625" style="7"/>
    <col min="11770" max="11770" width="8.140625" style="7" bestFit="1" customWidth="1"/>
    <col min="11771" max="11771" width="10.5703125" style="7" bestFit="1" customWidth="1"/>
    <col min="11772" max="11997" width="9.140625" style="7"/>
    <col min="11998" max="11998" width="14.28515625" style="7" bestFit="1" customWidth="1"/>
    <col min="11999" max="11999" width="13.7109375" style="7" bestFit="1" customWidth="1"/>
    <col min="12000" max="12000" width="17.7109375" style="7" bestFit="1" customWidth="1"/>
    <col min="12001" max="12001" width="17.85546875" style="7" bestFit="1" customWidth="1"/>
    <col min="12002" max="12002" width="12" style="7" bestFit="1" customWidth="1"/>
    <col min="12003" max="12005" width="12" style="7" customWidth="1"/>
    <col min="12006" max="12006" width="15.28515625" style="7" customWidth="1"/>
    <col min="12007" max="12007" width="9.28515625" style="7" bestFit="1" customWidth="1"/>
    <col min="12008" max="12008" width="9.42578125" style="7" bestFit="1" customWidth="1"/>
    <col min="12009" max="12009" width="9.5703125" style="7" bestFit="1" customWidth="1"/>
    <col min="12010" max="12011" width="9.28515625" style="7" bestFit="1" customWidth="1"/>
    <col min="12012" max="12013" width="9.5703125" style="7" bestFit="1" customWidth="1"/>
    <col min="12014" max="12015" width="9.42578125" style="7" bestFit="1" customWidth="1"/>
    <col min="12016" max="12016" width="8" style="7" bestFit="1" customWidth="1"/>
    <col min="12017" max="12017" width="9.28515625" style="7" bestFit="1" customWidth="1"/>
    <col min="12018" max="12018" width="8.85546875" style="7" bestFit="1" customWidth="1"/>
    <col min="12019" max="12019" width="5.28515625" style="7" bestFit="1" customWidth="1"/>
    <col min="12020" max="12020" width="5.5703125" style="7" bestFit="1" customWidth="1"/>
    <col min="12021" max="12021" width="5.42578125" style="7" bestFit="1" customWidth="1"/>
    <col min="12022" max="12023" width="5" style="7" bestFit="1" customWidth="1"/>
    <col min="12024" max="12024" width="9" style="7" bestFit="1" customWidth="1"/>
    <col min="12025" max="12025" width="9.140625" style="7"/>
    <col min="12026" max="12026" width="8.140625" style="7" bestFit="1" customWidth="1"/>
    <col min="12027" max="12027" width="10.5703125" style="7" bestFit="1" customWidth="1"/>
    <col min="12028" max="12253" width="9.140625" style="7"/>
    <col min="12254" max="12254" width="14.28515625" style="7" bestFit="1" customWidth="1"/>
    <col min="12255" max="12255" width="13.7109375" style="7" bestFit="1" customWidth="1"/>
    <col min="12256" max="12256" width="17.7109375" style="7" bestFit="1" customWidth="1"/>
    <col min="12257" max="12257" width="17.85546875" style="7" bestFit="1" customWidth="1"/>
    <col min="12258" max="12258" width="12" style="7" bestFit="1" customWidth="1"/>
    <col min="12259" max="12261" width="12" style="7" customWidth="1"/>
    <col min="12262" max="12262" width="15.28515625" style="7" customWidth="1"/>
    <col min="12263" max="12263" width="9.28515625" style="7" bestFit="1" customWidth="1"/>
    <col min="12264" max="12264" width="9.42578125" style="7" bestFit="1" customWidth="1"/>
    <col min="12265" max="12265" width="9.5703125" style="7" bestFit="1" customWidth="1"/>
    <col min="12266" max="12267" width="9.28515625" style="7" bestFit="1" customWidth="1"/>
    <col min="12268" max="12269" width="9.5703125" style="7" bestFit="1" customWidth="1"/>
    <col min="12270" max="12271" width="9.42578125" style="7" bestFit="1" customWidth="1"/>
    <col min="12272" max="12272" width="8" style="7" bestFit="1" customWidth="1"/>
    <col min="12273" max="12273" width="9.28515625" style="7" bestFit="1" customWidth="1"/>
    <col min="12274" max="12274" width="8.85546875" style="7" bestFit="1" customWidth="1"/>
    <col min="12275" max="12275" width="5.28515625" style="7" bestFit="1" customWidth="1"/>
    <col min="12276" max="12276" width="5.5703125" style="7" bestFit="1" customWidth="1"/>
    <col min="12277" max="12277" width="5.42578125" style="7" bestFit="1" customWidth="1"/>
    <col min="12278" max="12279" width="5" style="7" bestFit="1" customWidth="1"/>
    <col min="12280" max="12280" width="9" style="7" bestFit="1" customWidth="1"/>
    <col min="12281" max="12281" width="9.140625" style="7"/>
    <col min="12282" max="12282" width="8.140625" style="7" bestFit="1" customWidth="1"/>
    <col min="12283" max="12283" width="10.5703125" style="7" bestFit="1" customWidth="1"/>
    <col min="12284" max="12509" width="9.140625" style="7"/>
    <col min="12510" max="12510" width="14.28515625" style="7" bestFit="1" customWidth="1"/>
    <col min="12511" max="12511" width="13.7109375" style="7" bestFit="1" customWidth="1"/>
    <col min="12512" max="12512" width="17.7109375" style="7" bestFit="1" customWidth="1"/>
    <col min="12513" max="12513" width="17.85546875" style="7" bestFit="1" customWidth="1"/>
    <col min="12514" max="12514" width="12" style="7" bestFit="1" customWidth="1"/>
    <col min="12515" max="12517" width="12" style="7" customWidth="1"/>
    <col min="12518" max="12518" width="15.28515625" style="7" customWidth="1"/>
    <col min="12519" max="12519" width="9.28515625" style="7" bestFit="1" customWidth="1"/>
    <col min="12520" max="12520" width="9.42578125" style="7" bestFit="1" customWidth="1"/>
    <col min="12521" max="12521" width="9.5703125" style="7" bestFit="1" customWidth="1"/>
    <col min="12522" max="12523" width="9.28515625" style="7" bestFit="1" customWidth="1"/>
    <col min="12524" max="12525" width="9.5703125" style="7" bestFit="1" customWidth="1"/>
    <col min="12526" max="12527" width="9.42578125" style="7" bestFit="1" customWidth="1"/>
    <col min="12528" max="12528" width="8" style="7" bestFit="1" customWidth="1"/>
    <col min="12529" max="12529" width="9.28515625" style="7" bestFit="1" customWidth="1"/>
    <col min="12530" max="12530" width="8.85546875" style="7" bestFit="1" customWidth="1"/>
    <col min="12531" max="12531" width="5.28515625" style="7" bestFit="1" customWidth="1"/>
    <col min="12532" max="12532" width="5.5703125" style="7" bestFit="1" customWidth="1"/>
    <col min="12533" max="12533" width="5.42578125" style="7" bestFit="1" customWidth="1"/>
    <col min="12534" max="12535" width="5" style="7" bestFit="1" customWidth="1"/>
    <col min="12536" max="12536" width="9" style="7" bestFit="1" customWidth="1"/>
    <col min="12537" max="12537" width="9.140625" style="7"/>
    <col min="12538" max="12538" width="8.140625" style="7" bestFit="1" customWidth="1"/>
    <col min="12539" max="12539" width="10.5703125" style="7" bestFit="1" customWidth="1"/>
    <col min="12540" max="12765" width="9.140625" style="7"/>
    <col min="12766" max="12766" width="14.28515625" style="7" bestFit="1" customWidth="1"/>
    <col min="12767" max="12767" width="13.7109375" style="7" bestFit="1" customWidth="1"/>
    <col min="12768" max="12768" width="17.7109375" style="7" bestFit="1" customWidth="1"/>
    <col min="12769" max="12769" width="17.85546875" style="7" bestFit="1" customWidth="1"/>
    <col min="12770" max="12770" width="12" style="7" bestFit="1" customWidth="1"/>
    <col min="12771" max="12773" width="12" style="7" customWidth="1"/>
    <col min="12774" max="12774" width="15.28515625" style="7" customWidth="1"/>
    <col min="12775" max="12775" width="9.28515625" style="7" bestFit="1" customWidth="1"/>
    <col min="12776" max="12776" width="9.42578125" style="7" bestFit="1" customWidth="1"/>
    <col min="12777" max="12777" width="9.5703125" style="7" bestFit="1" customWidth="1"/>
    <col min="12778" max="12779" width="9.28515625" style="7" bestFit="1" customWidth="1"/>
    <col min="12780" max="12781" width="9.5703125" style="7" bestFit="1" customWidth="1"/>
    <col min="12782" max="12783" width="9.42578125" style="7" bestFit="1" customWidth="1"/>
    <col min="12784" max="12784" width="8" style="7" bestFit="1" customWidth="1"/>
    <col min="12785" max="12785" width="9.28515625" style="7" bestFit="1" customWidth="1"/>
    <col min="12786" max="12786" width="8.85546875" style="7" bestFit="1" customWidth="1"/>
    <col min="12787" max="12787" width="5.28515625" style="7" bestFit="1" customWidth="1"/>
    <col min="12788" max="12788" width="5.5703125" style="7" bestFit="1" customWidth="1"/>
    <col min="12789" max="12789" width="5.42578125" style="7" bestFit="1" customWidth="1"/>
    <col min="12790" max="12791" width="5" style="7" bestFit="1" customWidth="1"/>
    <col min="12792" max="12792" width="9" style="7" bestFit="1" customWidth="1"/>
    <col min="12793" max="12793" width="9.140625" style="7"/>
    <col min="12794" max="12794" width="8.140625" style="7" bestFit="1" customWidth="1"/>
    <col min="12795" max="12795" width="10.5703125" style="7" bestFit="1" customWidth="1"/>
    <col min="12796" max="13021" width="9.140625" style="7"/>
    <col min="13022" max="13022" width="14.28515625" style="7" bestFit="1" customWidth="1"/>
    <col min="13023" max="13023" width="13.7109375" style="7" bestFit="1" customWidth="1"/>
    <col min="13024" max="13024" width="17.7109375" style="7" bestFit="1" customWidth="1"/>
    <col min="13025" max="13025" width="17.85546875" style="7" bestFit="1" customWidth="1"/>
    <col min="13026" max="13026" width="12" style="7" bestFit="1" customWidth="1"/>
    <col min="13027" max="13029" width="12" style="7" customWidth="1"/>
    <col min="13030" max="13030" width="15.28515625" style="7" customWidth="1"/>
    <col min="13031" max="13031" width="9.28515625" style="7" bestFit="1" customWidth="1"/>
    <col min="13032" max="13032" width="9.42578125" style="7" bestFit="1" customWidth="1"/>
    <col min="13033" max="13033" width="9.5703125" style="7" bestFit="1" customWidth="1"/>
    <col min="13034" max="13035" width="9.28515625" style="7" bestFit="1" customWidth="1"/>
    <col min="13036" max="13037" width="9.5703125" style="7" bestFit="1" customWidth="1"/>
    <col min="13038" max="13039" width="9.42578125" style="7" bestFit="1" customWidth="1"/>
    <col min="13040" max="13040" width="8" style="7" bestFit="1" customWidth="1"/>
    <col min="13041" max="13041" width="9.28515625" style="7" bestFit="1" customWidth="1"/>
    <col min="13042" max="13042" width="8.85546875" style="7" bestFit="1" customWidth="1"/>
    <col min="13043" max="13043" width="5.28515625" style="7" bestFit="1" customWidth="1"/>
    <col min="13044" max="13044" width="5.5703125" style="7" bestFit="1" customWidth="1"/>
    <col min="13045" max="13045" width="5.42578125" style="7" bestFit="1" customWidth="1"/>
    <col min="13046" max="13047" width="5" style="7" bestFit="1" customWidth="1"/>
    <col min="13048" max="13048" width="9" style="7" bestFit="1" customWidth="1"/>
    <col min="13049" max="13049" width="9.140625" style="7"/>
    <col min="13050" max="13050" width="8.140625" style="7" bestFit="1" customWidth="1"/>
    <col min="13051" max="13051" width="10.5703125" style="7" bestFit="1" customWidth="1"/>
    <col min="13052" max="13277" width="9.140625" style="7"/>
    <col min="13278" max="13278" width="14.28515625" style="7" bestFit="1" customWidth="1"/>
    <col min="13279" max="13279" width="13.7109375" style="7" bestFit="1" customWidth="1"/>
    <col min="13280" max="13280" width="17.7109375" style="7" bestFit="1" customWidth="1"/>
    <col min="13281" max="13281" width="17.85546875" style="7" bestFit="1" customWidth="1"/>
    <col min="13282" max="13282" width="12" style="7" bestFit="1" customWidth="1"/>
    <col min="13283" max="13285" width="12" style="7" customWidth="1"/>
    <col min="13286" max="13286" width="15.28515625" style="7" customWidth="1"/>
    <col min="13287" max="13287" width="9.28515625" style="7" bestFit="1" customWidth="1"/>
    <col min="13288" max="13288" width="9.42578125" style="7" bestFit="1" customWidth="1"/>
    <col min="13289" max="13289" width="9.5703125" style="7" bestFit="1" customWidth="1"/>
    <col min="13290" max="13291" width="9.28515625" style="7" bestFit="1" customWidth="1"/>
    <col min="13292" max="13293" width="9.5703125" style="7" bestFit="1" customWidth="1"/>
    <col min="13294" max="13295" width="9.42578125" style="7" bestFit="1" customWidth="1"/>
    <col min="13296" max="13296" width="8" style="7" bestFit="1" customWidth="1"/>
    <col min="13297" max="13297" width="9.28515625" style="7" bestFit="1" customWidth="1"/>
    <col min="13298" max="13298" width="8.85546875" style="7" bestFit="1" customWidth="1"/>
    <col min="13299" max="13299" width="5.28515625" style="7" bestFit="1" customWidth="1"/>
    <col min="13300" max="13300" width="5.5703125" style="7" bestFit="1" customWidth="1"/>
    <col min="13301" max="13301" width="5.42578125" style="7" bestFit="1" customWidth="1"/>
    <col min="13302" max="13303" width="5" style="7" bestFit="1" customWidth="1"/>
    <col min="13304" max="13304" width="9" style="7" bestFit="1" customWidth="1"/>
    <col min="13305" max="13305" width="9.140625" style="7"/>
    <col min="13306" max="13306" width="8.140625" style="7" bestFit="1" customWidth="1"/>
    <col min="13307" max="13307" width="10.5703125" style="7" bestFit="1" customWidth="1"/>
    <col min="13308" max="13533" width="9.140625" style="7"/>
    <col min="13534" max="13534" width="14.28515625" style="7" bestFit="1" customWidth="1"/>
    <col min="13535" max="13535" width="13.7109375" style="7" bestFit="1" customWidth="1"/>
    <col min="13536" max="13536" width="17.7109375" style="7" bestFit="1" customWidth="1"/>
    <col min="13537" max="13537" width="17.85546875" style="7" bestFit="1" customWidth="1"/>
    <col min="13538" max="13538" width="12" style="7" bestFit="1" customWidth="1"/>
    <col min="13539" max="13541" width="12" style="7" customWidth="1"/>
    <col min="13542" max="13542" width="15.28515625" style="7" customWidth="1"/>
    <col min="13543" max="13543" width="9.28515625" style="7" bestFit="1" customWidth="1"/>
    <col min="13544" max="13544" width="9.42578125" style="7" bestFit="1" customWidth="1"/>
    <col min="13545" max="13545" width="9.5703125" style="7" bestFit="1" customWidth="1"/>
    <col min="13546" max="13547" width="9.28515625" style="7" bestFit="1" customWidth="1"/>
    <col min="13548" max="13549" width="9.5703125" style="7" bestFit="1" customWidth="1"/>
    <col min="13550" max="13551" width="9.42578125" style="7" bestFit="1" customWidth="1"/>
    <col min="13552" max="13552" width="8" style="7" bestFit="1" customWidth="1"/>
    <col min="13553" max="13553" width="9.28515625" style="7" bestFit="1" customWidth="1"/>
    <col min="13554" max="13554" width="8.85546875" style="7" bestFit="1" customWidth="1"/>
    <col min="13555" max="13555" width="5.28515625" style="7" bestFit="1" customWidth="1"/>
    <col min="13556" max="13556" width="5.5703125" style="7" bestFit="1" customWidth="1"/>
    <col min="13557" max="13557" width="5.42578125" style="7" bestFit="1" customWidth="1"/>
    <col min="13558" max="13559" width="5" style="7" bestFit="1" customWidth="1"/>
    <col min="13560" max="13560" width="9" style="7" bestFit="1" customWidth="1"/>
    <col min="13561" max="13561" width="9.140625" style="7"/>
    <col min="13562" max="13562" width="8.140625" style="7" bestFit="1" customWidth="1"/>
    <col min="13563" max="13563" width="10.5703125" style="7" bestFit="1" customWidth="1"/>
    <col min="13564" max="13789" width="9.140625" style="7"/>
    <col min="13790" max="13790" width="14.28515625" style="7" bestFit="1" customWidth="1"/>
    <col min="13791" max="13791" width="13.7109375" style="7" bestFit="1" customWidth="1"/>
    <col min="13792" max="13792" width="17.7109375" style="7" bestFit="1" customWidth="1"/>
    <col min="13793" max="13793" width="17.85546875" style="7" bestFit="1" customWidth="1"/>
    <col min="13794" max="13794" width="12" style="7" bestFit="1" customWidth="1"/>
    <col min="13795" max="13797" width="12" style="7" customWidth="1"/>
    <col min="13798" max="13798" width="15.28515625" style="7" customWidth="1"/>
    <col min="13799" max="13799" width="9.28515625" style="7" bestFit="1" customWidth="1"/>
    <col min="13800" max="13800" width="9.42578125" style="7" bestFit="1" customWidth="1"/>
    <col min="13801" max="13801" width="9.5703125" style="7" bestFit="1" customWidth="1"/>
    <col min="13802" max="13803" width="9.28515625" style="7" bestFit="1" customWidth="1"/>
    <col min="13804" max="13805" width="9.5703125" style="7" bestFit="1" customWidth="1"/>
    <col min="13806" max="13807" width="9.42578125" style="7" bestFit="1" customWidth="1"/>
    <col min="13808" max="13808" width="8" style="7" bestFit="1" customWidth="1"/>
    <col min="13809" max="13809" width="9.28515625" style="7" bestFit="1" customWidth="1"/>
    <col min="13810" max="13810" width="8.85546875" style="7" bestFit="1" customWidth="1"/>
    <col min="13811" max="13811" width="5.28515625" style="7" bestFit="1" customWidth="1"/>
    <col min="13812" max="13812" width="5.5703125" style="7" bestFit="1" customWidth="1"/>
    <col min="13813" max="13813" width="5.42578125" style="7" bestFit="1" customWidth="1"/>
    <col min="13814" max="13815" width="5" style="7" bestFit="1" customWidth="1"/>
    <col min="13816" max="13816" width="9" style="7" bestFit="1" customWidth="1"/>
    <col min="13817" max="13817" width="9.140625" style="7"/>
    <col min="13818" max="13818" width="8.140625" style="7" bestFit="1" customWidth="1"/>
    <col min="13819" max="13819" width="10.5703125" style="7" bestFit="1" customWidth="1"/>
    <col min="13820" max="14045" width="9.140625" style="7"/>
    <col min="14046" max="14046" width="14.28515625" style="7" bestFit="1" customWidth="1"/>
    <col min="14047" max="14047" width="13.7109375" style="7" bestFit="1" customWidth="1"/>
    <col min="14048" max="14048" width="17.7109375" style="7" bestFit="1" customWidth="1"/>
    <col min="14049" max="14049" width="17.85546875" style="7" bestFit="1" customWidth="1"/>
    <col min="14050" max="14050" width="12" style="7" bestFit="1" customWidth="1"/>
    <col min="14051" max="14053" width="12" style="7" customWidth="1"/>
    <col min="14054" max="14054" width="15.28515625" style="7" customWidth="1"/>
    <col min="14055" max="14055" width="9.28515625" style="7" bestFit="1" customWidth="1"/>
    <col min="14056" max="14056" width="9.42578125" style="7" bestFit="1" customWidth="1"/>
    <col min="14057" max="14057" width="9.5703125" style="7" bestFit="1" customWidth="1"/>
    <col min="14058" max="14059" width="9.28515625" style="7" bestFit="1" customWidth="1"/>
    <col min="14060" max="14061" width="9.5703125" style="7" bestFit="1" customWidth="1"/>
    <col min="14062" max="14063" width="9.42578125" style="7" bestFit="1" customWidth="1"/>
    <col min="14064" max="14064" width="8" style="7" bestFit="1" customWidth="1"/>
    <col min="14065" max="14065" width="9.28515625" style="7" bestFit="1" customWidth="1"/>
    <col min="14066" max="14066" width="8.85546875" style="7" bestFit="1" customWidth="1"/>
    <col min="14067" max="14067" width="5.28515625" style="7" bestFit="1" customWidth="1"/>
    <col min="14068" max="14068" width="5.5703125" style="7" bestFit="1" customWidth="1"/>
    <col min="14069" max="14069" width="5.42578125" style="7" bestFit="1" customWidth="1"/>
    <col min="14070" max="14071" width="5" style="7" bestFit="1" customWidth="1"/>
    <col min="14072" max="14072" width="9" style="7" bestFit="1" customWidth="1"/>
    <col min="14073" max="14073" width="9.140625" style="7"/>
    <col min="14074" max="14074" width="8.140625" style="7" bestFit="1" customWidth="1"/>
    <col min="14075" max="14075" width="10.5703125" style="7" bestFit="1" customWidth="1"/>
    <col min="14076" max="14301" width="9.140625" style="7"/>
    <col min="14302" max="14302" width="14.28515625" style="7" bestFit="1" customWidth="1"/>
    <col min="14303" max="14303" width="13.7109375" style="7" bestFit="1" customWidth="1"/>
    <col min="14304" max="14304" width="17.7109375" style="7" bestFit="1" customWidth="1"/>
    <col min="14305" max="14305" width="17.85546875" style="7" bestFit="1" customWidth="1"/>
    <col min="14306" max="14306" width="12" style="7" bestFit="1" customWidth="1"/>
    <col min="14307" max="14309" width="12" style="7" customWidth="1"/>
    <col min="14310" max="14310" width="15.28515625" style="7" customWidth="1"/>
    <col min="14311" max="14311" width="9.28515625" style="7" bestFit="1" customWidth="1"/>
    <col min="14312" max="14312" width="9.42578125" style="7" bestFit="1" customWidth="1"/>
    <col min="14313" max="14313" width="9.5703125" style="7" bestFit="1" customWidth="1"/>
    <col min="14314" max="14315" width="9.28515625" style="7" bestFit="1" customWidth="1"/>
    <col min="14316" max="14317" width="9.5703125" style="7" bestFit="1" customWidth="1"/>
    <col min="14318" max="14319" width="9.42578125" style="7" bestFit="1" customWidth="1"/>
    <col min="14320" max="14320" width="8" style="7" bestFit="1" customWidth="1"/>
    <col min="14321" max="14321" width="9.28515625" style="7" bestFit="1" customWidth="1"/>
    <col min="14322" max="14322" width="8.85546875" style="7" bestFit="1" customWidth="1"/>
    <col min="14323" max="14323" width="5.28515625" style="7" bestFit="1" customWidth="1"/>
    <col min="14324" max="14324" width="5.5703125" style="7" bestFit="1" customWidth="1"/>
    <col min="14325" max="14325" width="5.42578125" style="7" bestFit="1" customWidth="1"/>
    <col min="14326" max="14327" width="5" style="7" bestFit="1" customWidth="1"/>
    <col min="14328" max="14328" width="9" style="7" bestFit="1" customWidth="1"/>
    <col min="14329" max="14329" width="9.140625" style="7"/>
    <col min="14330" max="14330" width="8.140625" style="7" bestFit="1" customWidth="1"/>
    <col min="14331" max="14331" width="10.5703125" style="7" bestFit="1" customWidth="1"/>
    <col min="14332" max="14557" width="9.140625" style="7"/>
    <col min="14558" max="14558" width="14.28515625" style="7" bestFit="1" customWidth="1"/>
    <col min="14559" max="14559" width="13.7109375" style="7" bestFit="1" customWidth="1"/>
    <col min="14560" max="14560" width="17.7109375" style="7" bestFit="1" customWidth="1"/>
    <col min="14561" max="14561" width="17.85546875" style="7" bestFit="1" customWidth="1"/>
    <col min="14562" max="14562" width="12" style="7" bestFit="1" customWidth="1"/>
    <col min="14563" max="14565" width="12" style="7" customWidth="1"/>
    <col min="14566" max="14566" width="15.28515625" style="7" customWidth="1"/>
    <col min="14567" max="14567" width="9.28515625" style="7" bestFit="1" customWidth="1"/>
    <col min="14568" max="14568" width="9.42578125" style="7" bestFit="1" customWidth="1"/>
    <col min="14569" max="14569" width="9.5703125" style="7" bestFit="1" customWidth="1"/>
    <col min="14570" max="14571" width="9.28515625" style="7" bestFit="1" customWidth="1"/>
    <col min="14572" max="14573" width="9.5703125" style="7" bestFit="1" customWidth="1"/>
    <col min="14574" max="14575" width="9.42578125" style="7" bestFit="1" customWidth="1"/>
    <col min="14576" max="14576" width="8" style="7" bestFit="1" customWidth="1"/>
    <col min="14577" max="14577" width="9.28515625" style="7" bestFit="1" customWidth="1"/>
    <col min="14578" max="14578" width="8.85546875" style="7" bestFit="1" customWidth="1"/>
    <col min="14579" max="14579" width="5.28515625" style="7" bestFit="1" customWidth="1"/>
    <col min="14580" max="14580" width="5.5703125" style="7" bestFit="1" customWidth="1"/>
    <col min="14581" max="14581" width="5.42578125" style="7" bestFit="1" customWidth="1"/>
    <col min="14582" max="14583" width="5" style="7" bestFit="1" customWidth="1"/>
    <col min="14584" max="14584" width="9" style="7" bestFit="1" customWidth="1"/>
    <col min="14585" max="14585" width="9.140625" style="7"/>
    <col min="14586" max="14586" width="8.140625" style="7" bestFit="1" customWidth="1"/>
    <col min="14587" max="14587" width="10.5703125" style="7" bestFit="1" customWidth="1"/>
    <col min="14588" max="14813" width="9.140625" style="7"/>
    <col min="14814" max="14814" width="14.28515625" style="7" bestFit="1" customWidth="1"/>
    <col min="14815" max="14815" width="13.7109375" style="7" bestFit="1" customWidth="1"/>
    <col min="14816" max="14816" width="17.7109375" style="7" bestFit="1" customWidth="1"/>
    <col min="14817" max="14817" width="17.85546875" style="7" bestFit="1" customWidth="1"/>
    <col min="14818" max="14818" width="12" style="7" bestFit="1" customWidth="1"/>
    <col min="14819" max="14821" width="12" style="7" customWidth="1"/>
    <col min="14822" max="14822" width="15.28515625" style="7" customWidth="1"/>
    <col min="14823" max="14823" width="9.28515625" style="7" bestFit="1" customWidth="1"/>
    <col min="14824" max="14824" width="9.42578125" style="7" bestFit="1" customWidth="1"/>
    <col min="14825" max="14825" width="9.5703125" style="7" bestFit="1" customWidth="1"/>
    <col min="14826" max="14827" width="9.28515625" style="7" bestFit="1" customWidth="1"/>
    <col min="14828" max="14829" width="9.5703125" style="7" bestFit="1" customWidth="1"/>
    <col min="14830" max="14831" width="9.42578125" style="7" bestFit="1" customWidth="1"/>
    <col min="14832" max="14832" width="8" style="7" bestFit="1" customWidth="1"/>
    <col min="14833" max="14833" width="9.28515625" style="7" bestFit="1" customWidth="1"/>
    <col min="14834" max="14834" width="8.85546875" style="7" bestFit="1" customWidth="1"/>
    <col min="14835" max="14835" width="5.28515625" style="7" bestFit="1" customWidth="1"/>
    <col min="14836" max="14836" width="5.5703125" style="7" bestFit="1" customWidth="1"/>
    <col min="14837" max="14837" width="5.42578125" style="7" bestFit="1" customWidth="1"/>
    <col min="14838" max="14839" width="5" style="7" bestFit="1" customWidth="1"/>
    <col min="14840" max="14840" width="9" style="7" bestFit="1" customWidth="1"/>
    <col min="14841" max="14841" width="9.140625" style="7"/>
    <col min="14842" max="14842" width="8.140625" style="7" bestFit="1" customWidth="1"/>
    <col min="14843" max="14843" width="10.5703125" style="7" bestFit="1" customWidth="1"/>
    <col min="14844" max="15069" width="9.140625" style="7"/>
    <col min="15070" max="15070" width="14.28515625" style="7" bestFit="1" customWidth="1"/>
    <col min="15071" max="15071" width="13.7109375" style="7" bestFit="1" customWidth="1"/>
    <col min="15072" max="15072" width="17.7109375" style="7" bestFit="1" customWidth="1"/>
    <col min="15073" max="15073" width="17.85546875" style="7" bestFit="1" customWidth="1"/>
    <col min="15074" max="15074" width="12" style="7" bestFit="1" customWidth="1"/>
    <col min="15075" max="15077" width="12" style="7" customWidth="1"/>
    <col min="15078" max="15078" width="15.28515625" style="7" customWidth="1"/>
    <col min="15079" max="15079" width="9.28515625" style="7" bestFit="1" customWidth="1"/>
    <col min="15080" max="15080" width="9.42578125" style="7" bestFit="1" customWidth="1"/>
    <col min="15081" max="15081" width="9.5703125" style="7" bestFit="1" customWidth="1"/>
    <col min="15082" max="15083" width="9.28515625" style="7" bestFit="1" customWidth="1"/>
    <col min="15084" max="15085" width="9.5703125" style="7" bestFit="1" customWidth="1"/>
    <col min="15086" max="15087" width="9.42578125" style="7" bestFit="1" customWidth="1"/>
    <col min="15088" max="15088" width="8" style="7" bestFit="1" customWidth="1"/>
    <col min="15089" max="15089" width="9.28515625" style="7" bestFit="1" customWidth="1"/>
    <col min="15090" max="15090" width="8.85546875" style="7" bestFit="1" customWidth="1"/>
    <col min="15091" max="15091" width="5.28515625" style="7" bestFit="1" customWidth="1"/>
    <col min="15092" max="15092" width="5.5703125" style="7" bestFit="1" customWidth="1"/>
    <col min="15093" max="15093" width="5.42578125" style="7" bestFit="1" customWidth="1"/>
    <col min="15094" max="15095" width="5" style="7" bestFit="1" customWidth="1"/>
    <col min="15096" max="15096" width="9" style="7" bestFit="1" customWidth="1"/>
    <col min="15097" max="15097" width="9.140625" style="7"/>
    <col min="15098" max="15098" width="8.140625" style="7" bestFit="1" customWidth="1"/>
    <col min="15099" max="15099" width="10.5703125" style="7" bestFit="1" customWidth="1"/>
    <col min="15100" max="15325" width="9.140625" style="7"/>
    <col min="15326" max="15326" width="14.28515625" style="7" bestFit="1" customWidth="1"/>
    <col min="15327" max="15327" width="13.7109375" style="7" bestFit="1" customWidth="1"/>
    <col min="15328" max="15328" width="17.7109375" style="7" bestFit="1" customWidth="1"/>
    <col min="15329" max="15329" width="17.85546875" style="7" bestFit="1" customWidth="1"/>
    <col min="15330" max="15330" width="12" style="7" bestFit="1" customWidth="1"/>
    <col min="15331" max="15333" width="12" style="7" customWidth="1"/>
    <col min="15334" max="15334" width="15.28515625" style="7" customWidth="1"/>
    <col min="15335" max="15335" width="9.28515625" style="7" bestFit="1" customWidth="1"/>
    <col min="15336" max="15336" width="9.42578125" style="7" bestFit="1" customWidth="1"/>
    <col min="15337" max="15337" width="9.5703125" style="7" bestFit="1" customWidth="1"/>
    <col min="15338" max="15339" width="9.28515625" style="7" bestFit="1" customWidth="1"/>
    <col min="15340" max="15341" width="9.5703125" style="7" bestFit="1" customWidth="1"/>
    <col min="15342" max="15343" width="9.42578125" style="7" bestFit="1" customWidth="1"/>
    <col min="15344" max="15344" width="8" style="7" bestFit="1" customWidth="1"/>
    <col min="15345" max="15345" width="9.28515625" style="7" bestFit="1" customWidth="1"/>
    <col min="15346" max="15346" width="8.85546875" style="7" bestFit="1" customWidth="1"/>
    <col min="15347" max="15347" width="5.28515625" style="7" bestFit="1" customWidth="1"/>
    <col min="15348" max="15348" width="5.5703125" style="7" bestFit="1" customWidth="1"/>
    <col min="15349" max="15349" width="5.42578125" style="7" bestFit="1" customWidth="1"/>
    <col min="15350" max="15351" width="5" style="7" bestFit="1" customWidth="1"/>
    <col min="15352" max="15352" width="9" style="7" bestFit="1" customWidth="1"/>
    <col min="15353" max="15353" width="9.140625" style="7"/>
    <col min="15354" max="15354" width="8.140625" style="7" bestFit="1" customWidth="1"/>
    <col min="15355" max="15355" width="10.5703125" style="7" bestFit="1" customWidth="1"/>
    <col min="15356" max="15581" width="9.140625" style="7"/>
    <col min="15582" max="15582" width="14.28515625" style="7" bestFit="1" customWidth="1"/>
    <col min="15583" max="15583" width="13.7109375" style="7" bestFit="1" customWidth="1"/>
    <col min="15584" max="15584" width="17.7109375" style="7" bestFit="1" customWidth="1"/>
    <col min="15585" max="15585" width="17.85546875" style="7" bestFit="1" customWidth="1"/>
    <col min="15586" max="15586" width="12" style="7" bestFit="1" customWidth="1"/>
    <col min="15587" max="15589" width="12" style="7" customWidth="1"/>
    <col min="15590" max="15590" width="15.28515625" style="7" customWidth="1"/>
    <col min="15591" max="15591" width="9.28515625" style="7" bestFit="1" customWidth="1"/>
    <col min="15592" max="15592" width="9.42578125" style="7" bestFit="1" customWidth="1"/>
    <col min="15593" max="15593" width="9.5703125" style="7" bestFit="1" customWidth="1"/>
    <col min="15594" max="15595" width="9.28515625" style="7" bestFit="1" customWidth="1"/>
    <col min="15596" max="15597" width="9.5703125" style="7" bestFit="1" customWidth="1"/>
    <col min="15598" max="15599" width="9.42578125" style="7" bestFit="1" customWidth="1"/>
    <col min="15600" max="15600" width="8" style="7" bestFit="1" customWidth="1"/>
    <col min="15601" max="15601" width="9.28515625" style="7" bestFit="1" customWidth="1"/>
    <col min="15602" max="15602" width="8.85546875" style="7" bestFit="1" customWidth="1"/>
    <col min="15603" max="15603" width="5.28515625" style="7" bestFit="1" customWidth="1"/>
    <col min="15604" max="15604" width="5.5703125" style="7" bestFit="1" customWidth="1"/>
    <col min="15605" max="15605" width="5.42578125" style="7" bestFit="1" customWidth="1"/>
    <col min="15606" max="15607" width="5" style="7" bestFit="1" customWidth="1"/>
    <col min="15608" max="15608" width="9" style="7" bestFit="1" customWidth="1"/>
    <col min="15609" max="15609" width="9.140625" style="7"/>
    <col min="15610" max="15610" width="8.140625" style="7" bestFit="1" customWidth="1"/>
    <col min="15611" max="15611" width="10.5703125" style="7" bestFit="1" customWidth="1"/>
    <col min="15612" max="15837" width="9.140625" style="7"/>
    <col min="15838" max="15838" width="14.28515625" style="7" bestFit="1" customWidth="1"/>
    <col min="15839" max="15839" width="13.7109375" style="7" bestFit="1" customWidth="1"/>
    <col min="15840" max="15840" width="17.7109375" style="7" bestFit="1" customWidth="1"/>
    <col min="15841" max="15841" width="17.85546875" style="7" bestFit="1" customWidth="1"/>
    <col min="15842" max="15842" width="12" style="7" bestFit="1" customWidth="1"/>
    <col min="15843" max="15845" width="12" style="7" customWidth="1"/>
    <col min="15846" max="15846" width="15.28515625" style="7" customWidth="1"/>
    <col min="15847" max="15847" width="9.28515625" style="7" bestFit="1" customWidth="1"/>
    <col min="15848" max="15848" width="9.42578125" style="7" bestFit="1" customWidth="1"/>
    <col min="15849" max="15849" width="9.5703125" style="7" bestFit="1" customWidth="1"/>
    <col min="15850" max="15851" width="9.28515625" style="7" bestFit="1" customWidth="1"/>
    <col min="15852" max="15853" width="9.5703125" style="7" bestFit="1" customWidth="1"/>
    <col min="15854" max="15855" width="9.42578125" style="7" bestFit="1" customWidth="1"/>
    <col min="15856" max="15856" width="8" style="7" bestFit="1" customWidth="1"/>
    <col min="15857" max="15857" width="9.28515625" style="7" bestFit="1" customWidth="1"/>
    <col min="15858" max="15858" width="8.85546875" style="7" bestFit="1" customWidth="1"/>
    <col min="15859" max="15859" width="5.28515625" style="7" bestFit="1" customWidth="1"/>
    <col min="15860" max="15860" width="5.5703125" style="7" bestFit="1" customWidth="1"/>
    <col min="15861" max="15861" width="5.42578125" style="7" bestFit="1" customWidth="1"/>
    <col min="15862" max="15863" width="5" style="7" bestFit="1" customWidth="1"/>
    <col min="15864" max="15864" width="9" style="7" bestFit="1" customWidth="1"/>
    <col min="15865" max="15865" width="9.140625" style="7"/>
    <col min="15866" max="15866" width="8.140625" style="7" bestFit="1" customWidth="1"/>
    <col min="15867" max="15867" width="10.5703125" style="7" bestFit="1" customWidth="1"/>
    <col min="15868" max="16093" width="9.140625" style="7"/>
    <col min="16094" max="16094" width="14.28515625" style="7" bestFit="1" customWidth="1"/>
    <col min="16095" max="16095" width="13.7109375" style="7" bestFit="1" customWidth="1"/>
    <col min="16096" max="16096" width="17.7109375" style="7" bestFit="1" customWidth="1"/>
    <col min="16097" max="16097" width="17.85546875" style="7" bestFit="1" customWidth="1"/>
    <col min="16098" max="16098" width="12" style="7" bestFit="1" customWidth="1"/>
    <col min="16099" max="16101" width="12" style="7" customWidth="1"/>
    <col min="16102" max="16102" width="15.28515625" style="7" customWidth="1"/>
    <col min="16103" max="16103" width="9.28515625" style="7" bestFit="1" customWidth="1"/>
    <col min="16104" max="16104" width="9.42578125" style="7" bestFit="1" customWidth="1"/>
    <col min="16105" max="16105" width="9.5703125" style="7" bestFit="1" customWidth="1"/>
    <col min="16106" max="16107" width="9.28515625" style="7" bestFit="1" customWidth="1"/>
    <col min="16108" max="16109" width="9.5703125" style="7" bestFit="1" customWidth="1"/>
    <col min="16110" max="16111" width="9.42578125" style="7" bestFit="1" customWidth="1"/>
    <col min="16112" max="16112" width="8" style="7" bestFit="1" customWidth="1"/>
    <col min="16113" max="16113" width="9.28515625" style="7" bestFit="1" customWidth="1"/>
    <col min="16114" max="16114" width="8.85546875" style="7" bestFit="1" customWidth="1"/>
    <col min="16115" max="16115" width="5.28515625" style="7" bestFit="1" customWidth="1"/>
    <col min="16116" max="16116" width="5.5703125" style="7" bestFit="1" customWidth="1"/>
    <col min="16117" max="16117" width="5.42578125" style="7" bestFit="1" customWidth="1"/>
    <col min="16118" max="16119" width="5" style="7" bestFit="1" customWidth="1"/>
    <col min="16120" max="16120" width="9" style="7" bestFit="1" customWidth="1"/>
    <col min="16121" max="16121" width="9.140625" style="7"/>
    <col min="16122" max="16122" width="8.140625" style="7" bestFit="1" customWidth="1"/>
    <col min="16123" max="16123" width="10.5703125" style="7" bestFit="1" customWidth="1"/>
    <col min="16124" max="16384" width="9.140625" style="7"/>
  </cols>
  <sheetData>
    <row r="1" spans="1:50" x14ac:dyDescent="0.2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5" t="s">
        <v>22</v>
      </c>
      <c r="U1" s="1" t="s">
        <v>25</v>
      </c>
      <c r="W1" s="36" t="s">
        <v>246</v>
      </c>
      <c r="X1" s="36"/>
      <c r="Y1" s="36"/>
    </row>
    <row r="2" spans="1:50" ht="15.75" thickBot="1" x14ac:dyDescent="0.3">
      <c r="A2" s="7" t="s">
        <v>46</v>
      </c>
      <c r="B2" s="7" t="s">
        <v>74</v>
      </c>
      <c r="C2" s="8">
        <v>40048</v>
      </c>
      <c r="D2" s="9" t="s">
        <v>48</v>
      </c>
      <c r="E2" s="10" t="s">
        <v>33</v>
      </c>
      <c r="F2" s="10">
        <f t="shared" ref="F2:F65" si="0">IF(E2="Sul",1,0)</f>
        <v>1</v>
      </c>
      <c r="G2" s="10">
        <f t="shared" ref="G2:G65" si="1">IF(E2="Nordeste",1,0)</f>
        <v>0</v>
      </c>
      <c r="H2" s="10">
        <f t="shared" ref="H2:H65" si="2">IF(E2="Sudeste",1,0)</f>
        <v>0</v>
      </c>
      <c r="I2" s="10">
        <f t="shared" ref="I2:I65" si="3">IF(E2="Centro-Oeste",1,0)</f>
        <v>0</v>
      </c>
      <c r="J2" s="7">
        <v>0</v>
      </c>
      <c r="K2" s="13">
        <v>23534</v>
      </c>
      <c r="L2" s="9">
        <v>1430220</v>
      </c>
      <c r="M2" s="7">
        <v>10</v>
      </c>
      <c r="N2" s="7">
        <v>5</v>
      </c>
      <c r="O2" s="7">
        <v>3</v>
      </c>
      <c r="P2" s="7">
        <v>2</v>
      </c>
      <c r="Q2" s="7">
        <v>4</v>
      </c>
      <c r="R2" s="7">
        <v>3</v>
      </c>
      <c r="S2" s="7">
        <v>3</v>
      </c>
      <c r="T2" s="12">
        <v>18.139280695362515</v>
      </c>
      <c r="U2" s="7">
        <v>0</v>
      </c>
      <c r="AV2" s="56" t="s">
        <v>78</v>
      </c>
      <c r="AW2" s="57" t="s">
        <v>197</v>
      </c>
      <c r="AX2" s="57" t="s">
        <v>198</v>
      </c>
    </row>
    <row r="3" spans="1:50" ht="15" x14ac:dyDescent="0.25">
      <c r="A3" s="7" t="s">
        <v>30</v>
      </c>
      <c r="B3" s="7" t="s">
        <v>31</v>
      </c>
      <c r="C3" s="8">
        <v>39942</v>
      </c>
      <c r="D3" s="9" t="s">
        <v>32</v>
      </c>
      <c r="E3" s="10" t="s">
        <v>33</v>
      </c>
      <c r="F3" s="10">
        <f t="shared" si="0"/>
        <v>1</v>
      </c>
      <c r="G3" s="10">
        <f t="shared" si="1"/>
        <v>0</v>
      </c>
      <c r="H3" s="10">
        <f t="shared" si="2"/>
        <v>0</v>
      </c>
      <c r="I3" s="10">
        <f t="shared" si="3"/>
        <v>0</v>
      </c>
      <c r="J3" s="7">
        <v>0</v>
      </c>
      <c r="K3" s="11">
        <v>17907</v>
      </c>
      <c r="L3" s="9">
        <v>408161</v>
      </c>
      <c r="M3" s="7">
        <v>3</v>
      </c>
      <c r="N3" s="7">
        <v>12</v>
      </c>
      <c r="O3" s="7">
        <v>0</v>
      </c>
      <c r="P3" s="7">
        <v>0</v>
      </c>
      <c r="Q3" s="7">
        <v>6</v>
      </c>
      <c r="R3" s="7">
        <v>1</v>
      </c>
      <c r="S3" s="7">
        <v>1</v>
      </c>
      <c r="T3" s="12">
        <v>6.3710450623202304</v>
      </c>
      <c r="U3" s="7">
        <v>24</v>
      </c>
      <c r="W3" s="21"/>
      <c r="X3" s="225" t="s">
        <v>197</v>
      </c>
      <c r="Y3" s="225" t="s">
        <v>198</v>
      </c>
      <c r="Z3" s="251" t="s">
        <v>10</v>
      </c>
      <c r="AA3" s="251"/>
      <c r="AB3" s="251" t="s">
        <v>11</v>
      </c>
      <c r="AC3" s="251"/>
      <c r="AD3" s="251" t="s">
        <v>12</v>
      </c>
      <c r="AE3" s="251"/>
      <c r="AF3" s="251" t="s">
        <v>13</v>
      </c>
      <c r="AG3" s="251"/>
      <c r="AH3" s="251" t="s">
        <v>14</v>
      </c>
      <c r="AI3" s="251"/>
      <c r="AJ3" s="251" t="s">
        <v>15</v>
      </c>
      <c r="AK3" s="251"/>
      <c r="AL3" s="251" t="s">
        <v>16</v>
      </c>
      <c r="AM3" s="251"/>
      <c r="AN3" s="251" t="s">
        <v>17</v>
      </c>
      <c r="AO3" s="251"/>
      <c r="AP3" s="251" t="s">
        <v>18</v>
      </c>
      <c r="AQ3" s="251"/>
      <c r="AR3" s="251" t="s">
        <v>22</v>
      </c>
      <c r="AS3" s="251"/>
      <c r="AT3" s="21" t="s">
        <v>25</v>
      </c>
      <c r="AV3" s="38" t="s">
        <v>10</v>
      </c>
      <c r="AW3" s="49">
        <v>24440.25</v>
      </c>
      <c r="AX3" s="49">
        <v>18757.939999999999</v>
      </c>
    </row>
    <row r="4" spans="1:50" ht="15" x14ac:dyDescent="0.25">
      <c r="A4" s="7" t="s">
        <v>35</v>
      </c>
      <c r="B4" s="7" t="s">
        <v>31</v>
      </c>
      <c r="C4" s="8">
        <v>39957</v>
      </c>
      <c r="D4" s="9" t="s">
        <v>37</v>
      </c>
      <c r="E4" s="10" t="s">
        <v>38</v>
      </c>
      <c r="F4" s="10">
        <f t="shared" si="0"/>
        <v>0</v>
      </c>
      <c r="G4" s="10">
        <f t="shared" si="1"/>
        <v>1</v>
      </c>
      <c r="H4" s="10">
        <f t="shared" si="2"/>
        <v>0</v>
      </c>
      <c r="I4" s="10">
        <f t="shared" si="3"/>
        <v>0</v>
      </c>
      <c r="J4" s="7">
        <v>0</v>
      </c>
      <c r="K4" s="13">
        <v>13510</v>
      </c>
      <c r="L4" s="9">
        <v>1561659</v>
      </c>
      <c r="M4" s="7">
        <v>16</v>
      </c>
      <c r="N4" s="7">
        <v>5</v>
      </c>
      <c r="O4" s="7">
        <v>4</v>
      </c>
      <c r="P4" s="7">
        <v>4</v>
      </c>
      <c r="Q4" s="7">
        <v>5</v>
      </c>
      <c r="R4" s="7">
        <v>4</v>
      </c>
      <c r="S4" s="7">
        <v>1</v>
      </c>
      <c r="T4" s="12">
        <v>8.5600726777197362</v>
      </c>
      <c r="U4" s="7">
        <v>30.2</v>
      </c>
      <c r="W4" s="19" t="s">
        <v>10</v>
      </c>
      <c r="X4" s="236">
        <v>24440.25</v>
      </c>
      <c r="Y4" s="236">
        <v>18757.939999999999</v>
      </c>
      <c r="Z4" s="223">
        <v>1</v>
      </c>
      <c r="AA4" s="223"/>
      <c r="AB4" s="223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  <c r="AV4" s="38" t="s">
        <v>11</v>
      </c>
      <c r="AW4" s="49">
        <v>4781837</v>
      </c>
      <c r="AX4" s="49">
        <v>6272672</v>
      </c>
    </row>
    <row r="5" spans="1:50" ht="15" x14ac:dyDescent="0.25">
      <c r="A5" s="7" t="s">
        <v>47</v>
      </c>
      <c r="B5" s="7" t="s">
        <v>31</v>
      </c>
      <c r="C5" s="8">
        <v>39985</v>
      </c>
      <c r="D5" s="9" t="s">
        <v>64</v>
      </c>
      <c r="E5" s="10" t="s">
        <v>42</v>
      </c>
      <c r="F5" s="10">
        <f t="shared" si="0"/>
        <v>0</v>
      </c>
      <c r="G5" s="10">
        <f t="shared" si="1"/>
        <v>0</v>
      </c>
      <c r="H5" s="10">
        <f t="shared" si="2"/>
        <v>1</v>
      </c>
      <c r="I5" s="10">
        <f t="shared" si="3"/>
        <v>0</v>
      </c>
      <c r="J5" s="7">
        <v>0</v>
      </c>
      <c r="K5" s="13">
        <v>47108</v>
      </c>
      <c r="L5" s="9">
        <v>417098</v>
      </c>
      <c r="M5" s="7">
        <v>5</v>
      </c>
      <c r="N5" s="7">
        <v>1</v>
      </c>
      <c r="O5" s="7">
        <v>4</v>
      </c>
      <c r="P5" s="7">
        <v>7</v>
      </c>
      <c r="Q5" s="7">
        <v>6</v>
      </c>
      <c r="R5" s="7">
        <v>7</v>
      </c>
      <c r="S5" s="7">
        <v>1</v>
      </c>
      <c r="T5" s="12">
        <v>15.345353675450763</v>
      </c>
      <c r="U5" s="7">
        <v>0</v>
      </c>
      <c r="W5" s="19" t="s">
        <v>11</v>
      </c>
      <c r="X5" s="236">
        <v>4781837</v>
      </c>
      <c r="Y5" s="236">
        <v>6272672</v>
      </c>
      <c r="Z5" s="223">
        <v>-0.10878002168626245</v>
      </c>
      <c r="AA5" s="223"/>
      <c r="AB5" s="223">
        <v>1</v>
      </c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  <c r="AT5" s="223"/>
      <c r="AV5" s="38" t="s">
        <v>12</v>
      </c>
      <c r="AW5" s="49">
        <v>10.64706</v>
      </c>
      <c r="AX5" s="49">
        <v>5.7142429999999997</v>
      </c>
    </row>
    <row r="6" spans="1:50" ht="15" x14ac:dyDescent="0.25">
      <c r="A6" s="7" t="s">
        <v>36</v>
      </c>
      <c r="B6" s="7" t="s">
        <v>31</v>
      </c>
      <c r="C6" s="8">
        <v>39991</v>
      </c>
      <c r="D6" s="9" t="s">
        <v>59</v>
      </c>
      <c r="E6" s="10" t="s">
        <v>42</v>
      </c>
      <c r="F6" s="10">
        <f t="shared" si="0"/>
        <v>0</v>
      </c>
      <c r="G6" s="10">
        <f t="shared" si="1"/>
        <v>0</v>
      </c>
      <c r="H6" s="10">
        <f t="shared" si="2"/>
        <v>1</v>
      </c>
      <c r="I6" s="10">
        <f t="shared" si="3"/>
        <v>0</v>
      </c>
      <c r="J6" s="7">
        <v>0</v>
      </c>
      <c r="K6" s="11">
        <v>100806</v>
      </c>
      <c r="L6" s="9">
        <v>270173</v>
      </c>
      <c r="M6" s="7">
        <v>7</v>
      </c>
      <c r="N6" s="7">
        <v>1</v>
      </c>
      <c r="O6" s="7">
        <v>7</v>
      </c>
      <c r="P6" s="7">
        <v>9</v>
      </c>
      <c r="Q6" s="7">
        <v>9</v>
      </c>
      <c r="R6" s="7">
        <v>10</v>
      </c>
      <c r="S6" s="7">
        <v>1</v>
      </c>
      <c r="T6" s="12">
        <v>13.005328005328005</v>
      </c>
      <c r="U6" s="7">
        <v>0</v>
      </c>
      <c r="W6" s="19" t="s">
        <v>12</v>
      </c>
      <c r="X6" s="19">
        <v>10.64706</v>
      </c>
      <c r="Y6" s="19">
        <v>5.7142429999999997</v>
      </c>
      <c r="Z6" s="223">
        <v>-2.3339605975156094E-2</v>
      </c>
      <c r="AA6" s="223"/>
      <c r="AB6" s="223">
        <v>-0.25611798745854464</v>
      </c>
      <c r="AC6" s="223" t="s">
        <v>201</v>
      </c>
      <c r="AD6" s="223">
        <v>1</v>
      </c>
      <c r="AE6" s="223"/>
      <c r="AF6" s="223"/>
      <c r="AG6" s="223"/>
      <c r="AH6" s="223"/>
      <c r="AI6" s="223"/>
      <c r="AJ6" s="223"/>
      <c r="AK6" s="223"/>
      <c r="AL6" s="223"/>
      <c r="AM6" s="223"/>
      <c r="AN6" s="223"/>
      <c r="AO6" s="223"/>
      <c r="AP6" s="223"/>
      <c r="AQ6" s="223"/>
      <c r="AR6" s="223"/>
      <c r="AS6" s="223"/>
      <c r="AT6" s="223"/>
      <c r="AV6" s="38" t="s">
        <v>13</v>
      </c>
      <c r="AW6" s="49">
        <v>10.21271</v>
      </c>
      <c r="AX6" s="49">
        <v>5.8182270000000003</v>
      </c>
    </row>
    <row r="7" spans="1:50" ht="15" x14ac:dyDescent="0.25">
      <c r="A7" s="7" t="s">
        <v>61</v>
      </c>
      <c r="B7" s="7" t="s">
        <v>31</v>
      </c>
      <c r="C7" s="8">
        <v>40006</v>
      </c>
      <c r="D7" s="9" t="s">
        <v>57</v>
      </c>
      <c r="E7" s="10" t="s">
        <v>42</v>
      </c>
      <c r="F7" s="10">
        <f t="shared" si="0"/>
        <v>0</v>
      </c>
      <c r="G7" s="10">
        <f t="shared" si="1"/>
        <v>0</v>
      </c>
      <c r="H7" s="10">
        <f t="shared" si="2"/>
        <v>1</v>
      </c>
      <c r="I7" s="10">
        <f t="shared" si="3"/>
        <v>0</v>
      </c>
      <c r="J7" s="7">
        <v>0</v>
      </c>
      <c r="K7" s="13">
        <v>15835</v>
      </c>
      <c r="L7" s="9">
        <v>2452617</v>
      </c>
      <c r="M7" s="7">
        <v>13</v>
      </c>
      <c r="N7" s="7">
        <v>2</v>
      </c>
      <c r="O7" s="7">
        <v>3</v>
      </c>
      <c r="P7" s="7">
        <v>4</v>
      </c>
      <c r="Q7" s="7">
        <v>3</v>
      </c>
      <c r="R7" s="7">
        <v>6</v>
      </c>
      <c r="S7" s="7">
        <v>2</v>
      </c>
      <c r="T7" s="12">
        <v>11.865460472925703</v>
      </c>
      <c r="U7" s="7">
        <v>0.2</v>
      </c>
      <c r="W7" s="19" t="s">
        <v>13</v>
      </c>
      <c r="X7" s="19">
        <v>10.21271</v>
      </c>
      <c r="Y7" s="19">
        <v>5.8182270000000003</v>
      </c>
      <c r="Z7" s="223">
        <v>-1.7712814520526804E-3</v>
      </c>
      <c r="AA7" s="223" t="s">
        <v>201</v>
      </c>
      <c r="AB7" s="223">
        <v>1.6579988173617298E-2</v>
      </c>
      <c r="AC7" s="223"/>
      <c r="AD7" s="223">
        <v>-4.3689550492476616E-2</v>
      </c>
      <c r="AE7" s="223"/>
      <c r="AF7" s="223">
        <v>1</v>
      </c>
      <c r="AG7" s="223"/>
      <c r="AH7" s="223"/>
      <c r="AI7" s="223"/>
      <c r="AJ7" s="223"/>
      <c r="AK7" s="223"/>
      <c r="AL7" s="223"/>
      <c r="AM7" s="223"/>
      <c r="AN7" s="223"/>
      <c r="AO7" s="223"/>
      <c r="AP7" s="223"/>
      <c r="AQ7" s="223"/>
      <c r="AR7" s="223"/>
      <c r="AS7" s="223"/>
      <c r="AT7" s="223"/>
      <c r="AV7" s="38" t="s">
        <v>14</v>
      </c>
      <c r="AW7" s="49">
        <v>3.8422459999999998</v>
      </c>
      <c r="AX7" s="49">
        <v>2.2508219999999999</v>
      </c>
    </row>
    <row r="8" spans="1:50" ht="15" x14ac:dyDescent="0.25">
      <c r="A8" s="7" t="s">
        <v>44</v>
      </c>
      <c r="B8" s="7" t="s">
        <v>31</v>
      </c>
      <c r="C8" s="8">
        <v>40013</v>
      </c>
      <c r="D8" s="9" t="s">
        <v>62</v>
      </c>
      <c r="E8" s="10" t="s">
        <v>38</v>
      </c>
      <c r="F8" s="10">
        <f t="shared" si="0"/>
        <v>0</v>
      </c>
      <c r="G8" s="10">
        <f t="shared" si="1"/>
        <v>1</v>
      </c>
      <c r="H8" s="10">
        <f t="shared" si="2"/>
        <v>0</v>
      </c>
      <c r="I8" s="10">
        <f t="shared" si="3"/>
        <v>0</v>
      </c>
      <c r="J8" s="7">
        <v>0</v>
      </c>
      <c r="K8" s="11">
        <v>9240</v>
      </c>
      <c r="L8" s="9">
        <v>2998096</v>
      </c>
      <c r="M8" s="7">
        <v>4</v>
      </c>
      <c r="N8" s="7">
        <v>1</v>
      </c>
      <c r="O8" s="7">
        <v>4</v>
      </c>
      <c r="P8" s="7">
        <v>7</v>
      </c>
      <c r="Q8" s="7">
        <v>8</v>
      </c>
      <c r="R8" s="7">
        <v>6</v>
      </c>
      <c r="S8" s="7">
        <v>2</v>
      </c>
      <c r="T8" s="12">
        <v>20.363952549531085</v>
      </c>
      <c r="U8" s="7">
        <v>12.8</v>
      </c>
      <c r="W8" s="19" t="s">
        <v>14</v>
      </c>
      <c r="X8" s="19">
        <v>3.8422459999999998</v>
      </c>
      <c r="Y8" s="19">
        <v>2.2508219999999999</v>
      </c>
      <c r="Z8" s="223">
        <v>-9.9861342091761562E-3</v>
      </c>
      <c r="AA8" s="223"/>
      <c r="AB8" s="223">
        <v>0.15098836837790036</v>
      </c>
      <c r="AC8" s="223" t="s">
        <v>143</v>
      </c>
      <c r="AD8" s="223">
        <v>-0.41080811187804289</v>
      </c>
      <c r="AE8" s="223" t="s">
        <v>142</v>
      </c>
      <c r="AF8" s="223">
        <v>2.8289832327741168E-2</v>
      </c>
      <c r="AG8" s="223"/>
      <c r="AH8" s="223">
        <v>1</v>
      </c>
      <c r="AI8" s="223"/>
      <c r="AJ8" s="223"/>
      <c r="AK8" s="223"/>
      <c r="AL8" s="223"/>
      <c r="AM8" s="223"/>
      <c r="AN8" s="223"/>
      <c r="AO8" s="223"/>
      <c r="AP8" s="223"/>
      <c r="AQ8" s="223"/>
      <c r="AR8" s="223"/>
      <c r="AS8" s="223"/>
      <c r="AT8" s="223"/>
      <c r="AV8" s="38" t="s">
        <v>15</v>
      </c>
      <c r="AW8" s="49">
        <v>4.4090910000000001</v>
      </c>
      <c r="AX8" s="49">
        <v>2.2369129999999999</v>
      </c>
    </row>
    <row r="9" spans="1:50" ht="15" x14ac:dyDescent="0.25">
      <c r="A9" s="7" t="s">
        <v>58</v>
      </c>
      <c r="B9" s="7" t="s">
        <v>31</v>
      </c>
      <c r="C9" s="8">
        <v>40024</v>
      </c>
      <c r="D9" s="9" t="s">
        <v>51</v>
      </c>
      <c r="E9" s="10" t="s">
        <v>42</v>
      </c>
      <c r="F9" s="10">
        <f t="shared" si="0"/>
        <v>0</v>
      </c>
      <c r="G9" s="10">
        <f t="shared" si="1"/>
        <v>0</v>
      </c>
      <c r="H9" s="10">
        <f t="shared" si="2"/>
        <v>1</v>
      </c>
      <c r="I9" s="10">
        <f t="shared" si="3"/>
        <v>0</v>
      </c>
      <c r="J9" s="7">
        <v>0</v>
      </c>
      <c r="K9" s="13">
        <v>22903</v>
      </c>
      <c r="L9" s="9">
        <v>6186710</v>
      </c>
      <c r="M9" s="7">
        <v>9</v>
      </c>
      <c r="N9" s="7">
        <v>1</v>
      </c>
      <c r="O9" s="7">
        <v>5</v>
      </c>
      <c r="P9" s="7">
        <v>4</v>
      </c>
      <c r="Q9" s="7">
        <v>5</v>
      </c>
      <c r="R9" s="7">
        <v>2</v>
      </c>
      <c r="S9" s="7">
        <v>2</v>
      </c>
      <c r="T9" s="12">
        <v>18.536798033341015</v>
      </c>
      <c r="U9" s="7">
        <v>0</v>
      </c>
      <c r="W9" s="19" t="s">
        <v>15</v>
      </c>
      <c r="X9" s="19">
        <v>4.4090910000000001</v>
      </c>
      <c r="Y9" s="19">
        <v>2.2369129999999999</v>
      </c>
      <c r="Z9" s="223">
        <v>-9.3100855411740562E-3</v>
      </c>
      <c r="AA9" s="223"/>
      <c r="AB9" s="223">
        <v>-7.1609121359029693E-2</v>
      </c>
      <c r="AC9" s="223"/>
      <c r="AD9" s="223">
        <v>8.5364604375309655E-2</v>
      </c>
      <c r="AE9" s="223"/>
      <c r="AF9" s="223">
        <v>-0.45492624857340108</v>
      </c>
      <c r="AG9" s="223" t="s">
        <v>142</v>
      </c>
      <c r="AH9" s="223">
        <v>-4.0395655893043253E-2</v>
      </c>
      <c r="AI9" s="223"/>
      <c r="AJ9" s="223">
        <v>1</v>
      </c>
      <c r="AK9" s="223"/>
      <c r="AL9" s="223"/>
      <c r="AM9" s="223"/>
      <c r="AN9" s="223"/>
      <c r="AO9" s="223"/>
      <c r="AP9" s="223"/>
      <c r="AQ9" s="223"/>
      <c r="AR9" s="223"/>
      <c r="AS9" s="223"/>
      <c r="AT9" s="223"/>
      <c r="AV9" s="38" t="s">
        <v>16</v>
      </c>
      <c r="AW9" s="49">
        <v>4.1737970000000004</v>
      </c>
      <c r="AX9" s="49">
        <v>2.0488029999999999</v>
      </c>
    </row>
    <row r="10" spans="1:50" ht="15" x14ac:dyDescent="0.25">
      <c r="A10" s="7" t="s">
        <v>55</v>
      </c>
      <c r="B10" s="7" t="s">
        <v>31</v>
      </c>
      <c r="C10" s="8">
        <v>40041</v>
      </c>
      <c r="D10" s="9" t="s">
        <v>41</v>
      </c>
      <c r="E10" s="10" t="s">
        <v>42</v>
      </c>
      <c r="F10" s="10">
        <f t="shared" si="0"/>
        <v>0</v>
      </c>
      <c r="G10" s="10">
        <f t="shared" si="1"/>
        <v>0</v>
      </c>
      <c r="H10" s="10">
        <f t="shared" si="2"/>
        <v>1</v>
      </c>
      <c r="I10" s="10">
        <f t="shared" si="3"/>
        <v>0</v>
      </c>
      <c r="J10" s="7">
        <v>0</v>
      </c>
      <c r="K10" s="11">
        <v>22667</v>
      </c>
      <c r="L10" s="9">
        <v>19223897</v>
      </c>
      <c r="M10" s="7">
        <v>11</v>
      </c>
      <c r="N10" s="7">
        <v>4</v>
      </c>
      <c r="O10" s="7">
        <v>1</v>
      </c>
      <c r="P10" s="7">
        <v>4</v>
      </c>
      <c r="Q10" s="7">
        <v>0</v>
      </c>
      <c r="R10" s="7">
        <v>5</v>
      </c>
      <c r="S10" s="7">
        <v>2</v>
      </c>
      <c r="T10" s="12">
        <v>30.481312901431245</v>
      </c>
      <c r="U10" s="7">
        <v>0</v>
      </c>
      <c r="W10" s="19" t="s">
        <v>16</v>
      </c>
      <c r="X10" s="19">
        <v>4.1737970000000004</v>
      </c>
      <c r="Y10" s="19">
        <v>2.0488029999999999</v>
      </c>
      <c r="Z10" s="223">
        <v>5.1268043749976046E-2</v>
      </c>
      <c r="AA10" s="223"/>
      <c r="AB10" s="223">
        <v>-4.1660365166295087E-2</v>
      </c>
      <c r="AC10" s="223"/>
      <c r="AD10" s="223">
        <v>-0.26267443844005733</v>
      </c>
      <c r="AE10" s="223" t="s">
        <v>142</v>
      </c>
      <c r="AF10" s="223">
        <v>-6.9138572522758389E-3</v>
      </c>
      <c r="AG10" s="223"/>
      <c r="AH10" s="223">
        <v>0.57511875130420254</v>
      </c>
      <c r="AI10" s="223" t="s">
        <v>142</v>
      </c>
      <c r="AJ10" s="223">
        <v>-6.3523632936742597E-2</v>
      </c>
      <c r="AK10" s="223"/>
      <c r="AL10" s="223">
        <v>1</v>
      </c>
      <c r="AM10" s="223"/>
      <c r="AN10" s="223"/>
      <c r="AO10" s="223"/>
      <c r="AP10" s="223"/>
      <c r="AQ10" s="223"/>
      <c r="AR10" s="223"/>
      <c r="AS10" s="223"/>
      <c r="AT10" s="223"/>
      <c r="AV10" s="38" t="s">
        <v>17</v>
      </c>
      <c r="AW10" s="49">
        <v>4.4518719999999998</v>
      </c>
      <c r="AX10" s="49">
        <v>2.1087289999999999</v>
      </c>
    </row>
    <row r="11" spans="1:50" ht="15" x14ac:dyDescent="0.25">
      <c r="A11" s="7" t="s">
        <v>56</v>
      </c>
      <c r="B11" s="7" t="s">
        <v>31</v>
      </c>
      <c r="C11" s="8">
        <v>40058</v>
      </c>
      <c r="D11" s="9" t="s">
        <v>48</v>
      </c>
      <c r="E11" s="10" t="s">
        <v>33</v>
      </c>
      <c r="F11" s="10">
        <f t="shared" si="0"/>
        <v>1</v>
      </c>
      <c r="G11" s="10">
        <f t="shared" si="1"/>
        <v>0</v>
      </c>
      <c r="H11" s="10">
        <f t="shared" si="2"/>
        <v>0</v>
      </c>
      <c r="I11" s="10">
        <f t="shared" si="3"/>
        <v>0</v>
      </c>
      <c r="J11" s="7">
        <v>0</v>
      </c>
      <c r="K11" s="13">
        <v>23534</v>
      </c>
      <c r="L11" s="9">
        <v>1430220</v>
      </c>
      <c r="M11" s="7">
        <v>2</v>
      </c>
      <c r="N11" s="7">
        <v>6</v>
      </c>
      <c r="O11" s="7">
        <v>4</v>
      </c>
      <c r="P11" s="7">
        <v>2</v>
      </c>
      <c r="Q11" s="7">
        <v>8</v>
      </c>
      <c r="R11" s="7">
        <v>4</v>
      </c>
      <c r="S11" s="7">
        <v>3</v>
      </c>
      <c r="T11" s="12">
        <v>15.56947029954307</v>
      </c>
      <c r="U11" s="7">
        <v>20</v>
      </c>
      <c r="W11" s="19" t="s">
        <v>17</v>
      </c>
      <c r="X11" s="19">
        <v>4.4518719999999998</v>
      </c>
      <c r="Y11" s="19">
        <v>2.1087289999999999</v>
      </c>
      <c r="Z11" s="223">
        <v>-6.4389280321881265E-2</v>
      </c>
      <c r="AA11" s="223" t="s">
        <v>201</v>
      </c>
      <c r="AB11" s="223">
        <v>-9.2973463301907772E-3</v>
      </c>
      <c r="AC11" s="223"/>
      <c r="AD11" s="223">
        <v>4.3974606108364685E-2</v>
      </c>
      <c r="AE11" s="223"/>
      <c r="AF11" s="223">
        <v>-0.30124071012956388</v>
      </c>
      <c r="AG11" s="223" t="s">
        <v>142</v>
      </c>
      <c r="AH11" s="223">
        <v>2.0707454519789018E-2</v>
      </c>
      <c r="AI11" s="223"/>
      <c r="AJ11" s="223">
        <v>0.59215066118162629</v>
      </c>
      <c r="AK11" s="223" t="s">
        <v>142</v>
      </c>
      <c r="AL11" s="223">
        <v>2.5211526395959399E-2</v>
      </c>
      <c r="AM11" s="223"/>
      <c r="AN11" s="223">
        <v>1</v>
      </c>
      <c r="AO11" s="223"/>
      <c r="AP11" s="223"/>
      <c r="AQ11" s="223"/>
      <c r="AR11" s="223"/>
      <c r="AS11" s="223"/>
      <c r="AT11" s="223"/>
      <c r="AV11" s="38" t="s">
        <v>18</v>
      </c>
      <c r="AW11" s="49">
        <v>2.5267379999999999</v>
      </c>
      <c r="AX11" s="49">
        <v>1.0900879999999999</v>
      </c>
    </row>
    <row r="12" spans="1:50" ht="15" x14ac:dyDescent="0.25">
      <c r="A12" s="7" t="s">
        <v>52</v>
      </c>
      <c r="B12" s="7" t="s">
        <v>31</v>
      </c>
      <c r="C12" s="8">
        <v>40062</v>
      </c>
      <c r="D12" s="9" t="s">
        <v>54</v>
      </c>
      <c r="E12" s="10" t="s">
        <v>42</v>
      </c>
      <c r="F12" s="10">
        <f t="shared" si="0"/>
        <v>0</v>
      </c>
      <c r="G12" s="10">
        <f t="shared" si="1"/>
        <v>0</v>
      </c>
      <c r="H12" s="10">
        <f t="shared" si="2"/>
        <v>1</v>
      </c>
      <c r="I12" s="10">
        <f t="shared" si="3"/>
        <v>0</v>
      </c>
      <c r="J12" s="7">
        <v>0</v>
      </c>
      <c r="K12" s="13">
        <v>20044</v>
      </c>
      <c r="L12" s="9">
        <v>673396</v>
      </c>
      <c r="M12" s="7">
        <v>16</v>
      </c>
      <c r="N12" s="7">
        <v>6</v>
      </c>
      <c r="O12" s="7">
        <v>6</v>
      </c>
      <c r="P12" s="7">
        <v>1</v>
      </c>
      <c r="Q12" s="7">
        <v>3</v>
      </c>
      <c r="R12" s="7">
        <v>2</v>
      </c>
      <c r="S12" s="7">
        <v>3</v>
      </c>
      <c r="T12" s="12">
        <v>12.202985074626866</v>
      </c>
      <c r="U12" s="7">
        <v>0</v>
      </c>
      <c r="W12" s="19" t="s">
        <v>18</v>
      </c>
      <c r="X12" s="19">
        <v>2.5267379999999999</v>
      </c>
      <c r="Y12" s="19">
        <v>1.0900879999999999</v>
      </c>
      <c r="Z12" s="223">
        <v>-9.9212296201623557E-3</v>
      </c>
      <c r="AA12" s="223"/>
      <c r="AB12" s="223">
        <v>-1.868386214494579E-2</v>
      </c>
      <c r="AC12" s="223"/>
      <c r="AD12" s="223">
        <v>8.4054341064076707E-3</v>
      </c>
      <c r="AE12" s="223"/>
      <c r="AF12" s="223">
        <v>3.1554880770015295E-2</v>
      </c>
      <c r="AG12" s="223"/>
      <c r="AH12" s="223">
        <v>-1.0841963059036171E-2</v>
      </c>
      <c r="AI12" s="223"/>
      <c r="AJ12" s="223">
        <v>1.804119259699689E-2</v>
      </c>
      <c r="AK12" s="223"/>
      <c r="AL12" s="223">
        <v>-5.9105724140067845E-2</v>
      </c>
      <c r="AM12" s="223"/>
      <c r="AN12" s="223">
        <v>-3.0345533100276083E-2</v>
      </c>
      <c r="AO12" s="223"/>
      <c r="AP12" s="223">
        <v>1</v>
      </c>
      <c r="AQ12" s="223"/>
      <c r="AR12" s="223"/>
      <c r="AS12" s="223"/>
      <c r="AT12" s="223"/>
      <c r="AV12" s="38" t="s">
        <v>22</v>
      </c>
      <c r="AW12" s="49">
        <v>17.81305</v>
      </c>
      <c r="AX12" s="49">
        <v>8.7659739999999999</v>
      </c>
    </row>
    <row r="13" spans="1:50" ht="15" x14ac:dyDescent="0.25">
      <c r="A13" s="7" t="s">
        <v>60</v>
      </c>
      <c r="B13" s="7" t="s">
        <v>31</v>
      </c>
      <c r="C13" s="8">
        <v>40075</v>
      </c>
      <c r="D13" s="9" t="s">
        <v>37</v>
      </c>
      <c r="E13" s="10" t="s">
        <v>38</v>
      </c>
      <c r="F13" s="10">
        <f t="shared" si="0"/>
        <v>0</v>
      </c>
      <c r="G13" s="10">
        <f t="shared" si="1"/>
        <v>1</v>
      </c>
      <c r="H13" s="10">
        <f t="shared" si="2"/>
        <v>0</v>
      </c>
      <c r="I13" s="10">
        <f t="shared" si="3"/>
        <v>0</v>
      </c>
      <c r="J13" s="7">
        <v>0</v>
      </c>
      <c r="K13" s="13">
        <v>13510</v>
      </c>
      <c r="L13" s="9">
        <v>1561659</v>
      </c>
      <c r="M13" s="7">
        <v>16</v>
      </c>
      <c r="N13" s="7">
        <v>4</v>
      </c>
      <c r="O13" s="7">
        <v>4</v>
      </c>
      <c r="P13" s="7">
        <v>6</v>
      </c>
      <c r="Q13" s="7">
        <v>4</v>
      </c>
      <c r="R13" s="7">
        <v>4</v>
      </c>
      <c r="S13" s="7">
        <v>3</v>
      </c>
      <c r="T13" s="12">
        <v>9</v>
      </c>
      <c r="U13" s="7">
        <v>0</v>
      </c>
      <c r="W13" s="19" t="s">
        <v>22</v>
      </c>
      <c r="X13" s="19">
        <v>17.81305</v>
      </c>
      <c r="Y13" s="19">
        <v>8.7659739999999999</v>
      </c>
      <c r="Z13" s="223">
        <v>-4.5248699323964539E-2</v>
      </c>
      <c r="AA13" s="223" t="s">
        <v>143</v>
      </c>
      <c r="AB13" s="223">
        <v>0.52694975651675924</v>
      </c>
      <c r="AC13" s="223" t="s">
        <v>142</v>
      </c>
      <c r="AD13" s="223">
        <v>-0.37370156901390578</v>
      </c>
      <c r="AE13" s="223" t="s">
        <v>142</v>
      </c>
      <c r="AF13" s="223">
        <v>-9.6927523712011035E-2</v>
      </c>
      <c r="AG13" s="223" t="s">
        <v>143</v>
      </c>
      <c r="AH13" s="223">
        <v>0.16722093646814035</v>
      </c>
      <c r="AI13" s="223" t="s">
        <v>142</v>
      </c>
      <c r="AJ13" s="223">
        <v>2.0342692133344775E-2</v>
      </c>
      <c r="AK13" s="223"/>
      <c r="AL13" s="223">
        <v>3.2198721453033749E-2</v>
      </c>
      <c r="AM13" s="223"/>
      <c r="AN13" s="223">
        <v>4.7182230655369202E-2</v>
      </c>
      <c r="AO13" s="223" t="s">
        <v>201</v>
      </c>
      <c r="AP13" s="223">
        <v>1.8253056128493886E-2</v>
      </c>
      <c r="AQ13" s="223"/>
      <c r="AR13" s="223">
        <v>1</v>
      </c>
      <c r="AS13" s="223"/>
      <c r="AT13" s="223"/>
      <c r="AV13" s="38" t="s">
        <v>25</v>
      </c>
      <c r="AW13" s="49">
        <v>4.3930480000000003</v>
      </c>
      <c r="AX13" s="49">
        <v>10.88607</v>
      </c>
    </row>
    <row r="14" spans="1:50" ht="15.75" thickBot="1" x14ac:dyDescent="0.3">
      <c r="A14" s="7" t="s">
        <v>53</v>
      </c>
      <c r="B14" s="7" t="s">
        <v>31</v>
      </c>
      <c r="C14" s="8">
        <v>40094</v>
      </c>
      <c r="D14" s="9" t="s">
        <v>51</v>
      </c>
      <c r="E14" s="10" t="s">
        <v>42</v>
      </c>
      <c r="F14" s="10">
        <f t="shared" si="0"/>
        <v>0</v>
      </c>
      <c r="G14" s="10">
        <f t="shared" si="1"/>
        <v>0</v>
      </c>
      <c r="H14" s="10">
        <f t="shared" si="2"/>
        <v>1</v>
      </c>
      <c r="I14" s="10">
        <f t="shared" si="3"/>
        <v>0</v>
      </c>
      <c r="J14" s="7">
        <v>0</v>
      </c>
      <c r="K14" s="13">
        <v>22903</v>
      </c>
      <c r="L14" s="9">
        <v>6186710</v>
      </c>
      <c r="M14" s="7">
        <v>17</v>
      </c>
      <c r="N14" s="7">
        <v>3</v>
      </c>
      <c r="O14" s="7">
        <v>4</v>
      </c>
      <c r="P14" s="7">
        <v>7</v>
      </c>
      <c r="Q14" s="7">
        <v>4</v>
      </c>
      <c r="R14" s="7">
        <v>5</v>
      </c>
      <c r="S14" s="7">
        <v>3</v>
      </c>
      <c r="T14" s="12">
        <v>12.454010606562811</v>
      </c>
      <c r="U14" s="7">
        <v>9.5</v>
      </c>
      <c r="W14" s="20" t="s">
        <v>25</v>
      </c>
      <c r="X14" s="20">
        <v>4.3930480000000003</v>
      </c>
      <c r="Y14" s="20">
        <v>10.88607</v>
      </c>
      <c r="Z14" s="224">
        <v>-1.8255760790542711E-3</v>
      </c>
      <c r="AA14" s="224" t="s">
        <v>143</v>
      </c>
      <c r="AB14" s="224">
        <v>-6.589161403775233E-2</v>
      </c>
      <c r="AC14" s="224"/>
      <c r="AD14" s="224">
        <v>-8.3370307454525616E-2</v>
      </c>
      <c r="AE14" s="224"/>
      <c r="AF14" s="224">
        <v>4.1372302171363971E-2</v>
      </c>
      <c r="AG14" s="224"/>
      <c r="AH14" s="224">
        <v>2.9431650596286805E-2</v>
      </c>
      <c r="AI14" s="224"/>
      <c r="AJ14" s="224">
        <v>-7.9250986277614732E-2</v>
      </c>
      <c r="AK14" s="224"/>
      <c r="AL14" s="224">
        <v>8.4028961543071629E-2</v>
      </c>
      <c r="AM14" s="224"/>
      <c r="AN14" s="224">
        <v>-2.4668609305996313E-2</v>
      </c>
      <c r="AO14" s="224"/>
      <c r="AP14" s="224">
        <v>7.8297666662801454E-2</v>
      </c>
      <c r="AQ14" s="224" t="s">
        <v>142</v>
      </c>
      <c r="AR14" s="224">
        <v>-2.6329323316230772E-2</v>
      </c>
      <c r="AS14" s="224"/>
      <c r="AT14" s="224">
        <v>1</v>
      </c>
    </row>
    <row r="15" spans="1:50" x14ac:dyDescent="0.2">
      <c r="A15" s="7" t="s">
        <v>50</v>
      </c>
      <c r="B15" s="7" t="s">
        <v>31</v>
      </c>
      <c r="C15" s="8">
        <v>40103</v>
      </c>
      <c r="D15" s="9" t="s">
        <v>41</v>
      </c>
      <c r="E15" s="10" t="s">
        <v>42</v>
      </c>
      <c r="F15" s="10">
        <f t="shared" si="0"/>
        <v>0</v>
      </c>
      <c r="G15" s="10">
        <f t="shared" si="1"/>
        <v>0</v>
      </c>
      <c r="H15" s="10">
        <f t="shared" si="2"/>
        <v>1</v>
      </c>
      <c r="I15" s="10">
        <f t="shared" si="3"/>
        <v>0</v>
      </c>
      <c r="J15" s="7">
        <v>0</v>
      </c>
      <c r="K15" s="11">
        <v>22667</v>
      </c>
      <c r="L15" s="9">
        <v>19223897</v>
      </c>
      <c r="M15" s="7">
        <v>2</v>
      </c>
      <c r="N15" s="7">
        <v>4</v>
      </c>
      <c r="O15" s="7">
        <v>4</v>
      </c>
      <c r="P15" s="7">
        <v>3</v>
      </c>
      <c r="Q15" s="7">
        <v>5</v>
      </c>
      <c r="R15" s="7">
        <v>3</v>
      </c>
      <c r="S15" s="7">
        <v>4</v>
      </c>
      <c r="T15" s="12">
        <v>25.632828458010561</v>
      </c>
      <c r="U15" s="7">
        <v>0</v>
      </c>
      <c r="W15" s="222" t="s">
        <v>227</v>
      </c>
      <c r="X15" s="222"/>
      <c r="Y15" s="222"/>
    </row>
    <row r="16" spans="1:50" ht="15" x14ac:dyDescent="0.25">
      <c r="A16" s="7" t="s">
        <v>49</v>
      </c>
      <c r="B16" s="7" t="s">
        <v>31</v>
      </c>
      <c r="C16" s="8">
        <v>40115</v>
      </c>
      <c r="D16" s="9" t="s">
        <v>51</v>
      </c>
      <c r="E16" s="10" t="s">
        <v>42</v>
      </c>
      <c r="F16" s="10">
        <f t="shared" si="0"/>
        <v>0</v>
      </c>
      <c r="G16" s="10">
        <f t="shared" si="1"/>
        <v>0</v>
      </c>
      <c r="H16" s="10">
        <f t="shared" si="2"/>
        <v>1</v>
      </c>
      <c r="I16" s="10">
        <f t="shared" si="3"/>
        <v>0</v>
      </c>
      <c r="J16" s="7">
        <v>0</v>
      </c>
      <c r="K16" s="13">
        <v>22903</v>
      </c>
      <c r="L16" s="9">
        <v>6186710</v>
      </c>
      <c r="M16" s="7">
        <v>20</v>
      </c>
      <c r="N16" s="7">
        <v>2</v>
      </c>
      <c r="O16" s="7">
        <v>5</v>
      </c>
      <c r="P16" s="7">
        <v>6</v>
      </c>
      <c r="Q16" s="7">
        <v>6</v>
      </c>
      <c r="R16" s="7">
        <v>2</v>
      </c>
      <c r="S16" s="7">
        <v>4</v>
      </c>
      <c r="T16" s="12">
        <v>9.5763063886350412</v>
      </c>
      <c r="U16" s="7">
        <v>3.2</v>
      </c>
      <c r="W16" s="18"/>
      <c r="X16" s="18"/>
      <c r="Y16" s="18"/>
    </row>
    <row r="17" spans="1:25" ht="15" x14ac:dyDescent="0.25">
      <c r="A17" s="7" t="s">
        <v>63</v>
      </c>
      <c r="B17" s="7" t="s">
        <v>31</v>
      </c>
      <c r="C17" s="8">
        <v>40118</v>
      </c>
      <c r="D17" s="9" t="s">
        <v>65</v>
      </c>
      <c r="E17" s="10" t="s">
        <v>66</v>
      </c>
      <c r="F17" s="10">
        <f t="shared" si="0"/>
        <v>0</v>
      </c>
      <c r="G17" s="10">
        <f t="shared" si="1"/>
        <v>0</v>
      </c>
      <c r="H17" s="10">
        <f t="shared" si="2"/>
        <v>0</v>
      </c>
      <c r="I17" s="10">
        <f t="shared" si="3"/>
        <v>1</v>
      </c>
      <c r="J17" s="7">
        <v>0</v>
      </c>
      <c r="K17" s="11">
        <v>14355</v>
      </c>
      <c r="L17" s="9">
        <v>1281975</v>
      </c>
      <c r="M17" s="7">
        <v>8</v>
      </c>
      <c r="N17" s="7">
        <v>3</v>
      </c>
      <c r="O17" s="7">
        <v>1</v>
      </c>
      <c r="P17" s="7">
        <v>6</v>
      </c>
      <c r="Q17" s="7">
        <v>3</v>
      </c>
      <c r="R17" s="7">
        <v>3</v>
      </c>
      <c r="S17" s="7">
        <v>4</v>
      </c>
      <c r="T17" s="12">
        <v>8.8854595336076816</v>
      </c>
      <c r="U17" s="7">
        <v>4.5</v>
      </c>
      <c r="W17" s="18"/>
      <c r="X17" s="18"/>
      <c r="Y17" s="18"/>
    </row>
    <row r="18" spans="1:25" ht="15" x14ac:dyDescent="0.25">
      <c r="A18" s="7" t="s">
        <v>40</v>
      </c>
      <c r="B18" s="7" t="s">
        <v>31</v>
      </c>
      <c r="C18" s="8">
        <v>40131</v>
      </c>
      <c r="D18" s="9" t="s">
        <v>45</v>
      </c>
      <c r="E18" s="10" t="s">
        <v>33</v>
      </c>
      <c r="F18" s="10">
        <f t="shared" si="0"/>
        <v>1</v>
      </c>
      <c r="G18" s="10">
        <f t="shared" si="1"/>
        <v>0</v>
      </c>
      <c r="H18" s="10">
        <f t="shared" si="2"/>
        <v>0</v>
      </c>
      <c r="I18" s="10">
        <f t="shared" si="3"/>
        <v>0</v>
      </c>
      <c r="J18" s="7">
        <v>0</v>
      </c>
      <c r="K18" s="13">
        <v>21025</v>
      </c>
      <c r="L18" s="9">
        <v>1828092</v>
      </c>
      <c r="M18" s="7">
        <v>15</v>
      </c>
      <c r="N18" s="7">
        <v>4</v>
      </c>
      <c r="O18" s="7">
        <v>4</v>
      </c>
      <c r="P18" s="7">
        <v>3</v>
      </c>
      <c r="Q18" s="7">
        <v>2</v>
      </c>
      <c r="R18" s="7">
        <v>5</v>
      </c>
      <c r="S18" s="7">
        <v>4</v>
      </c>
      <c r="T18" s="12">
        <v>15.762800115707261</v>
      </c>
      <c r="U18" s="7">
        <v>0</v>
      </c>
      <c r="W18" s="18"/>
      <c r="X18" s="18"/>
      <c r="Y18" s="18"/>
    </row>
    <row r="19" spans="1:25" ht="15" x14ac:dyDescent="0.25">
      <c r="A19" s="7" t="s">
        <v>39</v>
      </c>
      <c r="B19" s="7" t="s">
        <v>31</v>
      </c>
      <c r="C19" s="8">
        <v>40146</v>
      </c>
      <c r="D19" s="9" t="s">
        <v>41</v>
      </c>
      <c r="E19" s="10" t="s">
        <v>42</v>
      </c>
      <c r="F19" s="10">
        <f t="shared" si="0"/>
        <v>0</v>
      </c>
      <c r="G19" s="10">
        <f t="shared" si="1"/>
        <v>0</v>
      </c>
      <c r="H19" s="10">
        <f t="shared" si="2"/>
        <v>1</v>
      </c>
      <c r="I19" s="10">
        <f t="shared" si="3"/>
        <v>0</v>
      </c>
      <c r="J19" s="7">
        <v>1</v>
      </c>
      <c r="K19" s="11">
        <v>22667</v>
      </c>
      <c r="L19" s="9">
        <v>19223897</v>
      </c>
      <c r="M19" s="7">
        <v>4</v>
      </c>
      <c r="N19" s="7">
        <v>5</v>
      </c>
      <c r="O19" s="7">
        <v>1</v>
      </c>
      <c r="P19" s="7">
        <v>0</v>
      </c>
      <c r="Q19" s="7">
        <v>2</v>
      </c>
      <c r="R19" s="7">
        <v>2</v>
      </c>
      <c r="S19" s="7">
        <v>4</v>
      </c>
      <c r="T19" s="12">
        <v>22.980530458051312</v>
      </c>
      <c r="U19" s="7">
        <v>14.8</v>
      </c>
      <c r="W19" s="18"/>
      <c r="X19" s="18"/>
      <c r="Y19" s="18"/>
    </row>
    <row r="20" spans="1:25" x14ac:dyDescent="0.2">
      <c r="A20" s="7" t="s">
        <v>40</v>
      </c>
      <c r="B20" s="7" t="s">
        <v>52</v>
      </c>
      <c r="C20" s="8">
        <v>39949</v>
      </c>
      <c r="D20" s="9" t="s">
        <v>45</v>
      </c>
      <c r="E20" s="10" t="s">
        <v>33</v>
      </c>
      <c r="F20" s="10">
        <f t="shared" si="0"/>
        <v>1</v>
      </c>
      <c r="G20" s="10">
        <f t="shared" si="1"/>
        <v>0</v>
      </c>
      <c r="H20" s="10">
        <f t="shared" si="2"/>
        <v>0</v>
      </c>
      <c r="I20" s="10">
        <f t="shared" si="3"/>
        <v>0</v>
      </c>
      <c r="J20" s="7">
        <v>0</v>
      </c>
      <c r="K20" s="13">
        <v>21025</v>
      </c>
      <c r="L20" s="9">
        <v>1828092</v>
      </c>
      <c r="M20" s="7">
        <v>16</v>
      </c>
      <c r="N20" s="7">
        <v>13</v>
      </c>
      <c r="O20" s="7">
        <v>8</v>
      </c>
      <c r="P20" s="7">
        <v>5</v>
      </c>
      <c r="Q20" s="7">
        <v>4</v>
      </c>
      <c r="R20" s="7">
        <v>0</v>
      </c>
      <c r="S20" s="7">
        <v>1</v>
      </c>
      <c r="T20" s="12">
        <v>12.31983853733824</v>
      </c>
      <c r="U20" s="7">
        <v>0</v>
      </c>
    </row>
    <row r="21" spans="1:25" x14ac:dyDescent="0.2">
      <c r="A21" s="7" t="s">
        <v>31</v>
      </c>
      <c r="B21" s="7" t="s">
        <v>52</v>
      </c>
      <c r="C21" s="8">
        <v>39963</v>
      </c>
      <c r="D21" s="9" t="s">
        <v>57</v>
      </c>
      <c r="E21" s="10" t="s">
        <v>42</v>
      </c>
      <c r="F21" s="10">
        <f t="shared" si="0"/>
        <v>0</v>
      </c>
      <c r="G21" s="10">
        <f t="shared" si="1"/>
        <v>0</v>
      </c>
      <c r="H21" s="10">
        <f t="shared" si="2"/>
        <v>1</v>
      </c>
      <c r="I21" s="10">
        <f t="shared" si="3"/>
        <v>0</v>
      </c>
      <c r="J21" s="7">
        <v>0</v>
      </c>
      <c r="K21" s="13">
        <v>15835</v>
      </c>
      <c r="L21" s="9">
        <v>2452617</v>
      </c>
      <c r="M21" s="7">
        <v>3</v>
      </c>
      <c r="N21" s="7">
        <v>7</v>
      </c>
      <c r="O21" s="7">
        <v>7</v>
      </c>
      <c r="P21" s="7">
        <v>4</v>
      </c>
      <c r="Q21" s="7">
        <v>7</v>
      </c>
      <c r="R21" s="7">
        <v>6</v>
      </c>
      <c r="S21" s="7">
        <v>1</v>
      </c>
      <c r="T21" s="12">
        <v>13.981929329571409</v>
      </c>
      <c r="U21" s="7">
        <v>0</v>
      </c>
    </row>
    <row r="22" spans="1:25" x14ac:dyDescent="0.2">
      <c r="A22" s="7" t="s">
        <v>50</v>
      </c>
      <c r="B22" s="7" t="s">
        <v>52</v>
      </c>
      <c r="C22" s="8">
        <v>39977</v>
      </c>
      <c r="D22" s="9" t="s">
        <v>41</v>
      </c>
      <c r="E22" s="10" t="s">
        <v>42</v>
      </c>
      <c r="F22" s="10">
        <f t="shared" si="0"/>
        <v>0</v>
      </c>
      <c r="G22" s="10">
        <f t="shared" si="1"/>
        <v>0</v>
      </c>
      <c r="H22" s="10">
        <f t="shared" si="2"/>
        <v>1</v>
      </c>
      <c r="I22" s="10">
        <f t="shared" si="3"/>
        <v>0</v>
      </c>
      <c r="J22" s="7">
        <v>0</v>
      </c>
      <c r="K22" s="11">
        <v>22667</v>
      </c>
      <c r="L22" s="9">
        <v>19223897</v>
      </c>
      <c r="M22" s="7">
        <v>12</v>
      </c>
      <c r="N22" s="7">
        <v>14</v>
      </c>
      <c r="O22" s="7">
        <v>5</v>
      </c>
      <c r="P22" s="7">
        <v>2</v>
      </c>
      <c r="Q22" s="7">
        <v>3</v>
      </c>
      <c r="R22" s="7">
        <v>4</v>
      </c>
      <c r="S22" s="7">
        <v>1</v>
      </c>
      <c r="T22" s="12">
        <v>17.700116731517507</v>
      </c>
      <c r="U22" s="7">
        <v>0</v>
      </c>
    </row>
    <row r="23" spans="1:25" x14ac:dyDescent="0.2">
      <c r="A23" s="7" t="s">
        <v>44</v>
      </c>
      <c r="B23" s="7" t="s">
        <v>52</v>
      </c>
      <c r="C23" s="8">
        <v>39992</v>
      </c>
      <c r="D23" s="9" t="s">
        <v>62</v>
      </c>
      <c r="E23" s="10" t="s">
        <v>38</v>
      </c>
      <c r="F23" s="10">
        <f t="shared" si="0"/>
        <v>0</v>
      </c>
      <c r="G23" s="10">
        <f t="shared" si="1"/>
        <v>1</v>
      </c>
      <c r="H23" s="10">
        <f t="shared" si="2"/>
        <v>0</v>
      </c>
      <c r="I23" s="10">
        <f t="shared" si="3"/>
        <v>0</v>
      </c>
      <c r="J23" s="7">
        <v>0</v>
      </c>
      <c r="K23" s="11">
        <v>9240</v>
      </c>
      <c r="L23" s="9">
        <v>2998096</v>
      </c>
      <c r="M23" s="7">
        <v>3</v>
      </c>
      <c r="N23" s="7">
        <v>8</v>
      </c>
      <c r="O23" s="7">
        <v>4</v>
      </c>
      <c r="P23" s="7">
        <v>5</v>
      </c>
      <c r="Q23" s="7">
        <v>5</v>
      </c>
      <c r="R23" s="7">
        <v>6</v>
      </c>
      <c r="S23" s="7">
        <v>1</v>
      </c>
      <c r="T23" s="12">
        <v>27.578947368421051</v>
      </c>
      <c r="U23" s="7">
        <v>0.3</v>
      </c>
    </row>
    <row r="24" spans="1:25" x14ac:dyDescent="0.2">
      <c r="A24" s="7" t="s">
        <v>49</v>
      </c>
      <c r="B24" s="7" t="s">
        <v>52</v>
      </c>
      <c r="C24" s="8">
        <v>40006</v>
      </c>
      <c r="D24" s="9" t="s">
        <v>51</v>
      </c>
      <c r="E24" s="10" t="s">
        <v>42</v>
      </c>
      <c r="F24" s="10">
        <f t="shared" si="0"/>
        <v>0</v>
      </c>
      <c r="G24" s="10">
        <f t="shared" si="1"/>
        <v>0</v>
      </c>
      <c r="H24" s="10">
        <f t="shared" si="2"/>
        <v>1</v>
      </c>
      <c r="I24" s="10">
        <f t="shared" si="3"/>
        <v>0</v>
      </c>
      <c r="J24" s="7">
        <v>0</v>
      </c>
      <c r="K24" s="13">
        <v>22903</v>
      </c>
      <c r="L24" s="9">
        <v>6186710</v>
      </c>
      <c r="M24" s="7">
        <v>15</v>
      </c>
      <c r="N24" s="7">
        <v>11</v>
      </c>
      <c r="O24" s="7">
        <v>1</v>
      </c>
      <c r="P24" s="7">
        <v>4</v>
      </c>
      <c r="Q24" s="7">
        <v>4</v>
      </c>
      <c r="R24" s="7">
        <v>4</v>
      </c>
      <c r="S24" s="7">
        <v>2</v>
      </c>
      <c r="T24" s="12">
        <v>15.018783727687838</v>
      </c>
      <c r="U24" s="7">
        <v>0</v>
      </c>
    </row>
    <row r="25" spans="1:25" x14ac:dyDescent="0.2">
      <c r="A25" s="7" t="s">
        <v>39</v>
      </c>
      <c r="B25" s="7" t="s">
        <v>52</v>
      </c>
      <c r="C25" s="8">
        <v>40012</v>
      </c>
      <c r="D25" s="9" t="s">
        <v>41</v>
      </c>
      <c r="E25" s="10" t="s">
        <v>42</v>
      </c>
      <c r="F25" s="10">
        <f t="shared" si="0"/>
        <v>0</v>
      </c>
      <c r="G25" s="10">
        <f t="shared" si="1"/>
        <v>0</v>
      </c>
      <c r="H25" s="10">
        <f t="shared" si="2"/>
        <v>1</v>
      </c>
      <c r="I25" s="10">
        <f t="shared" si="3"/>
        <v>0</v>
      </c>
      <c r="J25" s="7">
        <v>1</v>
      </c>
      <c r="K25" s="11">
        <v>22667</v>
      </c>
      <c r="L25" s="9">
        <v>19223897</v>
      </c>
      <c r="M25" s="7">
        <v>3</v>
      </c>
      <c r="N25" s="7">
        <v>7</v>
      </c>
      <c r="O25" s="7">
        <v>9</v>
      </c>
      <c r="P25" s="7">
        <v>7</v>
      </c>
      <c r="Q25" s="7">
        <v>9</v>
      </c>
      <c r="R25" s="7">
        <v>3</v>
      </c>
      <c r="S25" s="7">
        <v>2</v>
      </c>
      <c r="T25" s="12">
        <v>31.024972398927503</v>
      </c>
      <c r="U25" s="7">
        <v>0</v>
      </c>
    </row>
    <row r="26" spans="1:25" x14ac:dyDescent="0.2">
      <c r="A26" s="7" t="s">
        <v>46</v>
      </c>
      <c r="B26" s="7" t="s">
        <v>52</v>
      </c>
      <c r="C26" s="8">
        <v>40019</v>
      </c>
      <c r="D26" s="9" t="s">
        <v>48</v>
      </c>
      <c r="E26" s="10" t="s">
        <v>33</v>
      </c>
      <c r="F26" s="10">
        <f t="shared" si="0"/>
        <v>1</v>
      </c>
      <c r="G26" s="10">
        <f t="shared" si="1"/>
        <v>0</v>
      </c>
      <c r="H26" s="10">
        <f t="shared" si="2"/>
        <v>0</v>
      </c>
      <c r="I26" s="10">
        <f t="shared" si="3"/>
        <v>0</v>
      </c>
      <c r="J26" s="7">
        <v>0</v>
      </c>
      <c r="K26" s="13">
        <v>23534</v>
      </c>
      <c r="L26" s="9">
        <v>1430220</v>
      </c>
      <c r="M26" s="7">
        <v>8</v>
      </c>
      <c r="N26" s="7">
        <v>10</v>
      </c>
      <c r="O26" s="7">
        <v>3</v>
      </c>
      <c r="P26" s="7">
        <v>3</v>
      </c>
      <c r="Q26" s="7">
        <v>3</v>
      </c>
      <c r="R26" s="7">
        <v>1</v>
      </c>
      <c r="S26" s="7">
        <v>2</v>
      </c>
      <c r="T26" s="12">
        <v>15.320018459645164</v>
      </c>
      <c r="U26" s="7">
        <v>0</v>
      </c>
    </row>
    <row r="27" spans="1:25" x14ac:dyDescent="0.2">
      <c r="A27" s="7" t="s">
        <v>30</v>
      </c>
      <c r="B27" s="7" t="s">
        <v>52</v>
      </c>
      <c r="C27" s="8">
        <v>40030</v>
      </c>
      <c r="D27" s="9" t="s">
        <v>32</v>
      </c>
      <c r="E27" s="10" t="s">
        <v>33</v>
      </c>
      <c r="F27" s="10">
        <f t="shared" si="0"/>
        <v>1</v>
      </c>
      <c r="G27" s="10">
        <f t="shared" si="1"/>
        <v>0</v>
      </c>
      <c r="H27" s="10">
        <f t="shared" si="2"/>
        <v>0</v>
      </c>
      <c r="I27" s="10">
        <f t="shared" si="3"/>
        <v>0</v>
      </c>
      <c r="J27" s="7">
        <v>0</v>
      </c>
      <c r="K27" s="11">
        <v>17907</v>
      </c>
      <c r="L27" s="9">
        <v>408161</v>
      </c>
      <c r="M27" s="7">
        <v>10</v>
      </c>
      <c r="N27" s="7">
        <v>15</v>
      </c>
      <c r="O27" s="7">
        <v>7</v>
      </c>
      <c r="P27" s="7">
        <v>1</v>
      </c>
      <c r="Q27" s="7">
        <v>7</v>
      </c>
      <c r="R27" s="7">
        <v>4</v>
      </c>
      <c r="S27" s="7">
        <v>2</v>
      </c>
      <c r="T27" s="12">
        <v>5.2725968436154949</v>
      </c>
      <c r="U27" s="7">
        <v>0</v>
      </c>
    </row>
    <row r="28" spans="1:25" x14ac:dyDescent="0.2">
      <c r="A28" s="7" t="s">
        <v>60</v>
      </c>
      <c r="B28" s="7" t="s">
        <v>52</v>
      </c>
      <c r="C28" s="8">
        <v>40033</v>
      </c>
      <c r="D28" s="9" t="s">
        <v>73</v>
      </c>
      <c r="E28" s="10" t="s">
        <v>38</v>
      </c>
      <c r="F28" s="10">
        <f t="shared" si="0"/>
        <v>0</v>
      </c>
      <c r="G28" s="10">
        <f t="shared" si="1"/>
        <v>1</v>
      </c>
      <c r="H28" s="10">
        <f t="shared" si="2"/>
        <v>0</v>
      </c>
      <c r="I28" s="10">
        <f t="shared" si="3"/>
        <v>0</v>
      </c>
      <c r="J28" s="7">
        <v>0</v>
      </c>
      <c r="K28" s="11">
        <v>6895</v>
      </c>
      <c r="L28" s="9">
        <v>298561</v>
      </c>
      <c r="M28" s="7">
        <v>18</v>
      </c>
      <c r="N28" s="7">
        <v>16</v>
      </c>
      <c r="O28" s="7">
        <v>4</v>
      </c>
      <c r="P28" s="7">
        <v>1</v>
      </c>
      <c r="Q28" s="7">
        <v>3</v>
      </c>
      <c r="R28" s="7">
        <v>2</v>
      </c>
      <c r="S28" s="7">
        <v>2</v>
      </c>
      <c r="T28" s="12">
        <v>10.016016307513103</v>
      </c>
      <c r="U28" s="7">
        <v>0</v>
      </c>
    </row>
    <row r="29" spans="1:25" x14ac:dyDescent="0.2">
      <c r="A29" s="7" t="s">
        <v>53</v>
      </c>
      <c r="B29" s="7" t="s">
        <v>52</v>
      </c>
      <c r="C29" s="8">
        <v>40044</v>
      </c>
      <c r="D29" s="9" t="s">
        <v>51</v>
      </c>
      <c r="E29" s="10" t="s">
        <v>42</v>
      </c>
      <c r="F29" s="10">
        <f t="shared" si="0"/>
        <v>0</v>
      </c>
      <c r="G29" s="10">
        <f t="shared" si="1"/>
        <v>0</v>
      </c>
      <c r="H29" s="10">
        <f t="shared" si="2"/>
        <v>1</v>
      </c>
      <c r="I29" s="10">
        <f t="shared" si="3"/>
        <v>0</v>
      </c>
      <c r="J29" s="7">
        <v>0</v>
      </c>
      <c r="K29" s="13">
        <v>22903</v>
      </c>
      <c r="L29" s="9">
        <v>6186710</v>
      </c>
      <c r="M29" s="7">
        <v>15</v>
      </c>
      <c r="N29" s="7">
        <v>17</v>
      </c>
      <c r="O29" s="7">
        <v>1</v>
      </c>
      <c r="P29" s="7">
        <v>0</v>
      </c>
      <c r="Q29" s="7">
        <v>2</v>
      </c>
      <c r="R29" s="7">
        <v>1</v>
      </c>
      <c r="S29" s="7">
        <v>3</v>
      </c>
      <c r="T29" s="12">
        <v>11.156467405307911</v>
      </c>
      <c r="U29" s="7">
        <v>0</v>
      </c>
    </row>
    <row r="30" spans="1:25" x14ac:dyDescent="0.2">
      <c r="A30" s="7" t="s">
        <v>58</v>
      </c>
      <c r="B30" s="7" t="s">
        <v>52</v>
      </c>
      <c r="C30" s="8">
        <v>40054</v>
      </c>
      <c r="D30" s="9" t="s">
        <v>51</v>
      </c>
      <c r="E30" s="10" t="s">
        <v>42</v>
      </c>
      <c r="F30" s="10">
        <f t="shared" si="0"/>
        <v>0</v>
      </c>
      <c r="G30" s="10">
        <f t="shared" si="1"/>
        <v>0</v>
      </c>
      <c r="H30" s="10">
        <f t="shared" si="2"/>
        <v>1</v>
      </c>
      <c r="I30" s="10">
        <f t="shared" si="3"/>
        <v>0</v>
      </c>
      <c r="J30" s="7">
        <v>0</v>
      </c>
      <c r="K30" s="13">
        <v>22903</v>
      </c>
      <c r="L30" s="9">
        <v>6186710</v>
      </c>
      <c r="M30" s="7">
        <v>14</v>
      </c>
      <c r="N30" s="7">
        <v>15</v>
      </c>
      <c r="O30" s="7">
        <v>0</v>
      </c>
      <c r="P30" s="7">
        <v>6</v>
      </c>
      <c r="Q30" s="7">
        <v>2</v>
      </c>
      <c r="R30" s="7">
        <v>3</v>
      </c>
      <c r="S30" s="7">
        <v>3</v>
      </c>
      <c r="T30" s="12">
        <v>13.3089202571872</v>
      </c>
      <c r="U30" s="7">
        <v>0</v>
      </c>
    </row>
    <row r="31" spans="1:25" x14ac:dyDescent="0.2">
      <c r="A31" s="7" t="s">
        <v>47</v>
      </c>
      <c r="B31" s="7" t="s">
        <v>52</v>
      </c>
      <c r="C31" s="8">
        <v>40069</v>
      </c>
      <c r="D31" s="9" t="s">
        <v>64</v>
      </c>
      <c r="E31" s="10" t="s">
        <v>42</v>
      </c>
      <c r="F31" s="10">
        <f t="shared" si="0"/>
        <v>0</v>
      </c>
      <c r="G31" s="10">
        <f t="shared" si="1"/>
        <v>0</v>
      </c>
      <c r="H31" s="10">
        <f t="shared" si="2"/>
        <v>1</v>
      </c>
      <c r="I31" s="10">
        <f t="shared" si="3"/>
        <v>0</v>
      </c>
      <c r="J31" s="7">
        <v>0</v>
      </c>
      <c r="K31" s="13">
        <v>47108</v>
      </c>
      <c r="L31" s="9">
        <v>417098</v>
      </c>
      <c r="M31" s="7">
        <v>10</v>
      </c>
      <c r="N31" s="7">
        <v>17</v>
      </c>
      <c r="O31" s="7">
        <v>4</v>
      </c>
      <c r="P31" s="7">
        <v>3</v>
      </c>
      <c r="Q31" s="7">
        <v>6</v>
      </c>
      <c r="R31" s="7">
        <v>2</v>
      </c>
      <c r="S31" s="7">
        <v>3</v>
      </c>
      <c r="T31" s="12">
        <v>15.17201540436457</v>
      </c>
      <c r="U31" s="7">
        <v>0</v>
      </c>
    </row>
    <row r="32" spans="1:25" x14ac:dyDescent="0.2">
      <c r="A32" s="7" t="s">
        <v>35</v>
      </c>
      <c r="B32" s="7" t="s">
        <v>52</v>
      </c>
      <c r="C32" s="8">
        <v>40083</v>
      </c>
      <c r="D32" s="9" t="s">
        <v>37</v>
      </c>
      <c r="E32" s="10" t="s">
        <v>38</v>
      </c>
      <c r="F32" s="10">
        <f t="shared" si="0"/>
        <v>0</v>
      </c>
      <c r="G32" s="10">
        <f t="shared" si="1"/>
        <v>1</v>
      </c>
      <c r="H32" s="10">
        <f t="shared" si="2"/>
        <v>0</v>
      </c>
      <c r="I32" s="10">
        <f t="shared" si="3"/>
        <v>0</v>
      </c>
      <c r="J32" s="7">
        <v>0</v>
      </c>
      <c r="K32" s="13">
        <v>13510</v>
      </c>
      <c r="L32" s="9">
        <v>1561659</v>
      </c>
      <c r="M32" s="7">
        <v>19</v>
      </c>
      <c r="N32" s="7">
        <v>17</v>
      </c>
      <c r="O32" s="7">
        <v>3</v>
      </c>
      <c r="P32" s="7">
        <v>1</v>
      </c>
      <c r="Q32" s="7">
        <v>2</v>
      </c>
      <c r="R32" s="7">
        <v>2</v>
      </c>
      <c r="S32" s="7">
        <v>3</v>
      </c>
      <c r="T32" s="12">
        <v>11.112529928172385</v>
      </c>
      <c r="U32" s="7">
        <v>0</v>
      </c>
    </row>
    <row r="33" spans="1:21" x14ac:dyDescent="0.2">
      <c r="A33" s="7" t="s">
        <v>36</v>
      </c>
      <c r="B33" s="7" t="s">
        <v>52</v>
      </c>
      <c r="C33" s="8">
        <v>40093</v>
      </c>
      <c r="D33" s="9" t="s">
        <v>59</v>
      </c>
      <c r="E33" s="10" t="s">
        <v>42</v>
      </c>
      <c r="F33" s="10">
        <f t="shared" si="0"/>
        <v>0</v>
      </c>
      <c r="G33" s="10">
        <f t="shared" si="1"/>
        <v>0</v>
      </c>
      <c r="H33" s="10">
        <f t="shared" si="2"/>
        <v>1</v>
      </c>
      <c r="I33" s="10">
        <f t="shared" si="3"/>
        <v>0</v>
      </c>
      <c r="J33" s="7">
        <v>0</v>
      </c>
      <c r="K33" s="11">
        <v>100806</v>
      </c>
      <c r="L33" s="9">
        <v>270173</v>
      </c>
      <c r="M33" s="7">
        <v>12</v>
      </c>
      <c r="N33" s="7">
        <v>16</v>
      </c>
      <c r="O33" s="7">
        <v>0</v>
      </c>
      <c r="P33" s="7">
        <v>4</v>
      </c>
      <c r="Q33" s="7">
        <v>1</v>
      </c>
      <c r="R33" s="7">
        <v>3</v>
      </c>
      <c r="S33" s="7">
        <v>3</v>
      </c>
      <c r="T33" s="12">
        <v>5.9789156626506026</v>
      </c>
      <c r="U33" s="7">
        <v>13</v>
      </c>
    </row>
    <row r="34" spans="1:21" x14ac:dyDescent="0.2">
      <c r="A34" s="7" t="s">
        <v>43</v>
      </c>
      <c r="B34" s="7" t="s">
        <v>52</v>
      </c>
      <c r="C34" s="8">
        <v>40104</v>
      </c>
      <c r="D34" s="9" t="s">
        <v>45</v>
      </c>
      <c r="E34" s="10" t="s">
        <v>33</v>
      </c>
      <c r="F34" s="10">
        <f t="shared" si="0"/>
        <v>1</v>
      </c>
      <c r="G34" s="10">
        <f t="shared" si="1"/>
        <v>0</v>
      </c>
      <c r="H34" s="10">
        <f t="shared" si="2"/>
        <v>0</v>
      </c>
      <c r="I34" s="10">
        <f t="shared" si="3"/>
        <v>0</v>
      </c>
      <c r="J34" s="7">
        <v>0</v>
      </c>
      <c r="K34" s="13">
        <v>21025</v>
      </c>
      <c r="L34" s="9">
        <v>1828092</v>
      </c>
      <c r="M34" s="7">
        <v>14</v>
      </c>
      <c r="N34" s="7">
        <v>17</v>
      </c>
      <c r="O34" s="7">
        <v>5</v>
      </c>
      <c r="P34" s="7">
        <v>4</v>
      </c>
      <c r="Q34" s="7">
        <v>4</v>
      </c>
      <c r="R34" s="7">
        <v>2</v>
      </c>
      <c r="S34" s="7">
        <v>4</v>
      </c>
      <c r="T34" s="12">
        <v>18.681710213776721</v>
      </c>
      <c r="U34" s="7">
        <v>13.8</v>
      </c>
    </row>
    <row r="35" spans="1:21" x14ac:dyDescent="0.2">
      <c r="A35" s="7" t="s">
        <v>61</v>
      </c>
      <c r="B35" s="7" t="s">
        <v>52</v>
      </c>
      <c r="C35" s="8">
        <v>40114</v>
      </c>
      <c r="D35" s="9" t="s">
        <v>57</v>
      </c>
      <c r="E35" s="10" t="s">
        <v>42</v>
      </c>
      <c r="F35" s="10">
        <f t="shared" si="0"/>
        <v>0</v>
      </c>
      <c r="G35" s="10">
        <f t="shared" si="1"/>
        <v>0</v>
      </c>
      <c r="H35" s="10">
        <f t="shared" si="2"/>
        <v>1</v>
      </c>
      <c r="I35" s="10">
        <f t="shared" si="3"/>
        <v>0</v>
      </c>
      <c r="J35" s="7">
        <v>0</v>
      </c>
      <c r="K35" s="13">
        <v>15835</v>
      </c>
      <c r="L35" s="9">
        <v>2452617</v>
      </c>
      <c r="M35" s="7">
        <v>6</v>
      </c>
      <c r="N35" s="7">
        <v>16</v>
      </c>
      <c r="O35" s="7">
        <v>9</v>
      </c>
      <c r="P35" s="7">
        <v>3</v>
      </c>
      <c r="Q35" s="7">
        <v>3</v>
      </c>
      <c r="R35" s="7">
        <v>3</v>
      </c>
      <c r="S35" s="7">
        <v>4</v>
      </c>
      <c r="T35" s="12">
        <v>15.457578065109622</v>
      </c>
      <c r="U35" s="7">
        <v>21.5</v>
      </c>
    </row>
    <row r="36" spans="1:21" x14ac:dyDescent="0.2">
      <c r="A36" s="7" t="s">
        <v>55</v>
      </c>
      <c r="B36" s="7" t="s">
        <v>52</v>
      </c>
      <c r="C36" s="8">
        <v>40125</v>
      </c>
      <c r="D36" s="9" t="s">
        <v>41</v>
      </c>
      <c r="E36" s="10" t="s">
        <v>42</v>
      </c>
      <c r="F36" s="10">
        <f t="shared" si="0"/>
        <v>0</v>
      </c>
      <c r="G36" s="10">
        <f t="shared" si="1"/>
        <v>0</v>
      </c>
      <c r="H36" s="10">
        <f t="shared" si="2"/>
        <v>1</v>
      </c>
      <c r="I36" s="10">
        <f t="shared" si="3"/>
        <v>0</v>
      </c>
      <c r="J36" s="7">
        <v>0</v>
      </c>
      <c r="K36" s="11">
        <v>22667</v>
      </c>
      <c r="L36" s="9">
        <v>19223897</v>
      </c>
      <c r="M36" s="7">
        <v>10</v>
      </c>
      <c r="N36" s="7">
        <v>17</v>
      </c>
      <c r="O36" s="7">
        <v>4</v>
      </c>
      <c r="P36" s="7">
        <v>6</v>
      </c>
      <c r="Q36" s="7">
        <v>3</v>
      </c>
      <c r="R36" s="7">
        <v>6</v>
      </c>
      <c r="S36" s="7">
        <v>4</v>
      </c>
      <c r="T36" s="12">
        <v>32.357827380952379</v>
      </c>
      <c r="U36" s="7">
        <v>2.1</v>
      </c>
    </row>
    <row r="37" spans="1:21" x14ac:dyDescent="0.2">
      <c r="A37" s="7" t="s">
        <v>63</v>
      </c>
      <c r="B37" s="7" t="s">
        <v>52</v>
      </c>
      <c r="C37" s="8">
        <v>40132</v>
      </c>
      <c r="D37" s="9" t="s">
        <v>65</v>
      </c>
      <c r="E37" s="10" t="s">
        <v>66</v>
      </c>
      <c r="F37" s="10">
        <f t="shared" si="0"/>
        <v>0</v>
      </c>
      <c r="G37" s="10">
        <f t="shared" si="1"/>
        <v>0</v>
      </c>
      <c r="H37" s="10">
        <f t="shared" si="2"/>
        <v>0</v>
      </c>
      <c r="I37" s="10">
        <f t="shared" si="3"/>
        <v>1</v>
      </c>
      <c r="J37" s="7">
        <v>0</v>
      </c>
      <c r="K37" s="11">
        <v>14355</v>
      </c>
      <c r="L37" s="9">
        <v>1281975</v>
      </c>
      <c r="M37" s="7">
        <v>10</v>
      </c>
      <c r="N37" s="7">
        <v>18</v>
      </c>
      <c r="O37" s="7">
        <v>0</v>
      </c>
      <c r="P37" s="7">
        <v>3</v>
      </c>
      <c r="Q37" s="7">
        <v>2</v>
      </c>
      <c r="R37" s="7">
        <v>4</v>
      </c>
      <c r="S37" s="7">
        <v>4</v>
      </c>
      <c r="T37" s="12">
        <v>7.6910390324354037</v>
      </c>
      <c r="U37" s="7">
        <v>1.7</v>
      </c>
    </row>
    <row r="38" spans="1:21" x14ac:dyDescent="0.2">
      <c r="A38" s="7" t="s">
        <v>56</v>
      </c>
      <c r="B38" s="7" t="s">
        <v>52</v>
      </c>
      <c r="C38" s="8">
        <v>40153</v>
      </c>
      <c r="D38" s="9" t="s">
        <v>48</v>
      </c>
      <c r="E38" s="10" t="s">
        <v>33</v>
      </c>
      <c r="F38" s="10">
        <f t="shared" si="0"/>
        <v>1</v>
      </c>
      <c r="G38" s="10">
        <f t="shared" si="1"/>
        <v>0</v>
      </c>
      <c r="H38" s="10">
        <f t="shared" si="2"/>
        <v>0</v>
      </c>
      <c r="I38" s="10">
        <f t="shared" si="3"/>
        <v>0</v>
      </c>
      <c r="J38" s="7">
        <v>0</v>
      </c>
      <c r="K38" s="13">
        <v>23534</v>
      </c>
      <c r="L38" s="9">
        <v>1430220</v>
      </c>
      <c r="M38" s="7">
        <v>2</v>
      </c>
      <c r="N38" s="7">
        <v>18</v>
      </c>
      <c r="O38" s="7">
        <v>9</v>
      </c>
      <c r="P38" s="7">
        <v>6</v>
      </c>
      <c r="Q38" s="7">
        <v>6</v>
      </c>
      <c r="R38" s="7">
        <v>10</v>
      </c>
      <c r="S38" s="7">
        <v>4</v>
      </c>
      <c r="T38" s="12">
        <v>27.18961522044027</v>
      </c>
      <c r="U38" s="7">
        <v>1.3</v>
      </c>
    </row>
    <row r="39" spans="1:21" x14ac:dyDescent="0.2">
      <c r="A39" s="7" t="s">
        <v>50</v>
      </c>
      <c r="B39" s="7" t="s">
        <v>43</v>
      </c>
      <c r="C39" s="8">
        <v>39950</v>
      </c>
      <c r="D39" s="9" t="s">
        <v>41</v>
      </c>
      <c r="E39" s="10" t="s">
        <v>42</v>
      </c>
      <c r="F39" s="10">
        <f t="shared" si="0"/>
        <v>0</v>
      </c>
      <c r="G39" s="10">
        <f t="shared" si="1"/>
        <v>0</v>
      </c>
      <c r="H39" s="10">
        <f t="shared" si="2"/>
        <v>1</v>
      </c>
      <c r="I39" s="10">
        <f t="shared" si="3"/>
        <v>0</v>
      </c>
      <c r="J39" s="7">
        <v>0</v>
      </c>
      <c r="K39" s="11">
        <v>22667</v>
      </c>
      <c r="L39" s="9">
        <v>19223897</v>
      </c>
      <c r="M39" s="7">
        <v>18</v>
      </c>
      <c r="N39" s="7">
        <v>19</v>
      </c>
      <c r="O39" s="7">
        <v>6</v>
      </c>
      <c r="P39" s="7">
        <v>3</v>
      </c>
      <c r="Q39" s="7">
        <v>2</v>
      </c>
      <c r="R39" s="7">
        <v>4</v>
      </c>
      <c r="S39" s="7">
        <v>1</v>
      </c>
      <c r="T39" s="12">
        <v>21.807838726423256</v>
      </c>
      <c r="U39" s="7">
        <v>0</v>
      </c>
    </row>
    <row r="40" spans="1:21" x14ac:dyDescent="0.2">
      <c r="A40" s="7" t="s">
        <v>58</v>
      </c>
      <c r="B40" s="7" t="s">
        <v>43</v>
      </c>
      <c r="C40" s="8">
        <v>39964</v>
      </c>
      <c r="D40" s="9" t="s">
        <v>51</v>
      </c>
      <c r="E40" s="10" t="s">
        <v>42</v>
      </c>
      <c r="F40" s="10">
        <f t="shared" si="0"/>
        <v>0</v>
      </c>
      <c r="G40" s="10">
        <f t="shared" si="1"/>
        <v>0</v>
      </c>
      <c r="H40" s="10">
        <f t="shared" si="2"/>
        <v>1</v>
      </c>
      <c r="I40" s="10">
        <f t="shared" si="3"/>
        <v>0</v>
      </c>
      <c r="J40" s="7">
        <v>1</v>
      </c>
      <c r="K40" s="13">
        <v>22903</v>
      </c>
      <c r="L40" s="9">
        <v>6186710</v>
      </c>
      <c r="M40" s="7">
        <v>11</v>
      </c>
      <c r="N40" s="7">
        <v>20</v>
      </c>
      <c r="O40" s="7">
        <v>4</v>
      </c>
      <c r="P40" s="7">
        <v>1</v>
      </c>
      <c r="Q40" s="7">
        <v>2</v>
      </c>
      <c r="R40" s="7">
        <v>4</v>
      </c>
      <c r="S40" s="7">
        <v>1</v>
      </c>
      <c r="T40" s="12">
        <v>18.967984519987688</v>
      </c>
      <c r="U40" s="7">
        <v>0</v>
      </c>
    </row>
    <row r="41" spans="1:21" x14ac:dyDescent="0.2">
      <c r="A41" s="7" t="s">
        <v>35</v>
      </c>
      <c r="B41" s="7" t="s">
        <v>43</v>
      </c>
      <c r="C41" s="8">
        <v>39977</v>
      </c>
      <c r="D41" s="9" t="s">
        <v>37</v>
      </c>
      <c r="E41" s="10" t="s">
        <v>38</v>
      </c>
      <c r="F41" s="10">
        <f t="shared" si="0"/>
        <v>0</v>
      </c>
      <c r="G41" s="10">
        <f t="shared" si="1"/>
        <v>1</v>
      </c>
      <c r="H41" s="10">
        <f t="shared" si="2"/>
        <v>0</v>
      </c>
      <c r="I41" s="10">
        <f t="shared" si="3"/>
        <v>0</v>
      </c>
      <c r="J41" s="7">
        <v>0</v>
      </c>
      <c r="K41" s="13">
        <v>13510</v>
      </c>
      <c r="L41" s="9">
        <v>1561659</v>
      </c>
      <c r="M41" s="7">
        <v>15</v>
      </c>
      <c r="N41" s="7">
        <v>20</v>
      </c>
      <c r="O41" s="7">
        <v>4</v>
      </c>
      <c r="P41" s="7">
        <v>0</v>
      </c>
      <c r="Q41" s="7">
        <v>8</v>
      </c>
      <c r="R41" s="7">
        <v>3</v>
      </c>
      <c r="S41" s="7">
        <v>1</v>
      </c>
      <c r="T41" s="12">
        <v>8.955596278545249</v>
      </c>
      <c r="U41" s="7">
        <v>9.5</v>
      </c>
    </row>
    <row r="42" spans="1:21" x14ac:dyDescent="0.2">
      <c r="A42" s="7" t="s">
        <v>46</v>
      </c>
      <c r="B42" s="7" t="s">
        <v>43</v>
      </c>
      <c r="C42" s="8">
        <v>39999</v>
      </c>
      <c r="D42" s="9" t="s">
        <v>48</v>
      </c>
      <c r="E42" s="10" t="s">
        <v>33</v>
      </c>
      <c r="F42" s="10">
        <f t="shared" si="0"/>
        <v>1</v>
      </c>
      <c r="G42" s="10">
        <f t="shared" si="1"/>
        <v>0</v>
      </c>
      <c r="H42" s="10">
        <f t="shared" si="2"/>
        <v>0</v>
      </c>
      <c r="I42" s="10">
        <f t="shared" si="3"/>
        <v>0</v>
      </c>
      <c r="J42" s="7">
        <v>0</v>
      </c>
      <c r="K42" s="13">
        <v>23534</v>
      </c>
      <c r="L42" s="9">
        <v>1430220</v>
      </c>
      <c r="M42" s="7">
        <v>14</v>
      </c>
      <c r="N42" s="7">
        <v>17</v>
      </c>
      <c r="O42" s="7">
        <v>2</v>
      </c>
      <c r="P42" s="7">
        <v>7</v>
      </c>
      <c r="Q42" s="7">
        <v>3</v>
      </c>
      <c r="R42" s="7">
        <v>4</v>
      </c>
      <c r="S42" s="7">
        <v>1</v>
      </c>
      <c r="T42" s="12">
        <v>9.6212746569468273</v>
      </c>
      <c r="U42" s="7">
        <v>0</v>
      </c>
    </row>
    <row r="43" spans="1:21" x14ac:dyDescent="0.2">
      <c r="A43" s="7" t="s">
        <v>52</v>
      </c>
      <c r="B43" s="7" t="s">
        <v>43</v>
      </c>
      <c r="C43" s="8">
        <v>40009</v>
      </c>
      <c r="D43" s="9" t="s">
        <v>54</v>
      </c>
      <c r="E43" s="10" t="s">
        <v>42</v>
      </c>
      <c r="F43" s="10">
        <f t="shared" si="0"/>
        <v>0</v>
      </c>
      <c r="G43" s="10">
        <f t="shared" si="1"/>
        <v>0</v>
      </c>
      <c r="H43" s="10">
        <f t="shared" si="2"/>
        <v>1</v>
      </c>
      <c r="I43" s="10">
        <f t="shared" si="3"/>
        <v>0</v>
      </c>
      <c r="J43" s="7">
        <v>0</v>
      </c>
      <c r="K43" s="13">
        <v>20044</v>
      </c>
      <c r="L43" s="9">
        <v>673396</v>
      </c>
      <c r="M43" s="7">
        <v>10</v>
      </c>
      <c r="N43" s="7">
        <v>10</v>
      </c>
      <c r="O43" s="7">
        <v>4</v>
      </c>
      <c r="P43" s="7">
        <v>6</v>
      </c>
      <c r="Q43" s="7">
        <v>3</v>
      </c>
      <c r="R43" s="7">
        <v>5</v>
      </c>
      <c r="S43" s="7">
        <v>2</v>
      </c>
      <c r="T43" s="12">
        <v>15.215208034433285</v>
      </c>
      <c r="U43" s="7">
        <v>0.5</v>
      </c>
    </row>
    <row r="44" spans="1:21" x14ac:dyDescent="0.2">
      <c r="A44" s="7" t="s">
        <v>47</v>
      </c>
      <c r="B44" s="7" t="s">
        <v>43</v>
      </c>
      <c r="C44" s="8">
        <v>40016</v>
      </c>
      <c r="D44" s="9" t="s">
        <v>64</v>
      </c>
      <c r="E44" s="10" t="s">
        <v>42</v>
      </c>
      <c r="F44" s="10">
        <f t="shared" si="0"/>
        <v>0</v>
      </c>
      <c r="G44" s="10">
        <f t="shared" si="1"/>
        <v>0</v>
      </c>
      <c r="H44" s="10">
        <f t="shared" si="2"/>
        <v>1</v>
      </c>
      <c r="I44" s="10">
        <f t="shared" si="3"/>
        <v>0</v>
      </c>
      <c r="J44" s="7">
        <v>0</v>
      </c>
      <c r="K44" s="13">
        <v>47108</v>
      </c>
      <c r="L44" s="9">
        <v>417098</v>
      </c>
      <c r="M44" s="7">
        <v>13</v>
      </c>
      <c r="N44" s="7">
        <v>15</v>
      </c>
      <c r="O44" s="7">
        <v>1</v>
      </c>
      <c r="P44" s="7">
        <v>4</v>
      </c>
      <c r="Q44" s="7">
        <v>6</v>
      </c>
      <c r="R44" s="7">
        <v>3</v>
      </c>
      <c r="S44" s="7">
        <v>2</v>
      </c>
      <c r="T44" s="12">
        <v>14.823728813559322</v>
      </c>
      <c r="U44" s="7">
        <v>0</v>
      </c>
    </row>
    <row r="45" spans="1:21" x14ac:dyDescent="0.2">
      <c r="A45" s="7" t="s">
        <v>63</v>
      </c>
      <c r="B45" s="7" t="s">
        <v>43</v>
      </c>
      <c r="C45" s="8">
        <v>40023</v>
      </c>
      <c r="D45" s="9" t="s">
        <v>65</v>
      </c>
      <c r="E45" s="10" t="s">
        <v>66</v>
      </c>
      <c r="F45" s="10">
        <f t="shared" si="0"/>
        <v>0</v>
      </c>
      <c r="G45" s="10">
        <f t="shared" si="1"/>
        <v>0</v>
      </c>
      <c r="H45" s="10">
        <f t="shared" si="2"/>
        <v>0</v>
      </c>
      <c r="I45" s="10">
        <f t="shared" si="3"/>
        <v>1</v>
      </c>
      <c r="J45" s="7">
        <v>0</v>
      </c>
      <c r="K45" s="11">
        <v>14355</v>
      </c>
      <c r="L45" s="9">
        <v>1281975</v>
      </c>
      <c r="M45" s="7">
        <v>6</v>
      </c>
      <c r="N45" s="7">
        <v>18</v>
      </c>
      <c r="O45" s="7">
        <v>9</v>
      </c>
      <c r="P45" s="7">
        <v>1</v>
      </c>
      <c r="Q45" s="7">
        <v>7</v>
      </c>
      <c r="R45" s="7">
        <v>1</v>
      </c>
      <c r="S45" s="7">
        <v>2</v>
      </c>
      <c r="T45" s="12">
        <v>8.1291640756862389</v>
      </c>
      <c r="U45" s="7">
        <v>0</v>
      </c>
    </row>
    <row r="46" spans="1:21" x14ac:dyDescent="0.2">
      <c r="A46" s="7" t="s">
        <v>61</v>
      </c>
      <c r="B46" s="7" t="s">
        <v>43</v>
      </c>
      <c r="C46" s="8">
        <v>40030</v>
      </c>
      <c r="D46" s="9" t="s">
        <v>57</v>
      </c>
      <c r="E46" s="10" t="s">
        <v>42</v>
      </c>
      <c r="F46" s="10">
        <f t="shared" si="0"/>
        <v>0</v>
      </c>
      <c r="G46" s="10">
        <f t="shared" si="1"/>
        <v>0</v>
      </c>
      <c r="H46" s="10">
        <f t="shared" si="2"/>
        <v>1</v>
      </c>
      <c r="I46" s="10">
        <f t="shared" si="3"/>
        <v>0</v>
      </c>
      <c r="J46" s="7">
        <v>0</v>
      </c>
      <c r="K46" s="13">
        <v>15835</v>
      </c>
      <c r="L46" s="9">
        <v>2452617</v>
      </c>
      <c r="M46" s="7">
        <v>14</v>
      </c>
      <c r="N46" s="7">
        <v>17</v>
      </c>
      <c r="O46" s="7">
        <v>4</v>
      </c>
      <c r="P46" s="7">
        <v>3</v>
      </c>
      <c r="Q46" s="7">
        <v>3</v>
      </c>
      <c r="R46" s="7">
        <v>2</v>
      </c>
      <c r="S46" s="7">
        <v>2</v>
      </c>
      <c r="T46" s="12">
        <v>3.7737403100775193</v>
      </c>
      <c r="U46" s="7">
        <v>0</v>
      </c>
    </row>
    <row r="47" spans="1:21" x14ac:dyDescent="0.2">
      <c r="A47" s="7" t="s">
        <v>53</v>
      </c>
      <c r="B47" s="7" t="s">
        <v>43</v>
      </c>
      <c r="C47" s="8">
        <v>40033</v>
      </c>
      <c r="D47" s="9" t="s">
        <v>51</v>
      </c>
      <c r="E47" s="10" t="s">
        <v>42</v>
      </c>
      <c r="F47" s="10">
        <f t="shared" si="0"/>
        <v>0</v>
      </c>
      <c r="G47" s="10">
        <f t="shared" si="1"/>
        <v>0</v>
      </c>
      <c r="H47" s="10">
        <f t="shared" si="2"/>
        <v>1</v>
      </c>
      <c r="I47" s="10">
        <f t="shared" si="3"/>
        <v>0</v>
      </c>
      <c r="J47" s="7">
        <v>0</v>
      </c>
      <c r="K47" s="13">
        <v>22903</v>
      </c>
      <c r="L47" s="9">
        <v>6186710</v>
      </c>
      <c r="M47" s="7">
        <v>13</v>
      </c>
      <c r="N47" s="7">
        <v>15</v>
      </c>
      <c r="O47" s="7">
        <v>4</v>
      </c>
      <c r="P47" s="7">
        <v>6</v>
      </c>
      <c r="Q47" s="7">
        <v>5</v>
      </c>
      <c r="R47" s="7">
        <v>3</v>
      </c>
      <c r="S47" s="7">
        <v>2</v>
      </c>
      <c r="T47" s="12">
        <v>11.689497118910424</v>
      </c>
      <c r="U47" s="7">
        <v>0</v>
      </c>
    </row>
    <row r="48" spans="1:21" x14ac:dyDescent="0.2">
      <c r="A48" s="7" t="s">
        <v>44</v>
      </c>
      <c r="B48" s="7" t="s">
        <v>43</v>
      </c>
      <c r="C48" s="8">
        <v>40044</v>
      </c>
      <c r="D48" s="9" t="s">
        <v>62</v>
      </c>
      <c r="E48" s="10" t="s">
        <v>38</v>
      </c>
      <c r="F48" s="10">
        <f t="shared" si="0"/>
        <v>0</v>
      </c>
      <c r="G48" s="10">
        <f t="shared" si="1"/>
        <v>1</v>
      </c>
      <c r="H48" s="10">
        <f t="shared" si="2"/>
        <v>0</v>
      </c>
      <c r="I48" s="10">
        <f t="shared" si="3"/>
        <v>0</v>
      </c>
      <c r="J48" s="7">
        <v>0</v>
      </c>
      <c r="K48" s="11">
        <v>9240</v>
      </c>
      <c r="L48" s="9">
        <v>2998096</v>
      </c>
      <c r="M48" s="7">
        <v>12</v>
      </c>
      <c r="N48" s="7">
        <v>13</v>
      </c>
      <c r="O48" s="7">
        <v>1</v>
      </c>
      <c r="P48" s="7">
        <v>9</v>
      </c>
      <c r="Q48" s="7">
        <v>4</v>
      </c>
      <c r="R48" s="7">
        <v>6</v>
      </c>
      <c r="S48" s="7">
        <v>3</v>
      </c>
      <c r="T48" s="12">
        <v>19.919880752748277</v>
      </c>
      <c r="U48" s="7">
        <v>5</v>
      </c>
    </row>
    <row r="49" spans="1:21" x14ac:dyDescent="0.2">
      <c r="A49" s="7" t="s">
        <v>60</v>
      </c>
      <c r="B49" s="7" t="s">
        <v>43</v>
      </c>
      <c r="C49" s="8">
        <v>40054</v>
      </c>
      <c r="D49" s="9" t="s">
        <v>37</v>
      </c>
      <c r="E49" s="10" t="s">
        <v>38</v>
      </c>
      <c r="F49" s="10">
        <f t="shared" si="0"/>
        <v>0</v>
      </c>
      <c r="G49" s="10">
        <f t="shared" si="1"/>
        <v>1</v>
      </c>
      <c r="H49" s="10">
        <f t="shared" si="2"/>
        <v>0</v>
      </c>
      <c r="I49" s="10">
        <f t="shared" si="3"/>
        <v>0</v>
      </c>
      <c r="J49" s="7">
        <v>0</v>
      </c>
      <c r="K49" s="13">
        <v>13510</v>
      </c>
      <c r="L49" s="9">
        <v>1561659</v>
      </c>
      <c r="M49" s="7">
        <v>18</v>
      </c>
      <c r="N49" s="7">
        <v>13</v>
      </c>
      <c r="O49" s="7">
        <v>3</v>
      </c>
      <c r="P49" s="7">
        <v>6</v>
      </c>
      <c r="Q49" s="7">
        <v>5</v>
      </c>
      <c r="R49" s="7">
        <v>5</v>
      </c>
      <c r="S49" s="7">
        <v>3</v>
      </c>
      <c r="T49" s="12">
        <v>13.635032934862162</v>
      </c>
      <c r="U49" s="7">
        <v>1</v>
      </c>
    </row>
    <row r="50" spans="1:21" x14ac:dyDescent="0.2">
      <c r="A50" s="7" t="s">
        <v>31</v>
      </c>
      <c r="B50" s="7" t="s">
        <v>43</v>
      </c>
      <c r="C50" s="8">
        <v>40069</v>
      </c>
      <c r="D50" s="9" t="s">
        <v>57</v>
      </c>
      <c r="E50" s="10" t="s">
        <v>42</v>
      </c>
      <c r="F50" s="10">
        <f t="shared" si="0"/>
        <v>0</v>
      </c>
      <c r="G50" s="10">
        <f t="shared" si="1"/>
        <v>0</v>
      </c>
      <c r="H50" s="10">
        <f t="shared" si="2"/>
        <v>1</v>
      </c>
      <c r="I50" s="10">
        <f t="shared" si="3"/>
        <v>0</v>
      </c>
      <c r="J50" s="7">
        <v>0</v>
      </c>
      <c r="K50" s="13">
        <v>15835</v>
      </c>
      <c r="L50" s="9">
        <v>2452617</v>
      </c>
      <c r="M50" s="7">
        <v>5</v>
      </c>
      <c r="N50" s="7">
        <v>14</v>
      </c>
      <c r="O50" s="7">
        <v>4</v>
      </c>
      <c r="P50" s="7">
        <v>4</v>
      </c>
      <c r="Q50" s="7">
        <v>3</v>
      </c>
      <c r="R50" s="7">
        <v>1</v>
      </c>
      <c r="S50" s="7">
        <v>3</v>
      </c>
      <c r="T50" s="12">
        <v>13.491407999031887</v>
      </c>
      <c r="U50" s="7">
        <v>0</v>
      </c>
    </row>
    <row r="51" spans="1:21" x14ac:dyDescent="0.2">
      <c r="A51" s="7" t="s">
        <v>39</v>
      </c>
      <c r="B51" s="7" t="s">
        <v>43</v>
      </c>
      <c r="C51" s="8">
        <v>40082</v>
      </c>
      <c r="D51" s="9" t="s">
        <v>41</v>
      </c>
      <c r="E51" s="10" t="s">
        <v>42</v>
      </c>
      <c r="F51" s="10">
        <f t="shared" si="0"/>
        <v>0</v>
      </c>
      <c r="G51" s="10">
        <f t="shared" si="1"/>
        <v>0</v>
      </c>
      <c r="H51" s="10">
        <f t="shared" si="2"/>
        <v>1</v>
      </c>
      <c r="I51" s="10">
        <f t="shared" si="3"/>
        <v>0</v>
      </c>
      <c r="J51" s="7">
        <v>1</v>
      </c>
      <c r="K51" s="11">
        <v>22667</v>
      </c>
      <c r="L51" s="9">
        <v>19223897</v>
      </c>
      <c r="M51" s="7">
        <v>1</v>
      </c>
      <c r="N51" s="7">
        <v>14</v>
      </c>
      <c r="O51" s="7">
        <v>6</v>
      </c>
      <c r="P51" s="7">
        <v>4</v>
      </c>
      <c r="Q51" s="7">
        <v>6</v>
      </c>
      <c r="R51" s="7">
        <v>2</v>
      </c>
      <c r="S51" s="7">
        <v>3</v>
      </c>
      <c r="T51" s="12">
        <v>43.272429276668809</v>
      </c>
      <c r="U51" s="7">
        <v>0</v>
      </c>
    </row>
    <row r="52" spans="1:21" x14ac:dyDescent="0.2">
      <c r="A52" s="7" t="s">
        <v>55</v>
      </c>
      <c r="B52" s="7" t="s">
        <v>43</v>
      </c>
      <c r="C52" s="8">
        <v>40089</v>
      </c>
      <c r="D52" s="9" t="s">
        <v>41</v>
      </c>
      <c r="E52" s="10" t="s">
        <v>42</v>
      </c>
      <c r="F52" s="10">
        <f t="shared" si="0"/>
        <v>0</v>
      </c>
      <c r="G52" s="10">
        <f t="shared" si="1"/>
        <v>0</v>
      </c>
      <c r="H52" s="10">
        <f t="shared" si="2"/>
        <v>1</v>
      </c>
      <c r="I52" s="10">
        <f t="shared" si="3"/>
        <v>0</v>
      </c>
      <c r="J52" s="7">
        <v>1</v>
      </c>
      <c r="K52" s="11">
        <v>22667</v>
      </c>
      <c r="L52" s="9">
        <v>19223897</v>
      </c>
      <c r="M52" s="7">
        <v>9</v>
      </c>
      <c r="N52" s="7">
        <v>14</v>
      </c>
      <c r="O52" s="7">
        <v>2</v>
      </c>
      <c r="P52" s="7">
        <v>3</v>
      </c>
      <c r="Q52" s="7">
        <v>3</v>
      </c>
      <c r="R52" s="7">
        <v>3</v>
      </c>
      <c r="S52" s="7">
        <v>3</v>
      </c>
      <c r="T52" s="12">
        <v>30.509127486774457</v>
      </c>
      <c r="U52" s="7">
        <v>0</v>
      </c>
    </row>
    <row r="53" spans="1:21" x14ac:dyDescent="0.2">
      <c r="A53" s="7" t="s">
        <v>56</v>
      </c>
      <c r="B53" s="7" t="s">
        <v>43</v>
      </c>
      <c r="C53" s="8">
        <v>40096</v>
      </c>
      <c r="D53" s="9" t="s">
        <v>48</v>
      </c>
      <c r="E53" s="10" t="s">
        <v>33</v>
      </c>
      <c r="F53" s="10">
        <f t="shared" si="0"/>
        <v>1</v>
      </c>
      <c r="G53" s="10">
        <f t="shared" si="1"/>
        <v>0</v>
      </c>
      <c r="H53" s="10">
        <f t="shared" si="2"/>
        <v>0</v>
      </c>
      <c r="I53" s="10">
        <f t="shared" si="3"/>
        <v>0</v>
      </c>
      <c r="J53" s="7">
        <v>0</v>
      </c>
      <c r="K53" s="13">
        <v>23534</v>
      </c>
      <c r="L53" s="9">
        <v>1430220</v>
      </c>
      <c r="M53" s="7">
        <v>3</v>
      </c>
      <c r="N53" s="7">
        <v>14</v>
      </c>
      <c r="O53" s="7">
        <v>4</v>
      </c>
      <c r="P53" s="7">
        <v>4</v>
      </c>
      <c r="Q53" s="7">
        <v>3</v>
      </c>
      <c r="R53" s="7">
        <v>4</v>
      </c>
      <c r="S53" s="7">
        <v>3</v>
      </c>
      <c r="T53" s="12">
        <v>18.41785856743974</v>
      </c>
      <c r="U53" s="7">
        <v>0</v>
      </c>
    </row>
    <row r="54" spans="1:21" x14ac:dyDescent="0.2">
      <c r="A54" s="7" t="s">
        <v>40</v>
      </c>
      <c r="B54" s="7" t="s">
        <v>43</v>
      </c>
      <c r="C54" s="8">
        <v>40111</v>
      </c>
      <c r="D54" s="9" t="s">
        <v>45</v>
      </c>
      <c r="E54" s="10" t="s">
        <v>33</v>
      </c>
      <c r="F54" s="10">
        <f t="shared" si="0"/>
        <v>1</v>
      </c>
      <c r="G54" s="10">
        <f t="shared" si="1"/>
        <v>0</v>
      </c>
      <c r="H54" s="10">
        <f t="shared" si="2"/>
        <v>0</v>
      </c>
      <c r="I54" s="10">
        <f t="shared" si="3"/>
        <v>0</v>
      </c>
      <c r="J54" s="7">
        <v>0</v>
      </c>
      <c r="K54" s="13">
        <v>21025</v>
      </c>
      <c r="L54" s="9">
        <v>1828092</v>
      </c>
      <c r="M54" s="7">
        <v>15</v>
      </c>
      <c r="N54" s="7">
        <v>14</v>
      </c>
      <c r="O54" s="7">
        <v>1</v>
      </c>
      <c r="P54" s="7">
        <v>5</v>
      </c>
      <c r="Q54" s="7">
        <v>3</v>
      </c>
      <c r="R54" s="7">
        <v>4</v>
      </c>
      <c r="S54" s="7">
        <v>4</v>
      </c>
      <c r="T54" s="12">
        <v>17.534715877946283</v>
      </c>
      <c r="U54" s="7">
        <v>4.5</v>
      </c>
    </row>
    <row r="55" spans="1:21" x14ac:dyDescent="0.2">
      <c r="A55" s="7" t="s">
        <v>30</v>
      </c>
      <c r="B55" s="7" t="s">
        <v>43</v>
      </c>
      <c r="C55" s="8">
        <v>40117</v>
      </c>
      <c r="D55" s="9" t="s">
        <v>32</v>
      </c>
      <c r="E55" s="10" t="s">
        <v>33</v>
      </c>
      <c r="F55" s="10">
        <f t="shared" si="0"/>
        <v>1</v>
      </c>
      <c r="G55" s="10">
        <f t="shared" si="1"/>
        <v>0</v>
      </c>
      <c r="H55" s="10">
        <f t="shared" si="2"/>
        <v>0</v>
      </c>
      <c r="I55" s="10">
        <f t="shared" si="3"/>
        <v>0</v>
      </c>
      <c r="J55" s="7">
        <v>0</v>
      </c>
      <c r="K55" s="11">
        <v>17907</v>
      </c>
      <c r="L55" s="9">
        <v>408161</v>
      </c>
      <c r="M55" s="7">
        <v>12</v>
      </c>
      <c r="N55" s="7">
        <v>14</v>
      </c>
      <c r="O55" s="7">
        <v>4</v>
      </c>
      <c r="P55" s="7">
        <v>4</v>
      </c>
      <c r="Q55" s="7">
        <v>5</v>
      </c>
      <c r="R55" s="7">
        <v>6</v>
      </c>
      <c r="S55" s="7">
        <v>4</v>
      </c>
      <c r="T55" s="12">
        <v>5.9389705882352946</v>
      </c>
      <c r="U55" s="7">
        <v>0</v>
      </c>
    </row>
    <row r="56" spans="1:21" x14ac:dyDescent="0.2">
      <c r="A56" s="7" t="s">
        <v>49</v>
      </c>
      <c r="B56" s="7" t="s">
        <v>43</v>
      </c>
      <c r="C56" s="8">
        <v>40132</v>
      </c>
      <c r="D56" s="9" t="s">
        <v>51</v>
      </c>
      <c r="E56" s="10" t="s">
        <v>42</v>
      </c>
      <c r="F56" s="10">
        <f t="shared" si="0"/>
        <v>0</v>
      </c>
      <c r="G56" s="10">
        <f t="shared" si="1"/>
        <v>0</v>
      </c>
      <c r="H56" s="10">
        <f t="shared" si="2"/>
        <v>1</v>
      </c>
      <c r="I56" s="10">
        <f t="shared" si="3"/>
        <v>0</v>
      </c>
      <c r="J56" s="7">
        <v>0</v>
      </c>
      <c r="K56" s="13">
        <v>22903</v>
      </c>
      <c r="L56" s="9">
        <v>6186710</v>
      </c>
      <c r="M56" s="7">
        <v>17</v>
      </c>
      <c r="N56" s="7">
        <v>14</v>
      </c>
      <c r="O56" s="7">
        <v>9</v>
      </c>
      <c r="P56" s="7">
        <v>4</v>
      </c>
      <c r="Q56" s="7">
        <v>8</v>
      </c>
      <c r="R56" s="7">
        <v>3</v>
      </c>
      <c r="S56" s="7">
        <v>4</v>
      </c>
      <c r="T56" s="12">
        <v>10.186751347336749</v>
      </c>
      <c r="U56" s="7">
        <v>0</v>
      </c>
    </row>
    <row r="57" spans="1:21" x14ac:dyDescent="0.2">
      <c r="A57" s="7" t="s">
        <v>36</v>
      </c>
      <c r="B57" s="7" t="s">
        <v>43</v>
      </c>
      <c r="C57" s="8">
        <v>40153</v>
      </c>
      <c r="D57" s="9" t="s">
        <v>68</v>
      </c>
      <c r="E57" s="10" t="s">
        <v>42</v>
      </c>
      <c r="F57" s="10">
        <f t="shared" si="0"/>
        <v>0</v>
      </c>
      <c r="G57" s="10">
        <f t="shared" si="1"/>
        <v>0</v>
      </c>
      <c r="H57" s="10">
        <f t="shared" si="2"/>
        <v>1</v>
      </c>
      <c r="I57" s="10">
        <f t="shared" si="3"/>
        <v>0</v>
      </c>
      <c r="J57" s="7">
        <v>0</v>
      </c>
      <c r="K57" s="11">
        <v>14652</v>
      </c>
      <c r="L57" s="9">
        <v>207725</v>
      </c>
      <c r="M57" s="7">
        <v>12</v>
      </c>
      <c r="N57" s="7">
        <v>14</v>
      </c>
      <c r="O57" s="7">
        <v>3</v>
      </c>
      <c r="P57" s="7">
        <v>4</v>
      </c>
      <c r="Q57" s="7">
        <v>6</v>
      </c>
      <c r="R57" s="7">
        <v>4</v>
      </c>
      <c r="S57" s="7">
        <v>4</v>
      </c>
      <c r="T57" s="12">
        <v>7.7340608845491099</v>
      </c>
      <c r="U57" s="7">
        <v>0</v>
      </c>
    </row>
    <row r="58" spans="1:21" x14ac:dyDescent="0.2">
      <c r="A58" s="7" t="s">
        <v>58</v>
      </c>
      <c r="B58" s="7" t="s">
        <v>30</v>
      </c>
      <c r="C58" s="8">
        <v>39949</v>
      </c>
      <c r="D58" s="9" t="s">
        <v>51</v>
      </c>
      <c r="E58" s="10" t="s">
        <v>42</v>
      </c>
      <c r="F58" s="10">
        <f t="shared" si="0"/>
        <v>0</v>
      </c>
      <c r="G58" s="10">
        <f t="shared" si="1"/>
        <v>0</v>
      </c>
      <c r="H58" s="10">
        <f t="shared" si="2"/>
        <v>1</v>
      </c>
      <c r="I58" s="10">
        <f t="shared" si="3"/>
        <v>0</v>
      </c>
      <c r="J58" s="7">
        <v>0</v>
      </c>
      <c r="K58" s="13">
        <v>22903</v>
      </c>
      <c r="L58" s="9">
        <v>6186710</v>
      </c>
      <c r="M58" s="7">
        <v>20</v>
      </c>
      <c r="N58" s="7">
        <v>8</v>
      </c>
      <c r="O58" s="7">
        <v>6</v>
      </c>
      <c r="P58" s="7">
        <v>2</v>
      </c>
      <c r="Q58" s="7">
        <v>10</v>
      </c>
      <c r="R58" s="7">
        <v>1</v>
      </c>
      <c r="S58" s="7">
        <v>1</v>
      </c>
      <c r="T58" s="12">
        <v>14.860661544330009</v>
      </c>
      <c r="U58" s="7">
        <v>5.8</v>
      </c>
    </row>
    <row r="59" spans="1:21" x14ac:dyDescent="0.2">
      <c r="A59" s="7" t="s">
        <v>36</v>
      </c>
      <c r="B59" s="7" t="s">
        <v>30</v>
      </c>
      <c r="C59" s="8">
        <v>39978</v>
      </c>
      <c r="D59" s="9" t="s">
        <v>59</v>
      </c>
      <c r="E59" s="10" t="s">
        <v>42</v>
      </c>
      <c r="F59" s="10">
        <f t="shared" si="0"/>
        <v>0</v>
      </c>
      <c r="G59" s="10">
        <f t="shared" si="1"/>
        <v>0</v>
      </c>
      <c r="H59" s="10">
        <f t="shared" si="2"/>
        <v>1</v>
      </c>
      <c r="I59" s="10">
        <f t="shared" si="3"/>
        <v>0</v>
      </c>
      <c r="J59" s="7">
        <v>0</v>
      </c>
      <c r="K59" s="11">
        <v>100806</v>
      </c>
      <c r="L59" s="9">
        <v>270173</v>
      </c>
      <c r="M59" s="7">
        <v>16</v>
      </c>
      <c r="N59" s="7">
        <v>17</v>
      </c>
      <c r="O59" s="7">
        <v>2</v>
      </c>
      <c r="P59" s="7">
        <v>2</v>
      </c>
      <c r="Q59" s="7">
        <v>5</v>
      </c>
      <c r="R59" s="7">
        <v>3</v>
      </c>
      <c r="S59" s="7">
        <v>1</v>
      </c>
      <c r="T59" s="12">
        <v>9.0676923076923082</v>
      </c>
      <c r="U59" s="7">
        <v>0</v>
      </c>
    </row>
    <row r="60" spans="1:21" x14ac:dyDescent="0.2">
      <c r="A60" s="7" t="s">
        <v>61</v>
      </c>
      <c r="B60" s="7" t="s">
        <v>30</v>
      </c>
      <c r="C60" s="8">
        <v>39991</v>
      </c>
      <c r="D60" s="9" t="s">
        <v>57</v>
      </c>
      <c r="E60" s="10" t="s">
        <v>42</v>
      </c>
      <c r="F60" s="10">
        <f t="shared" si="0"/>
        <v>0</v>
      </c>
      <c r="G60" s="10">
        <f t="shared" si="1"/>
        <v>0</v>
      </c>
      <c r="H60" s="10">
        <f t="shared" si="2"/>
        <v>1</v>
      </c>
      <c r="I60" s="10">
        <f t="shared" si="3"/>
        <v>0</v>
      </c>
      <c r="J60" s="7">
        <v>0</v>
      </c>
      <c r="K60" s="13">
        <v>15835</v>
      </c>
      <c r="L60" s="9">
        <v>2452617</v>
      </c>
      <c r="M60" s="7">
        <v>15</v>
      </c>
      <c r="N60" s="7">
        <v>17</v>
      </c>
      <c r="O60" s="7">
        <v>1</v>
      </c>
      <c r="P60" s="7">
        <v>4</v>
      </c>
      <c r="Q60" s="7">
        <v>4</v>
      </c>
      <c r="R60" s="7">
        <v>4</v>
      </c>
      <c r="S60" s="7">
        <v>1</v>
      </c>
      <c r="T60" s="12">
        <v>17.430317137038113</v>
      </c>
      <c r="U60" s="7">
        <v>14</v>
      </c>
    </row>
    <row r="61" spans="1:21" x14ac:dyDescent="0.2">
      <c r="A61" s="7" t="s">
        <v>63</v>
      </c>
      <c r="B61" s="7" t="s">
        <v>30</v>
      </c>
      <c r="C61" s="8">
        <v>40009</v>
      </c>
      <c r="D61" s="9" t="s">
        <v>65</v>
      </c>
      <c r="E61" s="10" t="s">
        <v>66</v>
      </c>
      <c r="F61" s="10">
        <f t="shared" si="0"/>
        <v>0</v>
      </c>
      <c r="G61" s="10">
        <f t="shared" si="1"/>
        <v>0</v>
      </c>
      <c r="H61" s="10">
        <f t="shared" si="2"/>
        <v>0</v>
      </c>
      <c r="I61" s="10">
        <f t="shared" si="3"/>
        <v>1</v>
      </c>
      <c r="J61" s="7">
        <v>0</v>
      </c>
      <c r="K61" s="11">
        <v>14355</v>
      </c>
      <c r="L61" s="9">
        <v>1281975</v>
      </c>
      <c r="M61" s="7">
        <v>9</v>
      </c>
      <c r="N61" s="7">
        <v>20</v>
      </c>
      <c r="O61" s="7">
        <v>6</v>
      </c>
      <c r="P61" s="7">
        <v>0</v>
      </c>
      <c r="Q61" s="7">
        <v>5</v>
      </c>
      <c r="R61" s="7">
        <v>1</v>
      </c>
      <c r="S61" s="7">
        <v>2</v>
      </c>
      <c r="T61" s="12">
        <v>7.2621306587150993</v>
      </c>
      <c r="U61" s="7">
        <v>0</v>
      </c>
    </row>
    <row r="62" spans="1:21" x14ac:dyDescent="0.2">
      <c r="A62" s="7" t="s">
        <v>35</v>
      </c>
      <c r="B62" s="7" t="s">
        <v>30</v>
      </c>
      <c r="C62" s="8">
        <v>40013</v>
      </c>
      <c r="D62" s="9" t="s">
        <v>37</v>
      </c>
      <c r="E62" s="10" t="s">
        <v>38</v>
      </c>
      <c r="F62" s="10">
        <f t="shared" si="0"/>
        <v>0</v>
      </c>
      <c r="G62" s="10">
        <f t="shared" si="1"/>
        <v>1</v>
      </c>
      <c r="H62" s="10">
        <f t="shared" si="2"/>
        <v>0</v>
      </c>
      <c r="I62" s="10">
        <f t="shared" si="3"/>
        <v>0</v>
      </c>
      <c r="J62" s="7">
        <v>0</v>
      </c>
      <c r="K62" s="13">
        <v>13510</v>
      </c>
      <c r="L62" s="9">
        <v>1561659</v>
      </c>
      <c r="M62" s="7">
        <v>13</v>
      </c>
      <c r="N62" s="7">
        <v>18</v>
      </c>
      <c r="O62" s="7">
        <v>3</v>
      </c>
      <c r="P62" s="7">
        <v>3</v>
      </c>
      <c r="Q62" s="7">
        <v>4</v>
      </c>
      <c r="R62" s="7">
        <v>3</v>
      </c>
      <c r="S62" s="7">
        <v>2</v>
      </c>
      <c r="T62" s="12">
        <v>9</v>
      </c>
      <c r="U62" s="7">
        <v>30</v>
      </c>
    </row>
    <row r="63" spans="1:21" x14ac:dyDescent="0.2">
      <c r="A63" s="7" t="s">
        <v>43</v>
      </c>
      <c r="B63" s="7" t="s">
        <v>30</v>
      </c>
      <c r="C63" s="8">
        <v>40019</v>
      </c>
      <c r="D63" s="9" t="s">
        <v>45</v>
      </c>
      <c r="E63" s="10" t="s">
        <v>33</v>
      </c>
      <c r="F63" s="10">
        <f t="shared" si="0"/>
        <v>1</v>
      </c>
      <c r="G63" s="10">
        <f t="shared" si="1"/>
        <v>0</v>
      </c>
      <c r="H63" s="10">
        <f t="shared" si="2"/>
        <v>0</v>
      </c>
      <c r="I63" s="10">
        <f t="shared" si="3"/>
        <v>0</v>
      </c>
      <c r="J63" s="7">
        <v>0</v>
      </c>
      <c r="K63" s="13">
        <v>21025</v>
      </c>
      <c r="L63" s="9">
        <v>1828092</v>
      </c>
      <c r="M63" s="7">
        <v>18</v>
      </c>
      <c r="N63" s="7">
        <v>12</v>
      </c>
      <c r="O63" s="7">
        <v>1</v>
      </c>
      <c r="P63" s="7">
        <v>9</v>
      </c>
      <c r="Q63" s="7">
        <v>0</v>
      </c>
      <c r="R63" s="7">
        <v>6</v>
      </c>
      <c r="S63" s="7">
        <v>2</v>
      </c>
      <c r="T63" s="12">
        <v>28.032628846866888</v>
      </c>
      <c r="U63" s="7">
        <v>0</v>
      </c>
    </row>
    <row r="64" spans="1:21" x14ac:dyDescent="0.2">
      <c r="A64" s="7" t="s">
        <v>55</v>
      </c>
      <c r="B64" s="7" t="s">
        <v>30</v>
      </c>
      <c r="C64" s="8">
        <v>40027</v>
      </c>
      <c r="D64" s="9" t="s">
        <v>41</v>
      </c>
      <c r="E64" s="10" t="s">
        <v>42</v>
      </c>
      <c r="F64" s="10">
        <f t="shared" si="0"/>
        <v>0</v>
      </c>
      <c r="G64" s="10">
        <f t="shared" si="1"/>
        <v>0</v>
      </c>
      <c r="H64" s="10">
        <f t="shared" si="2"/>
        <v>1</v>
      </c>
      <c r="I64" s="10">
        <f t="shared" si="3"/>
        <v>0</v>
      </c>
      <c r="J64" s="7">
        <v>0</v>
      </c>
      <c r="K64" s="11">
        <v>22667</v>
      </c>
      <c r="L64" s="9">
        <v>19223897</v>
      </c>
      <c r="M64" s="7">
        <v>6</v>
      </c>
      <c r="N64" s="7">
        <v>8</v>
      </c>
      <c r="O64" s="7">
        <v>4</v>
      </c>
      <c r="P64" s="7">
        <v>9</v>
      </c>
      <c r="Q64" s="7">
        <v>3</v>
      </c>
      <c r="R64" s="7">
        <v>8</v>
      </c>
      <c r="S64" s="7">
        <v>2</v>
      </c>
      <c r="T64" s="12">
        <v>31.201065821690911</v>
      </c>
      <c r="U64" s="7">
        <v>0</v>
      </c>
    </row>
    <row r="65" spans="1:21" x14ac:dyDescent="0.2">
      <c r="A65" s="7" t="s">
        <v>47</v>
      </c>
      <c r="B65" s="7" t="s">
        <v>30</v>
      </c>
      <c r="C65" s="8">
        <v>40033</v>
      </c>
      <c r="D65" s="9" t="s">
        <v>64</v>
      </c>
      <c r="E65" s="10" t="s">
        <v>42</v>
      </c>
      <c r="F65" s="10">
        <f t="shared" si="0"/>
        <v>0</v>
      </c>
      <c r="G65" s="10">
        <f t="shared" si="1"/>
        <v>0</v>
      </c>
      <c r="H65" s="10">
        <f t="shared" si="2"/>
        <v>1</v>
      </c>
      <c r="I65" s="10">
        <f t="shared" si="3"/>
        <v>0</v>
      </c>
      <c r="J65" s="7">
        <v>0</v>
      </c>
      <c r="K65" s="13">
        <v>47108</v>
      </c>
      <c r="L65" s="9">
        <v>417098</v>
      </c>
      <c r="M65" s="7">
        <v>11</v>
      </c>
      <c r="N65" s="7">
        <v>6</v>
      </c>
      <c r="O65" s="7">
        <v>6</v>
      </c>
      <c r="P65" s="7">
        <v>7</v>
      </c>
      <c r="Q65" s="7">
        <v>4</v>
      </c>
      <c r="R65" s="7">
        <v>5</v>
      </c>
      <c r="S65" s="7">
        <v>2</v>
      </c>
      <c r="T65" s="12">
        <v>16.700347854894815</v>
      </c>
      <c r="U65" s="7">
        <v>0</v>
      </c>
    </row>
    <row r="66" spans="1:21" x14ac:dyDescent="0.2">
      <c r="A66" s="7" t="s">
        <v>31</v>
      </c>
      <c r="B66" s="7" t="s">
        <v>30</v>
      </c>
      <c r="C66" s="8">
        <v>40045</v>
      </c>
      <c r="D66" s="9" t="s">
        <v>57</v>
      </c>
      <c r="E66" s="10" t="s">
        <v>42</v>
      </c>
      <c r="F66" s="10">
        <f t="shared" ref="F66:F129" si="4">IF(E66="Sul",1,0)</f>
        <v>0</v>
      </c>
      <c r="G66" s="10">
        <f t="shared" ref="G66:G129" si="5">IF(E66="Nordeste",1,0)</f>
        <v>0</v>
      </c>
      <c r="H66" s="10">
        <f t="shared" ref="H66:H129" si="6">IF(E66="Sudeste",1,0)</f>
        <v>1</v>
      </c>
      <c r="I66" s="10">
        <f t="shared" ref="I66:I129" si="7">IF(E66="Centro-Oeste",1,0)</f>
        <v>0</v>
      </c>
      <c r="J66" s="7">
        <v>0</v>
      </c>
      <c r="K66" s="13">
        <v>15835</v>
      </c>
      <c r="L66" s="9">
        <v>2452617</v>
      </c>
      <c r="M66" s="7">
        <v>5</v>
      </c>
      <c r="N66" s="7">
        <v>6</v>
      </c>
      <c r="O66" s="7">
        <v>4</v>
      </c>
      <c r="P66" s="7">
        <v>7</v>
      </c>
      <c r="Q66" s="7">
        <v>4</v>
      </c>
      <c r="R66" s="7">
        <v>5</v>
      </c>
      <c r="S66" s="7">
        <v>3</v>
      </c>
      <c r="T66" s="12">
        <v>12.590294608714386</v>
      </c>
      <c r="U66" s="7">
        <v>0</v>
      </c>
    </row>
    <row r="67" spans="1:21" x14ac:dyDescent="0.2">
      <c r="A67" s="7" t="s">
        <v>40</v>
      </c>
      <c r="B67" s="7" t="s">
        <v>30</v>
      </c>
      <c r="C67" s="8">
        <v>40054</v>
      </c>
      <c r="D67" s="9" t="s">
        <v>45</v>
      </c>
      <c r="E67" s="10" t="s">
        <v>33</v>
      </c>
      <c r="F67" s="10">
        <f t="shared" si="4"/>
        <v>1</v>
      </c>
      <c r="G67" s="10">
        <f t="shared" si="5"/>
        <v>0</v>
      </c>
      <c r="H67" s="10">
        <f t="shared" si="6"/>
        <v>0</v>
      </c>
      <c r="I67" s="10">
        <f t="shared" si="7"/>
        <v>0</v>
      </c>
      <c r="J67" s="7">
        <v>0</v>
      </c>
      <c r="K67" s="13">
        <v>21025</v>
      </c>
      <c r="L67" s="9">
        <v>1828092</v>
      </c>
      <c r="M67" s="7">
        <v>16</v>
      </c>
      <c r="N67" s="7">
        <v>5</v>
      </c>
      <c r="O67" s="7">
        <v>6</v>
      </c>
      <c r="P67" s="7">
        <v>7</v>
      </c>
      <c r="Q67" s="7">
        <v>4</v>
      </c>
      <c r="R67" s="7">
        <v>7</v>
      </c>
      <c r="S67" s="7">
        <v>3</v>
      </c>
      <c r="T67" s="12">
        <v>16.330784574468087</v>
      </c>
      <c r="U67" s="7">
        <v>0</v>
      </c>
    </row>
    <row r="68" spans="1:21" x14ac:dyDescent="0.2">
      <c r="A68" s="7" t="s">
        <v>50</v>
      </c>
      <c r="B68" s="7" t="s">
        <v>30</v>
      </c>
      <c r="C68" s="8">
        <v>40068</v>
      </c>
      <c r="D68" s="9" t="s">
        <v>41</v>
      </c>
      <c r="E68" s="10" t="s">
        <v>42</v>
      </c>
      <c r="F68" s="10">
        <f t="shared" si="4"/>
        <v>0</v>
      </c>
      <c r="G68" s="10">
        <f t="shared" si="5"/>
        <v>0</v>
      </c>
      <c r="H68" s="10">
        <f t="shared" si="6"/>
        <v>1</v>
      </c>
      <c r="I68" s="10">
        <f t="shared" si="7"/>
        <v>0</v>
      </c>
      <c r="J68" s="7">
        <v>0</v>
      </c>
      <c r="K68" s="11">
        <v>22667</v>
      </c>
      <c r="L68" s="9">
        <v>19223897</v>
      </c>
      <c r="M68" s="7">
        <v>3</v>
      </c>
      <c r="N68" s="14">
        <f>'Teste para dados ausentes'!A72</f>
        <v>12.915032679738566</v>
      </c>
      <c r="O68" s="7">
        <v>4</v>
      </c>
      <c r="P68" s="7">
        <v>3</v>
      </c>
      <c r="Q68" s="7">
        <v>2</v>
      </c>
      <c r="R68" s="7">
        <v>3</v>
      </c>
      <c r="S68" s="7">
        <v>3</v>
      </c>
      <c r="T68" s="12">
        <v>24.649044002983253</v>
      </c>
      <c r="U68" s="7">
        <v>0</v>
      </c>
    </row>
    <row r="69" spans="1:21" x14ac:dyDescent="0.2">
      <c r="A69" s="7" t="s">
        <v>49</v>
      </c>
      <c r="B69" s="7" t="s">
        <v>30</v>
      </c>
      <c r="C69" s="8">
        <v>40083</v>
      </c>
      <c r="D69" s="9" t="s">
        <v>51</v>
      </c>
      <c r="E69" s="10" t="s">
        <v>42</v>
      </c>
      <c r="F69" s="10">
        <f t="shared" si="4"/>
        <v>0</v>
      </c>
      <c r="G69" s="10">
        <f t="shared" si="5"/>
        <v>0</v>
      </c>
      <c r="H69" s="10">
        <f t="shared" si="6"/>
        <v>1</v>
      </c>
      <c r="I69" s="10">
        <f t="shared" si="7"/>
        <v>0</v>
      </c>
      <c r="J69" s="7">
        <v>0</v>
      </c>
      <c r="K69" s="13">
        <v>22903</v>
      </c>
      <c r="L69" s="9">
        <v>6186710</v>
      </c>
      <c r="M69" s="7">
        <v>20</v>
      </c>
      <c r="N69" s="7">
        <v>7</v>
      </c>
      <c r="O69" s="7">
        <v>2</v>
      </c>
      <c r="P69" s="7">
        <v>3</v>
      </c>
      <c r="Q69" s="7">
        <v>2</v>
      </c>
      <c r="R69" s="7">
        <v>4</v>
      </c>
      <c r="S69" s="7">
        <v>3</v>
      </c>
      <c r="T69" s="12">
        <v>5.9597601843124934</v>
      </c>
      <c r="U69" s="7">
        <v>0</v>
      </c>
    </row>
    <row r="70" spans="1:21" x14ac:dyDescent="0.2">
      <c r="A70" s="7" t="s">
        <v>39</v>
      </c>
      <c r="B70" s="7" t="s">
        <v>30</v>
      </c>
      <c r="C70" s="8">
        <v>40094</v>
      </c>
      <c r="D70" s="9" t="s">
        <v>41</v>
      </c>
      <c r="E70" s="10" t="s">
        <v>42</v>
      </c>
      <c r="F70" s="10">
        <f t="shared" si="4"/>
        <v>0</v>
      </c>
      <c r="G70" s="10">
        <f t="shared" si="5"/>
        <v>0</v>
      </c>
      <c r="H70" s="10">
        <f t="shared" si="6"/>
        <v>1</v>
      </c>
      <c r="I70" s="10">
        <f t="shared" si="7"/>
        <v>0</v>
      </c>
      <c r="J70" s="7">
        <v>0</v>
      </c>
      <c r="K70" s="11">
        <v>22667</v>
      </c>
      <c r="L70" s="9">
        <v>19223897</v>
      </c>
      <c r="M70" s="7">
        <v>1</v>
      </c>
      <c r="N70" s="7">
        <v>9</v>
      </c>
      <c r="O70" s="7">
        <v>9</v>
      </c>
      <c r="P70" s="7">
        <v>4</v>
      </c>
      <c r="Q70" s="7">
        <v>7</v>
      </c>
      <c r="R70" s="7">
        <v>8</v>
      </c>
      <c r="S70" s="7">
        <v>3</v>
      </c>
      <c r="T70" s="12">
        <v>42.50594926793999</v>
      </c>
      <c r="U70" s="7">
        <v>2.2000000000000002</v>
      </c>
    </row>
    <row r="71" spans="1:21" x14ac:dyDescent="0.2">
      <c r="A71" s="7" t="s">
        <v>53</v>
      </c>
      <c r="B71" s="7" t="s">
        <v>30</v>
      </c>
      <c r="C71" s="8">
        <v>40098</v>
      </c>
      <c r="D71" s="9" t="s">
        <v>51</v>
      </c>
      <c r="E71" s="10" t="s">
        <v>42</v>
      </c>
      <c r="F71" s="10">
        <f t="shared" si="4"/>
        <v>0</v>
      </c>
      <c r="G71" s="10">
        <f t="shared" si="5"/>
        <v>0</v>
      </c>
      <c r="H71" s="10">
        <f t="shared" si="6"/>
        <v>1</v>
      </c>
      <c r="I71" s="10">
        <f t="shared" si="7"/>
        <v>0</v>
      </c>
      <c r="J71" s="7">
        <v>1</v>
      </c>
      <c r="K71" s="13">
        <v>22903</v>
      </c>
      <c r="L71" s="9">
        <v>6186710</v>
      </c>
      <c r="M71" s="7">
        <v>16</v>
      </c>
      <c r="N71" s="7">
        <v>10</v>
      </c>
      <c r="O71" s="7">
        <v>6</v>
      </c>
      <c r="P71" s="7">
        <v>2</v>
      </c>
      <c r="Q71" s="7">
        <v>7</v>
      </c>
      <c r="R71" s="7">
        <v>6</v>
      </c>
      <c r="S71" s="7">
        <v>3</v>
      </c>
      <c r="T71" s="12">
        <v>4.923712434232038</v>
      </c>
      <c r="U71" s="7">
        <v>0</v>
      </c>
    </row>
    <row r="72" spans="1:21" x14ac:dyDescent="0.2">
      <c r="A72" s="7" t="s">
        <v>46</v>
      </c>
      <c r="B72" s="7" t="s">
        <v>30</v>
      </c>
      <c r="C72" s="8">
        <v>40114</v>
      </c>
      <c r="D72" s="9" t="s">
        <v>48</v>
      </c>
      <c r="E72" s="10" t="s">
        <v>33</v>
      </c>
      <c r="F72" s="10">
        <f t="shared" si="4"/>
        <v>1</v>
      </c>
      <c r="G72" s="10">
        <f t="shared" si="5"/>
        <v>0</v>
      </c>
      <c r="H72" s="10">
        <f t="shared" si="6"/>
        <v>0</v>
      </c>
      <c r="I72" s="10">
        <f t="shared" si="7"/>
        <v>0</v>
      </c>
      <c r="J72" s="7">
        <v>0</v>
      </c>
      <c r="K72" s="13">
        <v>23534</v>
      </c>
      <c r="L72" s="9">
        <v>1430220</v>
      </c>
      <c r="M72" s="7">
        <v>8</v>
      </c>
      <c r="N72" s="7">
        <v>10</v>
      </c>
      <c r="O72" s="7">
        <v>3</v>
      </c>
      <c r="P72" s="7">
        <v>5</v>
      </c>
      <c r="Q72" s="7">
        <v>3</v>
      </c>
      <c r="R72" s="7">
        <v>6</v>
      </c>
      <c r="S72" s="7">
        <v>4</v>
      </c>
      <c r="T72" s="12">
        <v>14.355337927699191</v>
      </c>
      <c r="U72" s="7">
        <v>0</v>
      </c>
    </row>
    <row r="73" spans="1:21" x14ac:dyDescent="0.2">
      <c r="A73" s="7" t="s">
        <v>44</v>
      </c>
      <c r="B73" s="7" t="s">
        <v>30</v>
      </c>
      <c r="C73" s="8">
        <v>40124</v>
      </c>
      <c r="D73" s="9" t="s">
        <v>62</v>
      </c>
      <c r="E73" s="10" t="s">
        <v>38</v>
      </c>
      <c r="F73" s="10">
        <f t="shared" si="4"/>
        <v>0</v>
      </c>
      <c r="G73" s="10">
        <f t="shared" si="5"/>
        <v>1</v>
      </c>
      <c r="H73" s="10">
        <f t="shared" si="6"/>
        <v>0</v>
      </c>
      <c r="I73" s="10">
        <f t="shared" si="7"/>
        <v>0</v>
      </c>
      <c r="J73" s="7">
        <v>0</v>
      </c>
      <c r="K73" s="11">
        <v>9240</v>
      </c>
      <c r="L73" s="9">
        <v>2998096</v>
      </c>
      <c r="M73" s="7">
        <v>11</v>
      </c>
      <c r="N73" s="7">
        <v>9</v>
      </c>
      <c r="O73" s="7">
        <v>0</v>
      </c>
      <c r="P73" s="7">
        <v>4</v>
      </c>
      <c r="Q73" s="7">
        <v>0</v>
      </c>
      <c r="R73" s="7">
        <v>5</v>
      </c>
      <c r="S73" s="7">
        <v>4</v>
      </c>
      <c r="T73" s="12">
        <v>20.2343949044586</v>
      </c>
      <c r="U73" s="7">
        <v>1.3</v>
      </c>
    </row>
    <row r="74" spans="1:21" x14ac:dyDescent="0.2">
      <c r="A74" s="7" t="s">
        <v>52</v>
      </c>
      <c r="B74" s="7" t="s">
        <v>30</v>
      </c>
      <c r="C74" s="8">
        <v>40139</v>
      </c>
      <c r="D74" s="9" t="s">
        <v>54</v>
      </c>
      <c r="E74" s="10" t="s">
        <v>42</v>
      </c>
      <c r="F74" s="10">
        <f t="shared" si="4"/>
        <v>0</v>
      </c>
      <c r="G74" s="10">
        <f t="shared" si="5"/>
        <v>0</v>
      </c>
      <c r="H74" s="10">
        <f t="shared" si="6"/>
        <v>1</v>
      </c>
      <c r="I74" s="10">
        <f t="shared" si="7"/>
        <v>0</v>
      </c>
      <c r="J74" s="7">
        <v>0</v>
      </c>
      <c r="K74" s="13">
        <v>20044</v>
      </c>
      <c r="L74" s="9">
        <v>673396</v>
      </c>
      <c r="M74" s="7">
        <v>18</v>
      </c>
      <c r="N74" s="7">
        <v>7</v>
      </c>
      <c r="O74" s="7">
        <v>3</v>
      </c>
      <c r="P74" s="7">
        <v>9</v>
      </c>
      <c r="Q74" s="7">
        <v>3</v>
      </c>
      <c r="R74" s="7">
        <v>6</v>
      </c>
      <c r="S74" s="7">
        <v>4</v>
      </c>
      <c r="T74" s="12">
        <v>5.3820650457846542</v>
      </c>
      <c r="U74" s="7">
        <v>18</v>
      </c>
    </row>
    <row r="75" spans="1:21" x14ac:dyDescent="0.2">
      <c r="A75" s="7" t="s">
        <v>60</v>
      </c>
      <c r="B75" s="7" t="s">
        <v>30</v>
      </c>
      <c r="C75" s="8">
        <v>40152</v>
      </c>
      <c r="D75" s="9" t="s">
        <v>37</v>
      </c>
      <c r="E75" s="10" t="s">
        <v>38</v>
      </c>
      <c r="F75" s="10">
        <f t="shared" si="4"/>
        <v>0</v>
      </c>
      <c r="G75" s="10">
        <f t="shared" si="5"/>
        <v>1</v>
      </c>
      <c r="H75" s="10">
        <f t="shared" si="6"/>
        <v>0</v>
      </c>
      <c r="I75" s="10">
        <f t="shared" si="7"/>
        <v>0</v>
      </c>
      <c r="J75" s="7">
        <v>0</v>
      </c>
      <c r="K75" s="13">
        <v>13510</v>
      </c>
      <c r="L75" s="9">
        <v>1561659</v>
      </c>
      <c r="M75" s="7">
        <v>19</v>
      </c>
      <c r="N75" s="7">
        <v>9</v>
      </c>
      <c r="O75" s="7">
        <v>3</v>
      </c>
      <c r="P75" s="7">
        <v>4</v>
      </c>
      <c r="Q75" s="7">
        <v>6</v>
      </c>
      <c r="R75" s="7">
        <v>7</v>
      </c>
      <c r="S75" s="7">
        <v>4</v>
      </c>
      <c r="T75" s="12">
        <v>8.7137681159420293</v>
      </c>
      <c r="U75" s="7">
        <v>0</v>
      </c>
    </row>
    <row r="76" spans="1:21" x14ac:dyDescent="0.2">
      <c r="A76" s="7" t="s">
        <v>35</v>
      </c>
      <c r="B76" s="7" t="s">
        <v>36</v>
      </c>
      <c r="C76" s="8">
        <v>39942</v>
      </c>
      <c r="D76" s="9" t="s">
        <v>37</v>
      </c>
      <c r="E76" s="10" t="s">
        <v>38</v>
      </c>
      <c r="F76" s="10">
        <f t="shared" si="4"/>
        <v>0</v>
      </c>
      <c r="G76" s="10">
        <f t="shared" si="5"/>
        <v>1</v>
      </c>
      <c r="H76" s="10">
        <f t="shared" si="6"/>
        <v>0</v>
      </c>
      <c r="I76" s="10">
        <f t="shared" si="7"/>
        <v>0</v>
      </c>
      <c r="J76" s="7">
        <v>0</v>
      </c>
      <c r="K76" s="11">
        <v>13510</v>
      </c>
      <c r="L76" s="9">
        <v>1561659</v>
      </c>
      <c r="M76" s="7">
        <v>11</v>
      </c>
      <c r="N76" s="7">
        <v>4</v>
      </c>
      <c r="O76" s="7">
        <v>7</v>
      </c>
      <c r="P76" s="7">
        <v>6</v>
      </c>
      <c r="Q76" s="7">
        <v>9</v>
      </c>
      <c r="R76" s="7">
        <v>7</v>
      </c>
      <c r="S76" s="7">
        <v>1</v>
      </c>
      <c r="T76" s="12">
        <v>8.9913141665942842</v>
      </c>
      <c r="U76" s="7">
        <v>4</v>
      </c>
    </row>
    <row r="77" spans="1:21" x14ac:dyDescent="0.2">
      <c r="A77" s="7" t="s">
        <v>55</v>
      </c>
      <c r="B77" s="7" t="s">
        <v>36</v>
      </c>
      <c r="C77" s="8">
        <v>39956</v>
      </c>
      <c r="D77" s="9" t="s">
        <v>41</v>
      </c>
      <c r="E77" s="10" t="s">
        <v>42</v>
      </c>
      <c r="F77" s="10">
        <f t="shared" si="4"/>
        <v>0</v>
      </c>
      <c r="G77" s="10">
        <f t="shared" si="5"/>
        <v>0</v>
      </c>
      <c r="H77" s="10">
        <f t="shared" si="6"/>
        <v>1</v>
      </c>
      <c r="I77" s="10">
        <f t="shared" si="7"/>
        <v>0</v>
      </c>
      <c r="J77" s="7">
        <v>0</v>
      </c>
      <c r="K77" s="11">
        <v>22667</v>
      </c>
      <c r="L77" s="9">
        <v>19223897</v>
      </c>
      <c r="M77" s="7">
        <v>0</v>
      </c>
      <c r="N77" s="7">
        <v>0</v>
      </c>
      <c r="O77" s="7">
        <v>3</v>
      </c>
      <c r="P77" s="7">
        <v>5</v>
      </c>
      <c r="Q77" s="7">
        <v>3</v>
      </c>
      <c r="R77" s="7">
        <v>4</v>
      </c>
      <c r="S77" s="7">
        <v>1</v>
      </c>
      <c r="T77" s="12">
        <v>31.919030621829794</v>
      </c>
      <c r="U77" s="7">
        <v>0</v>
      </c>
    </row>
    <row r="78" spans="1:21" x14ac:dyDescent="0.2">
      <c r="A78" s="7" t="s">
        <v>63</v>
      </c>
      <c r="B78" s="7" t="s">
        <v>36</v>
      </c>
      <c r="C78" s="8">
        <v>39971</v>
      </c>
      <c r="D78" s="9" t="s">
        <v>65</v>
      </c>
      <c r="E78" s="10" t="s">
        <v>66</v>
      </c>
      <c r="F78" s="10">
        <f t="shared" si="4"/>
        <v>0</v>
      </c>
      <c r="G78" s="10">
        <f t="shared" si="5"/>
        <v>0</v>
      </c>
      <c r="H78" s="10">
        <f t="shared" si="6"/>
        <v>0</v>
      </c>
      <c r="I78" s="10">
        <f t="shared" si="7"/>
        <v>1</v>
      </c>
      <c r="J78" s="7">
        <v>0</v>
      </c>
      <c r="K78" s="11">
        <v>14355</v>
      </c>
      <c r="L78" s="9">
        <v>1281975</v>
      </c>
      <c r="M78" s="7">
        <v>9</v>
      </c>
      <c r="N78" s="7">
        <v>16</v>
      </c>
      <c r="O78" s="7">
        <v>4</v>
      </c>
      <c r="P78" s="7">
        <v>2</v>
      </c>
      <c r="Q78" s="7">
        <v>6</v>
      </c>
      <c r="R78" s="7">
        <v>6</v>
      </c>
      <c r="S78" s="7">
        <v>1</v>
      </c>
      <c r="T78" s="12">
        <v>31.987712323816407</v>
      </c>
      <c r="U78" s="7">
        <v>0</v>
      </c>
    </row>
    <row r="79" spans="1:21" x14ac:dyDescent="0.2">
      <c r="A79" s="7" t="s">
        <v>61</v>
      </c>
      <c r="B79" s="7" t="s">
        <v>36</v>
      </c>
      <c r="C79" s="8">
        <v>39985</v>
      </c>
      <c r="D79" s="9" t="s">
        <v>57</v>
      </c>
      <c r="E79" s="10" t="s">
        <v>42</v>
      </c>
      <c r="F79" s="10">
        <f t="shared" si="4"/>
        <v>0</v>
      </c>
      <c r="G79" s="10">
        <f t="shared" si="5"/>
        <v>0</v>
      </c>
      <c r="H79" s="10">
        <f t="shared" si="6"/>
        <v>1</v>
      </c>
      <c r="I79" s="10">
        <f t="shared" si="7"/>
        <v>0</v>
      </c>
      <c r="J79" s="7">
        <v>0</v>
      </c>
      <c r="K79" s="13">
        <v>15835</v>
      </c>
      <c r="L79" s="9">
        <v>2452617</v>
      </c>
      <c r="M79" s="7">
        <v>10</v>
      </c>
      <c r="N79" s="7">
        <v>15</v>
      </c>
      <c r="O79" s="7">
        <v>1</v>
      </c>
      <c r="P79" s="7">
        <v>5</v>
      </c>
      <c r="Q79" s="7">
        <v>2</v>
      </c>
      <c r="R79" s="7">
        <v>7</v>
      </c>
      <c r="S79" s="7">
        <v>1</v>
      </c>
      <c r="T79" s="12">
        <v>10.681058722146991</v>
      </c>
      <c r="U79" s="7">
        <v>0</v>
      </c>
    </row>
    <row r="80" spans="1:21" x14ac:dyDescent="0.2">
      <c r="A80" s="7" t="s">
        <v>52</v>
      </c>
      <c r="B80" s="7" t="s">
        <v>36</v>
      </c>
      <c r="C80" s="8">
        <v>39998</v>
      </c>
      <c r="D80" s="9" t="s">
        <v>54</v>
      </c>
      <c r="E80" s="10" t="s">
        <v>42</v>
      </c>
      <c r="F80" s="10">
        <f t="shared" si="4"/>
        <v>0</v>
      </c>
      <c r="G80" s="10">
        <f t="shared" si="5"/>
        <v>0</v>
      </c>
      <c r="H80" s="10">
        <f t="shared" si="6"/>
        <v>1</v>
      </c>
      <c r="I80" s="10">
        <f t="shared" si="7"/>
        <v>0</v>
      </c>
      <c r="J80" s="7">
        <v>0</v>
      </c>
      <c r="K80" s="13">
        <v>20044</v>
      </c>
      <c r="L80" s="9">
        <v>673396</v>
      </c>
      <c r="M80" s="7">
        <v>12</v>
      </c>
      <c r="N80" s="7">
        <v>4</v>
      </c>
      <c r="O80" s="7">
        <v>4</v>
      </c>
      <c r="P80" s="7">
        <v>9</v>
      </c>
      <c r="Q80" s="7">
        <v>4</v>
      </c>
      <c r="R80" s="7">
        <v>11</v>
      </c>
      <c r="S80" s="7">
        <v>1</v>
      </c>
      <c r="T80" s="12">
        <v>19.955654101995567</v>
      </c>
      <c r="U80" s="7">
        <v>0</v>
      </c>
    </row>
    <row r="81" spans="1:21" x14ac:dyDescent="0.2">
      <c r="A81" s="7" t="s">
        <v>47</v>
      </c>
      <c r="B81" s="7" t="s">
        <v>36</v>
      </c>
      <c r="C81" s="8">
        <v>40009</v>
      </c>
      <c r="D81" s="9" t="s">
        <v>64</v>
      </c>
      <c r="E81" s="10" t="s">
        <v>42</v>
      </c>
      <c r="F81" s="10">
        <f t="shared" si="4"/>
        <v>0</v>
      </c>
      <c r="G81" s="10">
        <f t="shared" si="5"/>
        <v>0</v>
      </c>
      <c r="H81" s="10">
        <f t="shared" si="6"/>
        <v>1</v>
      </c>
      <c r="I81" s="10">
        <f t="shared" si="7"/>
        <v>0</v>
      </c>
      <c r="J81" s="7">
        <v>0</v>
      </c>
      <c r="K81" s="13">
        <v>47108</v>
      </c>
      <c r="L81" s="9">
        <v>417098</v>
      </c>
      <c r="M81" s="7">
        <v>11</v>
      </c>
      <c r="N81" s="7">
        <v>5</v>
      </c>
      <c r="O81" s="7">
        <v>4</v>
      </c>
      <c r="P81" s="7">
        <v>7</v>
      </c>
      <c r="Q81" s="7">
        <v>4</v>
      </c>
      <c r="R81" s="7">
        <v>8</v>
      </c>
      <c r="S81" s="7">
        <v>2</v>
      </c>
      <c r="T81" s="12">
        <v>14.340238365493757</v>
      </c>
      <c r="U81" s="7">
        <v>0.8</v>
      </c>
    </row>
    <row r="82" spans="1:21" x14ac:dyDescent="0.2">
      <c r="A82" s="7" t="s">
        <v>58</v>
      </c>
      <c r="B82" s="7" t="s">
        <v>36</v>
      </c>
      <c r="C82" s="8">
        <v>40016</v>
      </c>
      <c r="D82" s="9" t="s">
        <v>51</v>
      </c>
      <c r="E82" s="10" t="s">
        <v>42</v>
      </c>
      <c r="F82" s="10">
        <f t="shared" si="4"/>
        <v>0</v>
      </c>
      <c r="G82" s="10">
        <f t="shared" si="5"/>
        <v>0</v>
      </c>
      <c r="H82" s="10">
        <f t="shared" si="6"/>
        <v>1</v>
      </c>
      <c r="I82" s="10">
        <f t="shared" si="7"/>
        <v>0</v>
      </c>
      <c r="J82" s="7">
        <v>0</v>
      </c>
      <c r="K82" s="13">
        <v>22903</v>
      </c>
      <c r="L82" s="9">
        <v>6186710</v>
      </c>
      <c r="M82" s="7">
        <v>10</v>
      </c>
      <c r="N82" s="7">
        <v>5</v>
      </c>
      <c r="O82" s="7">
        <v>2</v>
      </c>
      <c r="P82" s="7">
        <v>7</v>
      </c>
      <c r="Q82" s="7">
        <v>5</v>
      </c>
      <c r="R82" s="7">
        <v>10</v>
      </c>
      <c r="S82" s="7">
        <v>2</v>
      </c>
      <c r="T82" s="12">
        <v>21.043073840870061</v>
      </c>
      <c r="U82" s="7">
        <v>0</v>
      </c>
    </row>
    <row r="83" spans="1:21" x14ac:dyDescent="0.2">
      <c r="A83" s="7" t="s">
        <v>56</v>
      </c>
      <c r="B83" s="7" t="s">
        <v>36</v>
      </c>
      <c r="C83" s="8">
        <v>40023</v>
      </c>
      <c r="D83" s="9" t="s">
        <v>48</v>
      </c>
      <c r="E83" s="10" t="s">
        <v>33</v>
      </c>
      <c r="F83" s="10">
        <f t="shared" si="4"/>
        <v>1</v>
      </c>
      <c r="G83" s="10">
        <f t="shared" si="5"/>
        <v>0</v>
      </c>
      <c r="H83" s="10">
        <f t="shared" si="6"/>
        <v>0</v>
      </c>
      <c r="I83" s="10">
        <f t="shared" si="7"/>
        <v>0</v>
      </c>
      <c r="J83" s="7">
        <v>0</v>
      </c>
      <c r="K83" s="13">
        <v>23534</v>
      </c>
      <c r="L83" s="9">
        <v>1430220</v>
      </c>
      <c r="M83" s="7">
        <v>4</v>
      </c>
      <c r="N83" s="7">
        <v>7</v>
      </c>
      <c r="O83" s="7">
        <v>1</v>
      </c>
      <c r="P83" s="7">
        <v>4</v>
      </c>
      <c r="Q83" s="7">
        <v>5</v>
      </c>
      <c r="R83" s="7">
        <v>6</v>
      </c>
      <c r="S83" s="7">
        <v>2</v>
      </c>
      <c r="T83" s="12">
        <v>12.820761693473839</v>
      </c>
      <c r="U83" s="7">
        <v>0</v>
      </c>
    </row>
    <row r="84" spans="1:21" x14ac:dyDescent="0.2">
      <c r="A84" s="7" t="s">
        <v>53</v>
      </c>
      <c r="B84" s="7" t="s">
        <v>36</v>
      </c>
      <c r="C84" s="8">
        <v>40026</v>
      </c>
      <c r="D84" s="9" t="s">
        <v>51</v>
      </c>
      <c r="E84" s="10" t="s">
        <v>42</v>
      </c>
      <c r="F84" s="10">
        <f t="shared" si="4"/>
        <v>0</v>
      </c>
      <c r="G84" s="10">
        <f t="shared" si="5"/>
        <v>0</v>
      </c>
      <c r="H84" s="10">
        <f t="shared" si="6"/>
        <v>1</v>
      </c>
      <c r="I84" s="10">
        <f t="shared" si="7"/>
        <v>0</v>
      </c>
      <c r="J84" s="7">
        <v>0</v>
      </c>
      <c r="K84" s="13">
        <v>22903</v>
      </c>
      <c r="L84" s="9">
        <v>6186710</v>
      </c>
      <c r="M84" s="7">
        <v>15</v>
      </c>
      <c r="N84" s="7">
        <v>9</v>
      </c>
      <c r="O84" s="7">
        <v>5</v>
      </c>
      <c r="P84" s="7">
        <v>1</v>
      </c>
      <c r="Q84" s="7">
        <v>7</v>
      </c>
      <c r="R84" s="7">
        <v>4</v>
      </c>
      <c r="S84" s="7">
        <v>2</v>
      </c>
      <c r="T84" s="12">
        <v>11.840596330275229</v>
      </c>
      <c r="U84" s="7">
        <v>0</v>
      </c>
    </row>
    <row r="85" spans="1:21" x14ac:dyDescent="0.2">
      <c r="A85" s="7" t="s">
        <v>43</v>
      </c>
      <c r="B85" s="7" t="s">
        <v>36</v>
      </c>
      <c r="C85" s="8">
        <v>40041</v>
      </c>
      <c r="D85" s="9" t="s">
        <v>45</v>
      </c>
      <c r="E85" s="10" t="s">
        <v>33</v>
      </c>
      <c r="F85" s="10">
        <f t="shared" si="4"/>
        <v>1</v>
      </c>
      <c r="G85" s="10">
        <f t="shared" si="5"/>
        <v>0</v>
      </c>
      <c r="H85" s="10">
        <f t="shared" si="6"/>
        <v>0</v>
      </c>
      <c r="I85" s="10">
        <f t="shared" si="7"/>
        <v>0</v>
      </c>
      <c r="J85" s="7">
        <v>0</v>
      </c>
      <c r="K85" s="13">
        <v>21025</v>
      </c>
      <c r="L85" s="9">
        <v>1828092</v>
      </c>
      <c r="M85" s="7">
        <v>14</v>
      </c>
      <c r="N85" s="7">
        <v>6</v>
      </c>
      <c r="O85" s="7">
        <v>9</v>
      </c>
      <c r="P85" s="7">
        <v>6</v>
      </c>
      <c r="Q85" s="7">
        <v>4</v>
      </c>
      <c r="R85" s="7">
        <v>6</v>
      </c>
      <c r="S85" s="7">
        <v>2</v>
      </c>
      <c r="T85" s="12">
        <v>18.934098185699039</v>
      </c>
      <c r="U85" s="7">
        <v>0</v>
      </c>
    </row>
    <row r="86" spans="1:21" x14ac:dyDescent="0.2">
      <c r="A86" s="7" t="s">
        <v>49</v>
      </c>
      <c r="B86" s="7" t="s">
        <v>36</v>
      </c>
      <c r="C86" s="8">
        <v>40048</v>
      </c>
      <c r="D86" s="9" t="s">
        <v>51</v>
      </c>
      <c r="E86" s="10" t="s">
        <v>42</v>
      </c>
      <c r="F86" s="10">
        <f t="shared" si="4"/>
        <v>0</v>
      </c>
      <c r="G86" s="10">
        <f t="shared" si="5"/>
        <v>0</v>
      </c>
      <c r="H86" s="10">
        <f t="shared" si="6"/>
        <v>1</v>
      </c>
      <c r="I86" s="10">
        <f t="shared" si="7"/>
        <v>0</v>
      </c>
      <c r="J86" s="7">
        <v>0</v>
      </c>
      <c r="K86" s="13">
        <v>22903</v>
      </c>
      <c r="L86" s="9">
        <v>6186710</v>
      </c>
      <c r="M86" s="7">
        <v>19</v>
      </c>
      <c r="N86" s="7">
        <v>7</v>
      </c>
      <c r="O86" s="7">
        <v>1</v>
      </c>
      <c r="P86" s="7">
        <v>6</v>
      </c>
      <c r="Q86" s="7">
        <v>3</v>
      </c>
      <c r="R86" s="7">
        <v>3</v>
      </c>
      <c r="S86" s="7">
        <v>3</v>
      </c>
      <c r="T86" s="12">
        <v>12.12258833730761</v>
      </c>
      <c r="U86" s="7">
        <v>0.9</v>
      </c>
    </row>
    <row r="87" spans="1:21" x14ac:dyDescent="0.2">
      <c r="A87" s="7" t="s">
        <v>39</v>
      </c>
      <c r="B87" s="7" t="s">
        <v>36</v>
      </c>
      <c r="C87" s="8">
        <v>40061</v>
      </c>
      <c r="D87" s="9" t="s">
        <v>41</v>
      </c>
      <c r="E87" s="10" t="s">
        <v>42</v>
      </c>
      <c r="F87" s="10">
        <f t="shared" si="4"/>
        <v>0</v>
      </c>
      <c r="G87" s="10">
        <f t="shared" si="5"/>
        <v>0</v>
      </c>
      <c r="H87" s="10">
        <f t="shared" si="6"/>
        <v>1</v>
      </c>
      <c r="I87" s="10">
        <f t="shared" si="7"/>
        <v>0</v>
      </c>
      <c r="J87" s="7">
        <v>1</v>
      </c>
      <c r="K87" s="11">
        <v>22667</v>
      </c>
      <c r="L87" s="9">
        <v>19223897</v>
      </c>
      <c r="M87" s="7">
        <v>1</v>
      </c>
      <c r="N87" s="7">
        <v>8</v>
      </c>
      <c r="O87" s="7">
        <v>4</v>
      </c>
      <c r="P87" s="7">
        <v>5</v>
      </c>
      <c r="Q87" s="7">
        <v>2</v>
      </c>
      <c r="R87" s="7">
        <v>4</v>
      </c>
      <c r="S87" s="7">
        <v>3</v>
      </c>
      <c r="T87" s="12">
        <v>42.561597807937666</v>
      </c>
      <c r="U87" s="7">
        <v>10</v>
      </c>
    </row>
    <row r="88" spans="1:21" x14ac:dyDescent="0.2">
      <c r="A88" s="7" t="s">
        <v>30</v>
      </c>
      <c r="B88" s="7" t="s">
        <v>36</v>
      </c>
      <c r="C88" s="8">
        <v>40076</v>
      </c>
      <c r="D88" s="9" t="s">
        <v>32</v>
      </c>
      <c r="E88" s="10" t="s">
        <v>33</v>
      </c>
      <c r="F88" s="10">
        <f t="shared" si="4"/>
        <v>1</v>
      </c>
      <c r="G88" s="10">
        <f t="shared" si="5"/>
        <v>0</v>
      </c>
      <c r="H88" s="10">
        <f t="shared" si="6"/>
        <v>0</v>
      </c>
      <c r="I88" s="10">
        <f t="shared" si="7"/>
        <v>0</v>
      </c>
      <c r="J88" s="7">
        <v>0</v>
      </c>
      <c r="K88" s="11">
        <v>17907</v>
      </c>
      <c r="L88" s="9">
        <v>408161</v>
      </c>
      <c r="M88" s="7">
        <v>10</v>
      </c>
      <c r="N88" s="7">
        <v>8</v>
      </c>
      <c r="O88" s="7">
        <v>0</v>
      </c>
      <c r="P88" s="7">
        <v>4</v>
      </c>
      <c r="Q88" s="7">
        <v>0</v>
      </c>
      <c r="R88" s="7">
        <v>6</v>
      </c>
      <c r="S88" s="7">
        <v>3</v>
      </c>
      <c r="T88" s="12">
        <v>5.4227500544781</v>
      </c>
      <c r="U88" s="7">
        <v>0</v>
      </c>
    </row>
    <row r="89" spans="1:21" x14ac:dyDescent="0.2">
      <c r="A89" s="7" t="s">
        <v>31</v>
      </c>
      <c r="B89" s="7" t="s">
        <v>36</v>
      </c>
      <c r="C89" s="8">
        <v>40089</v>
      </c>
      <c r="D89" s="9" t="s">
        <v>57</v>
      </c>
      <c r="E89" s="10" t="s">
        <v>42</v>
      </c>
      <c r="F89" s="10">
        <f t="shared" si="4"/>
        <v>0</v>
      </c>
      <c r="G89" s="10">
        <f t="shared" si="5"/>
        <v>0</v>
      </c>
      <c r="H89" s="10">
        <f t="shared" si="6"/>
        <v>1</v>
      </c>
      <c r="I89" s="10">
        <f t="shared" si="7"/>
        <v>0</v>
      </c>
      <c r="J89" s="7">
        <v>0</v>
      </c>
      <c r="K89" s="13">
        <v>15835</v>
      </c>
      <c r="L89" s="9">
        <v>2452617</v>
      </c>
      <c r="M89" s="7">
        <v>5</v>
      </c>
      <c r="N89" s="7">
        <v>11</v>
      </c>
      <c r="O89" s="7">
        <v>7</v>
      </c>
      <c r="P89" s="7">
        <v>3</v>
      </c>
      <c r="Q89" s="7">
        <v>5</v>
      </c>
      <c r="R89" s="7">
        <v>3</v>
      </c>
      <c r="S89" s="7">
        <v>3</v>
      </c>
      <c r="T89" s="12">
        <v>13.621267363052766</v>
      </c>
      <c r="U89" s="7">
        <v>18</v>
      </c>
    </row>
    <row r="90" spans="1:21" x14ac:dyDescent="0.2">
      <c r="A90" s="7" t="s">
        <v>40</v>
      </c>
      <c r="B90" s="7" t="s">
        <v>36</v>
      </c>
      <c r="C90" s="8">
        <v>40096</v>
      </c>
      <c r="D90" s="9" t="s">
        <v>45</v>
      </c>
      <c r="E90" s="10" t="s">
        <v>33</v>
      </c>
      <c r="F90" s="10">
        <f t="shared" si="4"/>
        <v>1</v>
      </c>
      <c r="G90" s="10">
        <f t="shared" si="5"/>
        <v>0</v>
      </c>
      <c r="H90" s="10">
        <f t="shared" si="6"/>
        <v>0</v>
      </c>
      <c r="I90" s="10">
        <f t="shared" si="7"/>
        <v>0</v>
      </c>
      <c r="J90" s="7">
        <v>0</v>
      </c>
      <c r="K90" s="13">
        <v>21025</v>
      </c>
      <c r="L90" s="9">
        <v>1828092</v>
      </c>
      <c r="M90" s="7">
        <v>15</v>
      </c>
      <c r="N90" s="7">
        <v>13</v>
      </c>
      <c r="O90" s="7">
        <v>7</v>
      </c>
      <c r="P90" s="7">
        <v>1</v>
      </c>
      <c r="Q90" s="7">
        <v>6</v>
      </c>
      <c r="R90" s="7">
        <v>1</v>
      </c>
      <c r="S90" s="7">
        <v>3</v>
      </c>
      <c r="T90" s="12">
        <v>14.998865355521936</v>
      </c>
      <c r="U90" s="7">
        <v>0.2</v>
      </c>
    </row>
    <row r="91" spans="1:21" x14ac:dyDescent="0.2">
      <c r="A91" s="7" t="s">
        <v>60</v>
      </c>
      <c r="B91" s="7" t="s">
        <v>36</v>
      </c>
      <c r="C91" s="8">
        <v>40110</v>
      </c>
      <c r="D91" s="9" t="s">
        <v>37</v>
      </c>
      <c r="E91" s="10" t="s">
        <v>38</v>
      </c>
      <c r="F91" s="10">
        <f t="shared" si="4"/>
        <v>0</v>
      </c>
      <c r="G91" s="10">
        <f t="shared" si="5"/>
        <v>1</v>
      </c>
      <c r="H91" s="10">
        <f t="shared" si="6"/>
        <v>0</v>
      </c>
      <c r="I91" s="10">
        <f t="shared" si="7"/>
        <v>0</v>
      </c>
      <c r="J91" s="7">
        <v>0</v>
      </c>
      <c r="K91" s="13">
        <v>13510</v>
      </c>
      <c r="L91" s="9">
        <v>1561659</v>
      </c>
      <c r="M91" s="7">
        <v>18</v>
      </c>
      <c r="N91" s="7">
        <v>12</v>
      </c>
      <c r="O91" s="7">
        <v>1</v>
      </c>
      <c r="P91" s="7">
        <v>5</v>
      </c>
      <c r="Q91" s="7">
        <v>3</v>
      </c>
      <c r="R91" s="7">
        <v>2</v>
      </c>
      <c r="S91" s="7">
        <v>4</v>
      </c>
      <c r="T91" s="12">
        <v>10.415512465373961</v>
      </c>
      <c r="U91" s="7">
        <v>0</v>
      </c>
    </row>
    <row r="92" spans="1:21" x14ac:dyDescent="0.2">
      <c r="A92" s="7" t="s">
        <v>50</v>
      </c>
      <c r="B92" s="7" t="s">
        <v>36</v>
      </c>
      <c r="C92" s="8">
        <v>40117</v>
      </c>
      <c r="D92" s="9" t="s">
        <v>41</v>
      </c>
      <c r="E92" s="10" t="s">
        <v>42</v>
      </c>
      <c r="F92" s="10">
        <f t="shared" si="4"/>
        <v>0</v>
      </c>
      <c r="G92" s="10">
        <f t="shared" si="5"/>
        <v>0</v>
      </c>
      <c r="H92" s="10">
        <f t="shared" si="6"/>
        <v>1</v>
      </c>
      <c r="I92" s="10">
        <f t="shared" si="7"/>
        <v>0</v>
      </c>
      <c r="J92" s="7">
        <v>0</v>
      </c>
      <c r="K92" s="11">
        <v>22667</v>
      </c>
      <c r="L92" s="9">
        <v>19223897</v>
      </c>
      <c r="M92" s="7">
        <v>2</v>
      </c>
      <c r="N92" s="7">
        <v>11</v>
      </c>
      <c r="O92" s="7">
        <v>6</v>
      </c>
      <c r="P92" s="7">
        <v>4</v>
      </c>
      <c r="Q92" s="7">
        <v>5</v>
      </c>
      <c r="R92" s="7">
        <v>3</v>
      </c>
      <c r="S92" s="7">
        <v>4</v>
      </c>
      <c r="T92" s="12">
        <v>25.683217277222727</v>
      </c>
      <c r="U92" s="7">
        <v>0</v>
      </c>
    </row>
    <row r="93" spans="1:21" x14ac:dyDescent="0.2">
      <c r="A93" s="7" t="s">
        <v>44</v>
      </c>
      <c r="B93" s="7" t="s">
        <v>36</v>
      </c>
      <c r="C93" s="8">
        <v>40139</v>
      </c>
      <c r="D93" s="9" t="s">
        <v>62</v>
      </c>
      <c r="E93" s="10" t="s">
        <v>38</v>
      </c>
      <c r="F93" s="10">
        <f t="shared" si="4"/>
        <v>0</v>
      </c>
      <c r="G93" s="10">
        <f t="shared" si="5"/>
        <v>1</v>
      </c>
      <c r="H93" s="10">
        <f t="shared" si="6"/>
        <v>0</v>
      </c>
      <c r="I93" s="10">
        <f t="shared" si="7"/>
        <v>0</v>
      </c>
      <c r="J93" s="7">
        <v>0</v>
      </c>
      <c r="K93" s="11">
        <v>9240</v>
      </c>
      <c r="L93" s="9">
        <v>2998096</v>
      </c>
      <c r="M93" s="7">
        <v>13</v>
      </c>
      <c r="N93" s="7">
        <v>11</v>
      </c>
      <c r="O93" s="7">
        <v>0</v>
      </c>
      <c r="P93" s="7">
        <v>4</v>
      </c>
      <c r="Q93" s="7">
        <v>0</v>
      </c>
      <c r="R93" s="7">
        <v>4</v>
      </c>
      <c r="S93" s="7">
        <v>4</v>
      </c>
      <c r="T93" s="12">
        <v>10.169292264284035</v>
      </c>
      <c r="U93" s="7">
        <v>0</v>
      </c>
    </row>
    <row r="94" spans="1:21" x14ac:dyDescent="0.2">
      <c r="A94" s="7" t="s">
        <v>46</v>
      </c>
      <c r="B94" s="7" t="s">
        <v>36</v>
      </c>
      <c r="C94" s="8">
        <v>40146</v>
      </c>
      <c r="D94" s="9" t="s">
        <v>48</v>
      </c>
      <c r="E94" s="10" t="s">
        <v>33</v>
      </c>
      <c r="F94" s="10">
        <f t="shared" si="4"/>
        <v>1</v>
      </c>
      <c r="G94" s="10">
        <f t="shared" si="5"/>
        <v>0</v>
      </c>
      <c r="H94" s="10">
        <f t="shared" si="6"/>
        <v>0</v>
      </c>
      <c r="I94" s="10">
        <f t="shared" si="7"/>
        <v>0</v>
      </c>
      <c r="J94" s="7">
        <v>0</v>
      </c>
      <c r="K94" s="13">
        <v>23534</v>
      </c>
      <c r="L94" s="9">
        <v>1430220</v>
      </c>
      <c r="M94" s="7">
        <v>8</v>
      </c>
      <c r="N94" s="7">
        <v>11</v>
      </c>
      <c r="O94" s="7">
        <v>5</v>
      </c>
      <c r="P94" s="7">
        <v>4</v>
      </c>
      <c r="Q94" s="7">
        <v>4</v>
      </c>
      <c r="R94" s="7">
        <v>5</v>
      </c>
      <c r="S94" s="7">
        <v>4</v>
      </c>
      <c r="T94" s="12">
        <v>17.694944168734491</v>
      </c>
      <c r="U94" s="7">
        <v>0</v>
      </c>
    </row>
    <row r="95" spans="1:21" x14ac:dyDescent="0.2">
      <c r="A95" s="7" t="s">
        <v>52</v>
      </c>
      <c r="B95" s="7" t="s">
        <v>53</v>
      </c>
      <c r="C95" s="8">
        <v>39943</v>
      </c>
      <c r="D95" s="9" t="s">
        <v>54</v>
      </c>
      <c r="E95" s="10" t="s">
        <v>42</v>
      </c>
      <c r="F95" s="10">
        <f t="shared" si="4"/>
        <v>0</v>
      </c>
      <c r="G95" s="10">
        <f t="shared" si="5"/>
        <v>0</v>
      </c>
      <c r="H95" s="10">
        <f t="shared" si="6"/>
        <v>1</v>
      </c>
      <c r="I95" s="10">
        <f t="shared" si="7"/>
        <v>0</v>
      </c>
      <c r="J95" s="7">
        <v>0</v>
      </c>
      <c r="K95" s="13">
        <v>20044</v>
      </c>
      <c r="L95" s="9">
        <v>673396</v>
      </c>
      <c r="M95" s="7">
        <v>2</v>
      </c>
      <c r="N95" s="7">
        <v>7</v>
      </c>
      <c r="O95" s="7">
        <v>4</v>
      </c>
      <c r="P95" s="7">
        <v>4</v>
      </c>
      <c r="Q95" s="7">
        <v>10</v>
      </c>
      <c r="R95" s="7">
        <v>7</v>
      </c>
      <c r="S95" s="7">
        <v>1</v>
      </c>
      <c r="T95" s="12">
        <v>34.725000000000001</v>
      </c>
      <c r="U95" s="7">
        <v>0</v>
      </c>
    </row>
    <row r="96" spans="1:21" x14ac:dyDescent="0.2">
      <c r="A96" s="7" t="s">
        <v>46</v>
      </c>
      <c r="B96" s="7" t="s">
        <v>53</v>
      </c>
      <c r="C96" s="8">
        <v>39957</v>
      </c>
      <c r="D96" s="9" t="s">
        <v>48</v>
      </c>
      <c r="E96" s="10" t="s">
        <v>33</v>
      </c>
      <c r="F96" s="10">
        <f t="shared" si="4"/>
        <v>1</v>
      </c>
      <c r="G96" s="10">
        <f t="shared" si="5"/>
        <v>0</v>
      </c>
      <c r="H96" s="10">
        <f t="shared" si="6"/>
        <v>0</v>
      </c>
      <c r="I96" s="10">
        <f t="shared" si="7"/>
        <v>0</v>
      </c>
      <c r="J96" s="7">
        <v>0</v>
      </c>
      <c r="K96" s="13">
        <v>23534</v>
      </c>
      <c r="L96" s="9">
        <v>1430220</v>
      </c>
      <c r="M96" s="7">
        <v>14</v>
      </c>
      <c r="N96" s="7">
        <v>12</v>
      </c>
      <c r="O96" s="7">
        <v>2</v>
      </c>
      <c r="P96" s="7">
        <v>5</v>
      </c>
      <c r="Q96" s="7">
        <v>2</v>
      </c>
      <c r="R96" s="7">
        <v>2</v>
      </c>
      <c r="S96" s="7">
        <v>1</v>
      </c>
      <c r="T96" s="12">
        <v>20.437090558766858</v>
      </c>
      <c r="U96" s="7">
        <v>0</v>
      </c>
    </row>
    <row r="97" spans="1:21" x14ac:dyDescent="0.2">
      <c r="A97" s="7" t="s">
        <v>49</v>
      </c>
      <c r="B97" s="7" t="s">
        <v>53</v>
      </c>
      <c r="C97" s="8">
        <v>39971</v>
      </c>
      <c r="D97" s="9" t="s">
        <v>51</v>
      </c>
      <c r="E97" s="10" t="s">
        <v>42</v>
      </c>
      <c r="F97" s="10">
        <f t="shared" si="4"/>
        <v>0</v>
      </c>
      <c r="G97" s="10">
        <f t="shared" si="5"/>
        <v>0</v>
      </c>
      <c r="H97" s="10">
        <f t="shared" si="6"/>
        <v>1</v>
      </c>
      <c r="I97" s="10">
        <f t="shared" si="7"/>
        <v>0</v>
      </c>
      <c r="J97" s="7">
        <v>0</v>
      </c>
      <c r="K97" s="13">
        <v>22903</v>
      </c>
      <c r="L97" s="9">
        <v>6186710</v>
      </c>
      <c r="M97" s="7">
        <v>12</v>
      </c>
      <c r="N97" s="7">
        <v>17</v>
      </c>
      <c r="O97" s="7">
        <v>2</v>
      </c>
      <c r="P97" s="7">
        <v>2</v>
      </c>
      <c r="Q97" s="7">
        <v>2</v>
      </c>
      <c r="R97" s="7">
        <v>2</v>
      </c>
      <c r="S97" s="7">
        <v>1</v>
      </c>
      <c r="T97" s="12">
        <v>13.960185050269562</v>
      </c>
      <c r="U97" s="7">
        <v>0</v>
      </c>
    </row>
    <row r="98" spans="1:21" x14ac:dyDescent="0.2">
      <c r="A98" s="7" t="s">
        <v>44</v>
      </c>
      <c r="B98" s="7" t="s">
        <v>53</v>
      </c>
      <c r="C98" s="8">
        <v>39984</v>
      </c>
      <c r="D98" s="9" t="s">
        <v>62</v>
      </c>
      <c r="E98" s="10" t="s">
        <v>38</v>
      </c>
      <c r="F98" s="10">
        <f t="shared" si="4"/>
        <v>0</v>
      </c>
      <c r="G98" s="10">
        <f t="shared" si="5"/>
        <v>1</v>
      </c>
      <c r="H98" s="10">
        <f t="shared" si="6"/>
        <v>0</v>
      </c>
      <c r="I98" s="10">
        <f t="shared" si="7"/>
        <v>0</v>
      </c>
      <c r="J98" s="7">
        <v>0</v>
      </c>
      <c r="K98" s="11">
        <v>9240</v>
      </c>
      <c r="L98" s="9">
        <v>2998096</v>
      </c>
      <c r="M98" s="7">
        <v>4</v>
      </c>
      <c r="N98" s="7">
        <v>16</v>
      </c>
      <c r="O98" s="7">
        <v>4</v>
      </c>
      <c r="P98" s="7">
        <v>4</v>
      </c>
      <c r="Q98" s="7">
        <v>2</v>
      </c>
      <c r="R98" s="7">
        <v>4</v>
      </c>
      <c r="S98" s="7">
        <v>1</v>
      </c>
      <c r="T98" s="12">
        <v>17.584274823183613</v>
      </c>
      <c r="U98" s="7">
        <v>0</v>
      </c>
    </row>
    <row r="99" spans="1:21" x14ac:dyDescent="0.2">
      <c r="A99" s="7" t="s">
        <v>31</v>
      </c>
      <c r="B99" s="7" t="s">
        <v>53</v>
      </c>
      <c r="C99" s="8">
        <v>39999</v>
      </c>
      <c r="D99" s="9" t="s">
        <v>57</v>
      </c>
      <c r="E99" s="10" t="s">
        <v>42</v>
      </c>
      <c r="F99" s="10">
        <f t="shared" si="4"/>
        <v>0</v>
      </c>
      <c r="G99" s="10">
        <f t="shared" si="5"/>
        <v>0</v>
      </c>
      <c r="H99" s="10">
        <f t="shared" si="6"/>
        <v>1</v>
      </c>
      <c r="I99" s="10">
        <f t="shared" si="7"/>
        <v>0</v>
      </c>
      <c r="J99" s="7">
        <v>0</v>
      </c>
      <c r="K99" s="13">
        <v>15835</v>
      </c>
      <c r="L99" s="9">
        <v>2452617</v>
      </c>
      <c r="M99" s="7">
        <v>1</v>
      </c>
      <c r="N99" s="7">
        <v>20</v>
      </c>
      <c r="O99" s="7">
        <v>6</v>
      </c>
      <c r="P99" s="7">
        <v>3</v>
      </c>
      <c r="Q99" s="7">
        <v>8</v>
      </c>
      <c r="R99" s="7">
        <v>6</v>
      </c>
      <c r="S99" s="7">
        <v>1</v>
      </c>
      <c r="T99" s="12">
        <v>15.238387580121534</v>
      </c>
      <c r="U99" s="7">
        <v>0</v>
      </c>
    </row>
    <row r="100" spans="1:21" x14ac:dyDescent="0.2">
      <c r="A100" s="7" t="s">
        <v>30</v>
      </c>
      <c r="B100" s="7" t="s">
        <v>53</v>
      </c>
      <c r="C100" s="8">
        <v>40005</v>
      </c>
      <c r="D100" s="9" t="s">
        <v>32</v>
      </c>
      <c r="E100" s="10" t="s">
        <v>33</v>
      </c>
      <c r="F100" s="10">
        <f t="shared" si="4"/>
        <v>1</v>
      </c>
      <c r="G100" s="10">
        <f t="shared" si="5"/>
        <v>0</v>
      </c>
      <c r="H100" s="10">
        <f t="shared" si="6"/>
        <v>0</v>
      </c>
      <c r="I100" s="10">
        <f t="shared" si="7"/>
        <v>0</v>
      </c>
      <c r="J100" s="7">
        <v>0</v>
      </c>
      <c r="K100" s="11">
        <v>17907</v>
      </c>
      <c r="L100" s="9">
        <v>408161</v>
      </c>
      <c r="M100" s="7">
        <v>20</v>
      </c>
      <c r="N100" s="7">
        <v>19</v>
      </c>
      <c r="O100" s="7">
        <v>3</v>
      </c>
      <c r="P100" s="7">
        <v>1</v>
      </c>
      <c r="Q100" s="7">
        <v>3</v>
      </c>
      <c r="R100" s="7">
        <v>5</v>
      </c>
      <c r="S100" s="7">
        <v>2</v>
      </c>
      <c r="T100" s="12">
        <v>5.8990189445196215</v>
      </c>
      <c r="U100" s="7">
        <v>11.8</v>
      </c>
    </row>
    <row r="101" spans="1:21" x14ac:dyDescent="0.2">
      <c r="A101" s="7" t="s">
        <v>60</v>
      </c>
      <c r="B101" s="7" t="s">
        <v>53</v>
      </c>
      <c r="C101" s="8">
        <v>40016</v>
      </c>
      <c r="D101" s="9" t="s">
        <v>37</v>
      </c>
      <c r="E101" s="10" t="s">
        <v>38</v>
      </c>
      <c r="F101" s="10">
        <f t="shared" si="4"/>
        <v>0</v>
      </c>
      <c r="G101" s="10">
        <f t="shared" si="5"/>
        <v>1</v>
      </c>
      <c r="H101" s="10">
        <f t="shared" si="6"/>
        <v>0</v>
      </c>
      <c r="I101" s="10">
        <f t="shared" si="7"/>
        <v>0</v>
      </c>
      <c r="J101" s="7">
        <v>0</v>
      </c>
      <c r="K101" s="13">
        <v>13510</v>
      </c>
      <c r="L101" s="9">
        <v>1561659</v>
      </c>
      <c r="M101" s="7">
        <v>20</v>
      </c>
      <c r="N101" s="7">
        <v>16</v>
      </c>
      <c r="O101" s="7">
        <v>1</v>
      </c>
      <c r="P101" s="7">
        <v>5</v>
      </c>
      <c r="Q101" s="7">
        <v>2</v>
      </c>
      <c r="R101" s="7">
        <v>5</v>
      </c>
      <c r="S101" s="7">
        <v>2</v>
      </c>
      <c r="T101" s="12">
        <v>12.357956633590591</v>
      </c>
      <c r="U101" s="7">
        <v>38</v>
      </c>
    </row>
    <row r="102" spans="1:21" x14ac:dyDescent="0.2">
      <c r="A102" s="7" t="s">
        <v>40</v>
      </c>
      <c r="B102" s="7" t="s">
        <v>53</v>
      </c>
      <c r="C102" s="8">
        <v>40023</v>
      </c>
      <c r="D102" s="9" t="s">
        <v>45</v>
      </c>
      <c r="E102" s="10" t="s">
        <v>33</v>
      </c>
      <c r="F102" s="10">
        <f t="shared" si="4"/>
        <v>1</v>
      </c>
      <c r="G102" s="10">
        <f t="shared" si="5"/>
        <v>0</v>
      </c>
      <c r="H102" s="10">
        <f t="shared" si="6"/>
        <v>0</v>
      </c>
      <c r="I102" s="10">
        <f t="shared" si="7"/>
        <v>0</v>
      </c>
      <c r="J102" s="7">
        <v>0</v>
      </c>
      <c r="K102" s="13">
        <v>21025</v>
      </c>
      <c r="L102" s="9">
        <v>1828092</v>
      </c>
      <c r="M102" s="7">
        <v>15</v>
      </c>
      <c r="N102" s="7">
        <v>14</v>
      </c>
      <c r="O102" s="7">
        <v>2</v>
      </c>
      <c r="P102" s="7">
        <v>5</v>
      </c>
      <c r="Q102" s="7">
        <v>1</v>
      </c>
      <c r="R102" s="7">
        <v>7</v>
      </c>
      <c r="S102" s="7">
        <v>2</v>
      </c>
      <c r="T102" s="12">
        <v>28.711074448339865</v>
      </c>
      <c r="U102" s="7">
        <v>30.5</v>
      </c>
    </row>
    <row r="103" spans="1:21" x14ac:dyDescent="0.2">
      <c r="A103" s="7" t="s">
        <v>50</v>
      </c>
      <c r="B103" s="7" t="s">
        <v>53</v>
      </c>
      <c r="C103" s="8">
        <v>40030</v>
      </c>
      <c r="D103" s="9" t="s">
        <v>41</v>
      </c>
      <c r="E103" s="10" t="s">
        <v>42</v>
      </c>
      <c r="F103" s="10">
        <f t="shared" si="4"/>
        <v>0</v>
      </c>
      <c r="G103" s="10">
        <f t="shared" si="5"/>
        <v>0</v>
      </c>
      <c r="H103" s="10">
        <f t="shared" si="6"/>
        <v>1</v>
      </c>
      <c r="I103" s="10">
        <f t="shared" si="7"/>
        <v>0</v>
      </c>
      <c r="J103" s="7">
        <v>0</v>
      </c>
      <c r="K103" s="11">
        <v>22667</v>
      </c>
      <c r="L103" s="9">
        <v>19223897</v>
      </c>
      <c r="M103" s="7">
        <v>8</v>
      </c>
      <c r="N103" s="7">
        <v>13</v>
      </c>
      <c r="O103" s="7">
        <v>9</v>
      </c>
      <c r="P103" s="7">
        <v>7</v>
      </c>
      <c r="Q103" s="7">
        <v>5</v>
      </c>
      <c r="R103" s="7">
        <v>7</v>
      </c>
      <c r="S103" s="7">
        <v>2</v>
      </c>
      <c r="T103" s="12">
        <v>22.057918882285477</v>
      </c>
      <c r="U103" s="7">
        <v>0</v>
      </c>
    </row>
    <row r="104" spans="1:21" x14ac:dyDescent="0.2">
      <c r="A104" s="7" t="s">
        <v>39</v>
      </c>
      <c r="B104" s="7" t="s">
        <v>53</v>
      </c>
      <c r="C104" s="8">
        <v>40040</v>
      </c>
      <c r="D104" s="9" t="s">
        <v>41</v>
      </c>
      <c r="E104" s="10" t="s">
        <v>42</v>
      </c>
      <c r="F104" s="10">
        <f t="shared" si="4"/>
        <v>0</v>
      </c>
      <c r="G104" s="10">
        <f t="shared" si="5"/>
        <v>0</v>
      </c>
      <c r="H104" s="10">
        <f t="shared" si="6"/>
        <v>1</v>
      </c>
      <c r="I104" s="10">
        <f t="shared" si="7"/>
        <v>0</v>
      </c>
      <c r="J104" s="7">
        <v>1</v>
      </c>
      <c r="K104" s="11">
        <v>22667</v>
      </c>
      <c r="L104" s="9">
        <v>19223897</v>
      </c>
      <c r="M104" s="7">
        <v>1</v>
      </c>
      <c r="N104" s="7">
        <v>15</v>
      </c>
      <c r="O104" s="7">
        <v>5</v>
      </c>
      <c r="P104" s="7">
        <v>3</v>
      </c>
      <c r="Q104" s="7">
        <v>3</v>
      </c>
      <c r="R104" s="7">
        <v>3</v>
      </c>
      <c r="S104" s="7">
        <v>2</v>
      </c>
      <c r="T104" s="12">
        <v>26.877866203875872</v>
      </c>
      <c r="U104" s="7">
        <v>0</v>
      </c>
    </row>
    <row r="105" spans="1:21" x14ac:dyDescent="0.2">
      <c r="A105" s="7" t="s">
        <v>55</v>
      </c>
      <c r="B105" s="7" t="s">
        <v>53</v>
      </c>
      <c r="C105" s="8">
        <v>40048</v>
      </c>
      <c r="D105" s="9" t="s">
        <v>41</v>
      </c>
      <c r="E105" s="10" t="s">
        <v>42</v>
      </c>
      <c r="F105" s="10">
        <f t="shared" si="4"/>
        <v>0</v>
      </c>
      <c r="G105" s="10">
        <f t="shared" si="5"/>
        <v>0</v>
      </c>
      <c r="H105" s="10">
        <f t="shared" si="6"/>
        <v>1</v>
      </c>
      <c r="I105" s="10">
        <f t="shared" si="7"/>
        <v>0</v>
      </c>
      <c r="J105" s="7">
        <v>0</v>
      </c>
      <c r="K105" s="11">
        <v>22667</v>
      </c>
      <c r="L105" s="9">
        <v>19223897</v>
      </c>
      <c r="M105" s="7">
        <v>6</v>
      </c>
      <c r="N105" s="7">
        <v>18</v>
      </c>
      <c r="O105" s="7">
        <v>6</v>
      </c>
      <c r="P105" s="7">
        <v>1</v>
      </c>
      <c r="Q105" s="7">
        <v>4</v>
      </c>
      <c r="R105" s="7">
        <v>2</v>
      </c>
      <c r="S105" s="7">
        <v>3</v>
      </c>
      <c r="T105" s="12">
        <v>29.327870731148291</v>
      </c>
      <c r="U105" s="7">
        <v>0</v>
      </c>
    </row>
    <row r="106" spans="1:21" x14ac:dyDescent="0.2">
      <c r="A106" s="7" t="s">
        <v>35</v>
      </c>
      <c r="B106" s="7" t="s">
        <v>53</v>
      </c>
      <c r="C106" s="8">
        <v>40061</v>
      </c>
      <c r="D106" s="9" t="s">
        <v>37</v>
      </c>
      <c r="E106" s="10" t="s">
        <v>38</v>
      </c>
      <c r="F106" s="10">
        <f t="shared" si="4"/>
        <v>0</v>
      </c>
      <c r="G106" s="10">
        <f t="shared" si="5"/>
        <v>1</v>
      </c>
      <c r="H106" s="10">
        <f t="shared" si="6"/>
        <v>0</v>
      </c>
      <c r="I106" s="10">
        <f t="shared" si="7"/>
        <v>0</v>
      </c>
      <c r="J106" s="7">
        <v>0</v>
      </c>
      <c r="K106" s="13">
        <v>13510</v>
      </c>
      <c r="L106" s="9">
        <v>1561659</v>
      </c>
      <c r="M106" s="7">
        <v>19</v>
      </c>
      <c r="N106" s="7">
        <v>18</v>
      </c>
      <c r="O106" s="7">
        <v>4</v>
      </c>
      <c r="P106" s="7">
        <v>3</v>
      </c>
      <c r="Q106" s="7">
        <v>4</v>
      </c>
      <c r="R106" s="7">
        <v>7</v>
      </c>
      <c r="S106" s="7">
        <v>3</v>
      </c>
      <c r="T106" s="12">
        <v>12.205975842339479</v>
      </c>
      <c r="U106" s="7">
        <v>0</v>
      </c>
    </row>
    <row r="107" spans="1:21" x14ac:dyDescent="0.2">
      <c r="A107" s="7" t="s">
        <v>47</v>
      </c>
      <c r="B107" s="7" t="s">
        <v>53</v>
      </c>
      <c r="C107" s="8">
        <v>40076</v>
      </c>
      <c r="D107" s="9" t="s">
        <v>64</v>
      </c>
      <c r="E107" s="10" t="s">
        <v>42</v>
      </c>
      <c r="F107" s="10">
        <f t="shared" si="4"/>
        <v>0</v>
      </c>
      <c r="G107" s="10">
        <f t="shared" si="5"/>
        <v>0</v>
      </c>
      <c r="H107" s="10">
        <f t="shared" si="6"/>
        <v>1</v>
      </c>
      <c r="I107" s="10">
        <f t="shared" si="7"/>
        <v>0</v>
      </c>
      <c r="J107" s="7">
        <v>0</v>
      </c>
      <c r="K107" s="13">
        <v>47108</v>
      </c>
      <c r="L107" s="9">
        <v>417098</v>
      </c>
      <c r="M107" s="7">
        <v>9</v>
      </c>
      <c r="N107" s="7">
        <v>18</v>
      </c>
      <c r="O107" s="7">
        <v>6</v>
      </c>
      <c r="P107" s="7">
        <v>2</v>
      </c>
      <c r="Q107" s="7">
        <v>4</v>
      </c>
      <c r="R107" s="7">
        <v>4</v>
      </c>
      <c r="S107" s="7">
        <v>3</v>
      </c>
      <c r="T107" s="12">
        <v>26.933458294283035</v>
      </c>
      <c r="U107" s="7">
        <v>0</v>
      </c>
    </row>
    <row r="108" spans="1:21" x14ac:dyDescent="0.2">
      <c r="A108" s="7" t="s">
        <v>63</v>
      </c>
      <c r="B108" s="7" t="s">
        <v>53</v>
      </c>
      <c r="C108" s="8">
        <v>40090</v>
      </c>
      <c r="D108" s="9" t="s">
        <v>65</v>
      </c>
      <c r="E108" s="10" t="s">
        <v>66</v>
      </c>
      <c r="F108" s="10">
        <f t="shared" si="4"/>
        <v>0</v>
      </c>
      <c r="G108" s="10">
        <f t="shared" si="5"/>
        <v>0</v>
      </c>
      <c r="H108" s="10">
        <f t="shared" si="6"/>
        <v>0</v>
      </c>
      <c r="I108" s="10">
        <f t="shared" si="7"/>
        <v>1</v>
      </c>
      <c r="J108" s="7">
        <v>0</v>
      </c>
      <c r="K108" s="11">
        <v>14355</v>
      </c>
      <c r="L108" s="9">
        <v>1281975</v>
      </c>
      <c r="M108" s="7">
        <v>2</v>
      </c>
      <c r="N108" s="7">
        <v>18</v>
      </c>
      <c r="O108" s="7">
        <v>6</v>
      </c>
      <c r="P108" s="7">
        <v>2</v>
      </c>
      <c r="Q108" s="7">
        <v>7</v>
      </c>
      <c r="R108" s="7">
        <v>1</v>
      </c>
      <c r="S108" s="7">
        <v>3</v>
      </c>
      <c r="T108" s="12">
        <v>9.3090173561268426</v>
      </c>
      <c r="U108" s="7">
        <v>0</v>
      </c>
    </row>
    <row r="109" spans="1:21" x14ac:dyDescent="0.2">
      <c r="A109" s="7" t="s">
        <v>61</v>
      </c>
      <c r="B109" s="7" t="s">
        <v>53</v>
      </c>
      <c r="C109" s="8">
        <v>40104</v>
      </c>
      <c r="D109" s="9" t="s">
        <v>57</v>
      </c>
      <c r="E109" s="10" t="s">
        <v>42</v>
      </c>
      <c r="F109" s="10">
        <f t="shared" si="4"/>
        <v>0</v>
      </c>
      <c r="G109" s="10">
        <f t="shared" si="5"/>
        <v>0</v>
      </c>
      <c r="H109" s="10">
        <f t="shared" si="6"/>
        <v>1</v>
      </c>
      <c r="I109" s="10">
        <f t="shared" si="7"/>
        <v>0</v>
      </c>
      <c r="J109" s="7">
        <v>0</v>
      </c>
      <c r="K109" s="13">
        <v>15835</v>
      </c>
      <c r="L109" s="9">
        <v>2452617</v>
      </c>
      <c r="M109" s="7">
        <v>7</v>
      </c>
      <c r="N109" s="7">
        <v>16</v>
      </c>
      <c r="O109" s="7">
        <v>7</v>
      </c>
      <c r="P109" s="7">
        <v>7</v>
      </c>
      <c r="Q109" s="7">
        <v>6</v>
      </c>
      <c r="R109" s="7">
        <v>8</v>
      </c>
      <c r="S109" s="7">
        <v>4</v>
      </c>
      <c r="T109" s="12">
        <v>14.603873491439797</v>
      </c>
      <c r="U109" s="7">
        <v>21</v>
      </c>
    </row>
    <row r="110" spans="1:21" x14ac:dyDescent="0.2">
      <c r="A110" s="7" t="s">
        <v>56</v>
      </c>
      <c r="B110" s="7" t="s">
        <v>53</v>
      </c>
      <c r="C110" s="8">
        <v>40118</v>
      </c>
      <c r="D110" s="9" t="s">
        <v>48</v>
      </c>
      <c r="E110" s="10" t="s">
        <v>33</v>
      </c>
      <c r="F110" s="10">
        <f t="shared" si="4"/>
        <v>1</v>
      </c>
      <c r="G110" s="10">
        <f t="shared" si="5"/>
        <v>0</v>
      </c>
      <c r="H110" s="10">
        <f t="shared" si="6"/>
        <v>0</v>
      </c>
      <c r="I110" s="10">
        <f t="shared" si="7"/>
        <v>0</v>
      </c>
      <c r="J110" s="7">
        <v>0</v>
      </c>
      <c r="K110" s="13">
        <v>23534</v>
      </c>
      <c r="L110" s="9">
        <v>1430220</v>
      </c>
      <c r="M110" s="7">
        <v>4</v>
      </c>
      <c r="N110" s="7">
        <v>16</v>
      </c>
      <c r="O110" s="7">
        <v>4</v>
      </c>
      <c r="P110" s="7">
        <v>3</v>
      </c>
      <c r="Q110" s="7">
        <v>3</v>
      </c>
      <c r="R110" s="7">
        <v>1</v>
      </c>
      <c r="S110" s="7">
        <v>4</v>
      </c>
      <c r="T110" s="12">
        <v>18.688415866599293</v>
      </c>
      <c r="U110" s="7">
        <v>0</v>
      </c>
    </row>
    <row r="111" spans="1:21" x14ac:dyDescent="0.2">
      <c r="A111" s="7" t="s">
        <v>36</v>
      </c>
      <c r="B111" s="7" t="s">
        <v>53</v>
      </c>
      <c r="C111" s="8">
        <v>40132</v>
      </c>
      <c r="D111" s="9" t="s">
        <v>59</v>
      </c>
      <c r="E111" s="10" t="s">
        <v>42</v>
      </c>
      <c r="F111" s="10">
        <f t="shared" si="4"/>
        <v>0</v>
      </c>
      <c r="G111" s="10">
        <f t="shared" si="5"/>
        <v>0</v>
      </c>
      <c r="H111" s="10">
        <f t="shared" si="6"/>
        <v>1</v>
      </c>
      <c r="I111" s="10">
        <f t="shared" si="7"/>
        <v>0</v>
      </c>
      <c r="J111" s="7">
        <v>0</v>
      </c>
      <c r="K111" s="11">
        <v>100806</v>
      </c>
      <c r="L111" s="9">
        <v>270173</v>
      </c>
      <c r="M111" s="7">
        <v>11</v>
      </c>
      <c r="N111" s="7">
        <v>16</v>
      </c>
      <c r="O111" s="7">
        <v>4</v>
      </c>
      <c r="P111" s="7">
        <v>9</v>
      </c>
      <c r="Q111" s="7">
        <v>3</v>
      </c>
      <c r="R111" s="7">
        <v>4</v>
      </c>
      <c r="S111" s="7">
        <v>4</v>
      </c>
      <c r="T111" s="12">
        <v>18.977272727272727</v>
      </c>
      <c r="U111" s="7">
        <v>10</v>
      </c>
    </row>
    <row r="112" spans="1:21" x14ac:dyDescent="0.2">
      <c r="A112" s="7" t="s">
        <v>43</v>
      </c>
      <c r="B112" s="7" t="s">
        <v>53</v>
      </c>
      <c r="C112" s="8">
        <v>40146</v>
      </c>
      <c r="D112" s="9" t="s">
        <v>45</v>
      </c>
      <c r="E112" s="10" t="s">
        <v>33</v>
      </c>
      <c r="F112" s="10">
        <f t="shared" si="4"/>
        <v>1</v>
      </c>
      <c r="G112" s="10">
        <f t="shared" si="5"/>
        <v>0</v>
      </c>
      <c r="H112" s="10">
        <f t="shared" si="6"/>
        <v>0</v>
      </c>
      <c r="I112" s="10">
        <f t="shared" si="7"/>
        <v>0</v>
      </c>
      <c r="J112" s="7">
        <v>1</v>
      </c>
      <c r="K112" s="13">
        <v>21025</v>
      </c>
      <c r="L112" s="9">
        <v>1828092</v>
      </c>
      <c r="M112" s="7">
        <v>15</v>
      </c>
      <c r="N112" s="7">
        <v>16</v>
      </c>
      <c r="O112" s="7">
        <v>4</v>
      </c>
      <c r="P112" s="7">
        <v>6</v>
      </c>
      <c r="Q112" s="7">
        <v>4</v>
      </c>
      <c r="R112" s="7">
        <v>5</v>
      </c>
      <c r="S112" s="7">
        <v>4</v>
      </c>
      <c r="T112" s="12">
        <v>20.52658391997036</v>
      </c>
      <c r="U112" s="7">
        <v>22.8</v>
      </c>
    </row>
    <row r="113" spans="1:21" x14ac:dyDescent="0.2">
      <c r="A113" s="7" t="s">
        <v>53</v>
      </c>
      <c r="B113" s="7" t="s">
        <v>55</v>
      </c>
      <c r="C113" s="8">
        <v>39950</v>
      </c>
      <c r="D113" s="9" t="s">
        <v>51</v>
      </c>
      <c r="E113" s="10" t="s">
        <v>42</v>
      </c>
      <c r="F113" s="10">
        <f t="shared" si="4"/>
        <v>0</v>
      </c>
      <c r="G113" s="10">
        <f t="shared" si="5"/>
        <v>0</v>
      </c>
      <c r="H113" s="10">
        <f t="shared" si="6"/>
        <v>1</v>
      </c>
      <c r="I113" s="10">
        <f t="shared" si="7"/>
        <v>0</v>
      </c>
      <c r="J113" s="7">
        <v>0</v>
      </c>
      <c r="K113" s="13">
        <v>22903</v>
      </c>
      <c r="L113" s="9">
        <v>6186710</v>
      </c>
      <c r="M113" s="7">
        <v>12</v>
      </c>
      <c r="N113" s="7">
        <v>17</v>
      </c>
      <c r="O113" s="7">
        <v>6</v>
      </c>
      <c r="P113" s="7">
        <v>6</v>
      </c>
      <c r="Q113" s="7">
        <v>3</v>
      </c>
      <c r="R113" s="7">
        <v>4</v>
      </c>
      <c r="S113" s="7">
        <v>1</v>
      </c>
      <c r="T113" s="12">
        <v>12.88284691629956</v>
      </c>
      <c r="U113" s="7">
        <v>0</v>
      </c>
    </row>
    <row r="114" spans="1:21" x14ac:dyDescent="0.2">
      <c r="A114" s="7" t="s">
        <v>47</v>
      </c>
      <c r="B114" s="7" t="s">
        <v>55</v>
      </c>
      <c r="C114" s="8">
        <v>39964</v>
      </c>
      <c r="D114" s="9" t="s">
        <v>64</v>
      </c>
      <c r="E114" s="10" t="s">
        <v>42</v>
      </c>
      <c r="F114" s="10">
        <f t="shared" si="4"/>
        <v>0</v>
      </c>
      <c r="G114" s="10">
        <f t="shared" si="5"/>
        <v>0</v>
      </c>
      <c r="H114" s="10">
        <f t="shared" si="6"/>
        <v>1</v>
      </c>
      <c r="I114" s="10">
        <f t="shared" si="7"/>
        <v>0</v>
      </c>
      <c r="J114" s="7">
        <v>1</v>
      </c>
      <c r="K114" s="13">
        <v>47108</v>
      </c>
      <c r="L114" s="9">
        <v>417098</v>
      </c>
      <c r="M114" s="7">
        <v>6</v>
      </c>
      <c r="N114" s="7">
        <v>9</v>
      </c>
      <c r="O114" s="7">
        <v>5</v>
      </c>
      <c r="P114" s="7">
        <v>4</v>
      </c>
      <c r="Q114" s="7">
        <v>8</v>
      </c>
      <c r="R114" s="7">
        <v>2</v>
      </c>
      <c r="S114" s="7">
        <v>1</v>
      </c>
      <c r="T114" s="12">
        <v>14.783373493975903</v>
      </c>
      <c r="U114" s="7">
        <v>0</v>
      </c>
    </row>
    <row r="115" spans="1:21" x14ac:dyDescent="0.2">
      <c r="A115" s="7" t="s">
        <v>63</v>
      </c>
      <c r="B115" s="7" t="s">
        <v>55</v>
      </c>
      <c r="C115" s="8">
        <v>39978</v>
      </c>
      <c r="D115" s="9" t="s">
        <v>65</v>
      </c>
      <c r="E115" s="10" t="s">
        <v>66</v>
      </c>
      <c r="F115" s="10">
        <f t="shared" si="4"/>
        <v>0</v>
      </c>
      <c r="G115" s="10">
        <f t="shared" si="5"/>
        <v>0</v>
      </c>
      <c r="H115" s="10">
        <f t="shared" si="6"/>
        <v>0</v>
      </c>
      <c r="I115" s="10">
        <f t="shared" si="7"/>
        <v>1</v>
      </c>
      <c r="J115" s="7">
        <v>0</v>
      </c>
      <c r="K115" s="11">
        <v>14355</v>
      </c>
      <c r="L115" s="9">
        <v>1281975</v>
      </c>
      <c r="M115" s="7">
        <v>13</v>
      </c>
      <c r="N115" s="7">
        <v>9</v>
      </c>
      <c r="O115" s="7">
        <v>4</v>
      </c>
      <c r="P115" s="7">
        <v>6</v>
      </c>
      <c r="Q115" s="7">
        <v>5</v>
      </c>
      <c r="R115" s="7">
        <v>5</v>
      </c>
      <c r="S115" s="7">
        <v>1</v>
      </c>
      <c r="T115" s="12">
        <v>24.96755830323805</v>
      </c>
      <c r="U115" s="7">
        <v>0</v>
      </c>
    </row>
    <row r="116" spans="1:21" x14ac:dyDescent="0.2">
      <c r="A116" s="7" t="s">
        <v>43</v>
      </c>
      <c r="B116" s="7" t="s">
        <v>55</v>
      </c>
      <c r="C116" s="8">
        <v>39991</v>
      </c>
      <c r="D116" s="9" t="s">
        <v>45</v>
      </c>
      <c r="E116" s="10" t="s">
        <v>33</v>
      </c>
      <c r="F116" s="10">
        <f t="shared" si="4"/>
        <v>1</v>
      </c>
      <c r="G116" s="10">
        <f t="shared" si="5"/>
        <v>0</v>
      </c>
      <c r="H116" s="10">
        <f t="shared" si="6"/>
        <v>0</v>
      </c>
      <c r="I116" s="10">
        <f t="shared" si="7"/>
        <v>0</v>
      </c>
      <c r="J116" s="7">
        <v>0</v>
      </c>
      <c r="K116" s="13">
        <v>21025</v>
      </c>
      <c r="L116" s="9">
        <v>1828092</v>
      </c>
      <c r="M116" s="7">
        <v>20</v>
      </c>
      <c r="N116" s="7">
        <v>5</v>
      </c>
      <c r="O116" s="7">
        <v>4</v>
      </c>
      <c r="P116" s="7">
        <v>7</v>
      </c>
      <c r="Q116" s="7">
        <v>3</v>
      </c>
      <c r="R116" s="7">
        <v>5</v>
      </c>
      <c r="S116" s="7">
        <v>1</v>
      </c>
      <c r="T116" s="12">
        <v>22.029908289035575</v>
      </c>
      <c r="U116" s="7">
        <v>6</v>
      </c>
    </row>
    <row r="117" spans="1:21" x14ac:dyDescent="0.2">
      <c r="A117" s="7" t="s">
        <v>46</v>
      </c>
      <c r="B117" s="7" t="s">
        <v>55</v>
      </c>
      <c r="C117" s="8">
        <v>40006</v>
      </c>
      <c r="D117" s="9" t="s">
        <v>48</v>
      </c>
      <c r="E117" s="10" t="s">
        <v>33</v>
      </c>
      <c r="F117" s="10">
        <f t="shared" si="4"/>
        <v>1</v>
      </c>
      <c r="G117" s="10">
        <f t="shared" si="5"/>
        <v>0</v>
      </c>
      <c r="H117" s="10">
        <f t="shared" si="6"/>
        <v>0</v>
      </c>
      <c r="I117" s="10">
        <f t="shared" si="7"/>
        <v>0</v>
      </c>
      <c r="J117" s="7">
        <v>0</v>
      </c>
      <c r="K117" s="13">
        <v>23534</v>
      </c>
      <c r="L117" s="9">
        <v>1430220</v>
      </c>
      <c r="M117" s="7">
        <v>10</v>
      </c>
      <c r="N117" s="7">
        <v>5</v>
      </c>
      <c r="O117" s="7">
        <v>4</v>
      </c>
      <c r="P117" s="7">
        <v>6</v>
      </c>
      <c r="Q117" s="7">
        <v>7</v>
      </c>
      <c r="R117" s="7">
        <v>7</v>
      </c>
      <c r="S117" s="7">
        <v>2</v>
      </c>
      <c r="T117" s="12">
        <v>18.452843365480547</v>
      </c>
      <c r="U117" s="7">
        <v>0</v>
      </c>
    </row>
    <row r="118" spans="1:21" x14ac:dyDescent="0.2">
      <c r="A118" s="7" t="s">
        <v>61</v>
      </c>
      <c r="B118" s="7" t="s">
        <v>55</v>
      </c>
      <c r="C118" s="8">
        <v>40013</v>
      </c>
      <c r="D118" s="9" t="s">
        <v>57</v>
      </c>
      <c r="E118" s="10" t="s">
        <v>42</v>
      </c>
      <c r="F118" s="10">
        <f t="shared" si="4"/>
        <v>0</v>
      </c>
      <c r="G118" s="10">
        <f t="shared" si="5"/>
        <v>0</v>
      </c>
      <c r="H118" s="10">
        <f t="shared" si="6"/>
        <v>1</v>
      </c>
      <c r="I118" s="10">
        <f t="shared" si="7"/>
        <v>0</v>
      </c>
      <c r="J118" s="7">
        <v>0</v>
      </c>
      <c r="K118" s="13">
        <v>15835</v>
      </c>
      <c r="L118" s="9">
        <v>2452617</v>
      </c>
      <c r="M118" s="7">
        <v>14</v>
      </c>
      <c r="N118" s="7">
        <v>6</v>
      </c>
      <c r="O118" s="7">
        <v>3</v>
      </c>
      <c r="P118" s="7">
        <v>6</v>
      </c>
      <c r="Q118" s="7">
        <v>1</v>
      </c>
      <c r="R118" s="7">
        <v>8</v>
      </c>
      <c r="S118" s="7">
        <v>2</v>
      </c>
      <c r="T118" s="12">
        <v>14.453325635103926</v>
      </c>
      <c r="U118" s="7">
        <v>0</v>
      </c>
    </row>
    <row r="119" spans="1:21" x14ac:dyDescent="0.2">
      <c r="A119" s="7" t="s">
        <v>52</v>
      </c>
      <c r="B119" s="7" t="s">
        <v>55</v>
      </c>
      <c r="C119" s="8">
        <v>40023</v>
      </c>
      <c r="D119" s="9" t="s">
        <v>69</v>
      </c>
      <c r="E119" s="10" t="s">
        <v>42</v>
      </c>
      <c r="F119" s="10">
        <f t="shared" si="4"/>
        <v>0</v>
      </c>
      <c r="G119" s="10">
        <f t="shared" si="5"/>
        <v>0</v>
      </c>
      <c r="H119" s="10">
        <f t="shared" si="6"/>
        <v>1</v>
      </c>
      <c r="I119" s="10">
        <f t="shared" si="7"/>
        <v>0</v>
      </c>
      <c r="J119" s="7">
        <v>0</v>
      </c>
      <c r="K119" s="11">
        <v>16210</v>
      </c>
      <c r="L119" s="9">
        <v>419632</v>
      </c>
      <c r="M119" s="7">
        <v>13</v>
      </c>
      <c r="N119" s="7">
        <v>5</v>
      </c>
      <c r="O119" s="7">
        <v>0</v>
      </c>
      <c r="P119" s="7">
        <v>6</v>
      </c>
      <c r="Q119" s="7">
        <v>2</v>
      </c>
      <c r="R119" s="7">
        <v>4</v>
      </c>
      <c r="S119" s="7">
        <v>2</v>
      </c>
      <c r="T119" s="12">
        <v>32.770776467855278</v>
      </c>
      <c r="U119" s="7">
        <v>2.5</v>
      </c>
    </row>
    <row r="120" spans="1:21" x14ac:dyDescent="0.2">
      <c r="A120" s="7" t="s">
        <v>60</v>
      </c>
      <c r="B120" s="7" t="s">
        <v>55</v>
      </c>
      <c r="C120" s="8">
        <v>40030</v>
      </c>
      <c r="D120" s="9" t="s">
        <v>37</v>
      </c>
      <c r="E120" s="10" t="s">
        <v>38</v>
      </c>
      <c r="F120" s="10">
        <f t="shared" si="4"/>
        <v>0</v>
      </c>
      <c r="G120" s="10">
        <f t="shared" si="5"/>
        <v>1</v>
      </c>
      <c r="H120" s="10">
        <f t="shared" si="6"/>
        <v>0</v>
      </c>
      <c r="I120" s="10">
        <f t="shared" si="7"/>
        <v>0</v>
      </c>
      <c r="J120" s="7">
        <v>0</v>
      </c>
      <c r="K120" s="13">
        <v>13510</v>
      </c>
      <c r="L120" s="9">
        <v>1561659</v>
      </c>
      <c r="M120" s="7">
        <v>19</v>
      </c>
      <c r="N120" s="7">
        <v>5</v>
      </c>
      <c r="O120" s="7">
        <v>2</v>
      </c>
      <c r="P120" s="7">
        <v>2</v>
      </c>
      <c r="Q120" s="7">
        <v>5</v>
      </c>
      <c r="R120" s="7">
        <v>1</v>
      </c>
      <c r="S120" s="7">
        <v>2</v>
      </c>
      <c r="T120" s="12">
        <v>9</v>
      </c>
      <c r="U120" s="7">
        <v>4</v>
      </c>
    </row>
    <row r="121" spans="1:21" x14ac:dyDescent="0.2">
      <c r="A121" s="7" t="s">
        <v>58</v>
      </c>
      <c r="B121" s="7" t="s">
        <v>55</v>
      </c>
      <c r="C121" s="8">
        <v>40034</v>
      </c>
      <c r="D121" s="9" t="s">
        <v>51</v>
      </c>
      <c r="E121" s="10" t="s">
        <v>42</v>
      </c>
      <c r="F121" s="10">
        <f t="shared" si="4"/>
        <v>0</v>
      </c>
      <c r="G121" s="10">
        <f t="shared" si="5"/>
        <v>0</v>
      </c>
      <c r="H121" s="10">
        <f t="shared" si="6"/>
        <v>1</v>
      </c>
      <c r="I121" s="10">
        <f t="shared" si="7"/>
        <v>0</v>
      </c>
      <c r="J121" s="7">
        <v>0</v>
      </c>
      <c r="K121" s="13">
        <v>22903</v>
      </c>
      <c r="L121" s="9">
        <v>6186710</v>
      </c>
      <c r="M121" s="7">
        <v>12</v>
      </c>
      <c r="N121" s="7">
        <v>8</v>
      </c>
      <c r="O121" s="7">
        <v>4</v>
      </c>
      <c r="P121" s="7">
        <v>2</v>
      </c>
      <c r="Q121" s="7">
        <v>6</v>
      </c>
      <c r="R121" s="7">
        <v>1</v>
      </c>
      <c r="S121" s="7">
        <v>2</v>
      </c>
      <c r="T121" s="12">
        <v>18.404648593524264</v>
      </c>
      <c r="U121" s="7">
        <v>0</v>
      </c>
    </row>
    <row r="122" spans="1:21" x14ac:dyDescent="0.2">
      <c r="A122" s="7" t="s">
        <v>56</v>
      </c>
      <c r="B122" s="7" t="s">
        <v>55</v>
      </c>
      <c r="C122" s="8">
        <v>40044</v>
      </c>
      <c r="D122" s="9" t="s">
        <v>48</v>
      </c>
      <c r="E122" s="10" t="s">
        <v>33</v>
      </c>
      <c r="F122" s="10">
        <f t="shared" si="4"/>
        <v>1</v>
      </c>
      <c r="G122" s="10">
        <f t="shared" si="5"/>
        <v>0</v>
      </c>
      <c r="H122" s="10">
        <f t="shared" si="6"/>
        <v>0</v>
      </c>
      <c r="I122" s="10">
        <f t="shared" si="7"/>
        <v>0</v>
      </c>
      <c r="J122" s="7">
        <v>0</v>
      </c>
      <c r="K122" s="13">
        <v>23534</v>
      </c>
      <c r="L122" s="9">
        <v>1430220</v>
      </c>
      <c r="M122" s="7">
        <v>1</v>
      </c>
      <c r="N122" s="7">
        <v>8</v>
      </c>
      <c r="O122" s="7">
        <v>9</v>
      </c>
      <c r="P122" s="7">
        <v>3</v>
      </c>
      <c r="Q122" s="7">
        <v>8</v>
      </c>
      <c r="R122" s="7">
        <v>2</v>
      </c>
      <c r="S122" s="7">
        <v>3</v>
      </c>
      <c r="T122" s="12">
        <v>15.293585202676113</v>
      </c>
      <c r="U122" s="7">
        <v>20</v>
      </c>
    </row>
    <row r="123" spans="1:21" x14ac:dyDescent="0.2">
      <c r="A123" s="7" t="s">
        <v>36</v>
      </c>
      <c r="B123" s="7" t="s">
        <v>55</v>
      </c>
      <c r="C123" s="8">
        <v>40051</v>
      </c>
      <c r="D123" s="9" t="s">
        <v>59</v>
      </c>
      <c r="E123" s="10" t="s">
        <v>42</v>
      </c>
      <c r="F123" s="10">
        <f t="shared" si="4"/>
        <v>0</v>
      </c>
      <c r="G123" s="10">
        <f t="shared" si="5"/>
        <v>0</v>
      </c>
      <c r="H123" s="10">
        <f t="shared" si="6"/>
        <v>1</v>
      </c>
      <c r="I123" s="10">
        <f t="shared" si="7"/>
        <v>0</v>
      </c>
      <c r="J123" s="7">
        <v>0</v>
      </c>
      <c r="K123" s="11">
        <v>100806</v>
      </c>
      <c r="L123" s="9">
        <v>270173</v>
      </c>
      <c r="M123" s="7">
        <v>8</v>
      </c>
      <c r="N123" s="7">
        <v>7</v>
      </c>
      <c r="O123" s="7">
        <v>4</v>
      </c>
      <c r="P123" s="7">
        <v>7</v>
      </c>
      <c r="Q123" s="7">
        <v>2</v>
      </c>
      <c r="R123" s="7">
        <v>7</v>
      </c>
      <c r="S123" s="7">
        <v>3</v>
      </c>
      <c r="T123" s="12">
        <v>22.892912571132953</v>
      </c>
      <c r="U123" s="7">
        <v>0</v>
      </c>
    </row>
    <row r="124" spans="1:21" x14ac:dyDescent="0.2">
      <c r="A124" s="7" t="s">
        <v>40</v>
      </c>
      <c r="B124" s="7" t="s">
        <v>55</v>
      </c>
      <c r="C124" s="8">
        <v>40072</v>
      </c>
      <c r="D124" s="9" t="s">
        <v>45</v>
      </c>
      <c r="E124" s="10" t="s">
        <v>33</v>
      </c>
      <c r="F124" s="10">
        <f t="shared" si="4"/>
        <v>1</v>
      </c>
      <c r="G124" s="10">
        <f t="shared" si="5"/>
        <v>0</v>
      </c>
      <c r="H124" s="10">
        <f t="shared" si="6"/>
        <v>0</v>
      </c>
      <c r="I124" s="10">
        <f t="shared" si="7"/>
        <v>0</v>
      </c>
      <c r="J124" s="7">
        <v>0</v>
      </c>
      <c r="K124" s="13">
        <v>21025</v>
      </c>
      <c r="L124" s="9">
        <v>1828092</v>
      </c>
      <c r="M124" s="7">
        <v>15</v>
      </c>
      <c r="N124" s="7">
        <v>6</v>
      </c>
      <c r="O124" s="7">
        <v>3</v>
      </c>
      <c r="P124" s="7">
        <v>5</v>
      </c>
      <c r="Q124" s="7">
        <v>4</v>
      </c>
      <c r="R124" s="7">
        <v>7</v>
      </c>
      <c r="S124" s="7">
        <v>3</v>
      </c>
      <c r="T124" s="12">
        <v>14.043336183728316</v>
      </c>
      <c r="U124" s="7">
        <v>0</v>
      </c>
    </row>
    <row r="125" spans="1:21" x14ac:dyDescent="0.2">
      <c r="A125" s="7" t="s">
        <v>50</v>
      </c>
      <c r="B125" s="7" t="s">
        <v>55</v>
      </c>
      <c r="C125" s="8">
        <v>40083</v>
      </c>
      <c r="D125" s="9" t="s">
        <v>41</v>
      </c>
      <c r="E125" s="10" t="s">
        <v>42</v>
      </c>
      <c r="F125" s="10">
        <f t="shared" si="4"/>
        <v>0</v>
      </c>
      <c r="G125" s="10">
        <f t="shared" si="5"/>
        <v>0</v>
      </c>
      <c r="H125" s="10">
        <f t="shared" si="6"/>
        <v>1</v>
      </c>
      <c r="I125" s="10">
        <f t="shared" si="7"/>
        <v>0</v>
      </c>
      <c r="J125" s="7">
        <v>0</v>
      </c>
      <c r="K125" s="11">
        <v>22667</v>
      </c>
      <c r="L125" s="9">
        <v>19223897</v>
      </c>
      <c r="M125" s="7">
        <v>2</v>
      </c>
      <c r="N125" s="7">
        <v>9</v>
      </c>
      <c r="O125" s="7">
        <v>7</v>
      </c>
      <c r="P125" s="7">
        <v>4</v>
      </c>
      <c r="Q125" s="7">
        <v>5</v>
      </c>
      <c r="R125" s="7">
        <v>4</v>
      </c>
      <c r="S125" s="7">
        <v>3</v>
      </c>
      <c r="T125" s="12">
        <v>32.64077066500932</v>
      </c>
      <c r="U125" s="7">
        <v>0</v>
      </c>
    </row>
    <row r="126" spans="1:21" x14ac:dyDescent="0.2">
      <c r="A126" s="7" t="s">
        <v>49</v>
      </c>
      <c r="B126" s="7" t="s">
        <v>55</v>
      </c>
      <c r="C126" s="8">
        <v>40093</v>
      </c>
      <c r="D126" s="9" t="s">
        <v>51</v>
      </c>
      <c r="E126" s="10" t="s">
        <v>42</v>
      </c>
      <c r="F126" s="10">
        <f t="shared" si="4"/>
        <v>0</v>
      </c>
      <c r="G126" s="10">
        <f t="shared" si="5"/>
        <v>0</v>
      </c>
      <c r="H126" s="10">
        <f t="shared" si="6"/>
        <v>1</v>
      </c>
      <c r="I126" s="10">
        <f t="shared" si="7"/>
        <v>0</v>
      </c>
      <c r="J126" s="7">
        <v>0</v>
      </c>
      <c r="K126" s="13">
        <v>22903</v>
      </c>
      <c r="L126" s="9">
        <v>6186710</v>
      </c>
      <c r="M126" s="7">
        <v>20</v>
      </c>
      <c r="N126" s="7">
        <v>10</v>
      </c>
      <c r="O126" s="7">
        <v>3</v>
      </c>
      <c r="P126" s="7">
        <v>1</v>
      </c>
      <c r="Q126" s="7">
        <v>4</v>
      </c>
      <c r="R126" s="7">
        <v>3</v>
      </c>
      <c r="S126" s="7">
        <v>3</v>
      </c>
      <c r="T126" s="12">
        <v>9.7536182336182335</v>
      </c>
      <c r="U126" s="7">
        <v>0</v>
      </c>
    </row>
    <row r="127" spans="1:21" x14ac:dyDescent="0.2">
      <c r="A127" s="7" t="s">
        <v>35</v>
      </c>
      <c r="B127" s="7" t="s">
        <v>55</v>
      </c>
      <c r="C127" s="8">
        <v>40104</v>
      </c>
      <c r="D127" s="9" t="s">
        <v>37</v>
      </c>
      <c r="E127" s="10" t="s">
        <v>38</v>
      </c>
      <c r="F127" s="10">
        <f t="shared" si="4"/>
        <v>0</v>
      </c>
      <c r="G127" s="10">
        <f t="shared" si="5"/>
        <v>1</v>
      </c>
      <c r="H127" s="10">
        <f t="shared" si="6"/>
        <v>0</v>
      </c>
      <c r="I127" s="10">
        <f t="shared" si="7"/>
        <v>0</v>
      </c>
      <c r="J127" s="7">
        <v>0</v>
      </c>
      <c r="K127" s="13">
        <v>13510</v>
      </c>
      <c r="L127" s="9">
        <v>1561659</v>
      </c>
      <c r="M127" s="7">
        <v>19</v>
      </c>
      <c r="N127" s="7">
        <v>8</v>
      </c>
      <c r="O127" s="7">
        <v>1</v>
      </c>
      <c r="P127" s="7">
        <v>4</v>
      </c>
      <c r="Q127" s="7">
        <v>3</v>
      </c>
      <c r="R127" s="7">
        <v>4</v>
      </c>
      <c r="S127" s="7">
        <v>4</v>
      </c>
      <c r="T127" s="12">
        <v>9</v>
      </c>
      <c r="U127" s="7">
        <v>0.1</v>
      </c>
    </row>
    <row r="128" spans="1:21" x14ac:dyDescent="0.2">
      <c r="A128" s="7" t="s">
        <v>44</v>
      </c>
      <c r="B128" s="7" t="s">
        <v>55</v>
      </c>
      <c r="C128" s="8">
        <v>40114</v>
      </c>
      <c r="D128" s="9" t="s">
        <v>62</v>
      </c>
      <c r="E128" s="10" t="s">
        <v>38</v>
      </c>
      <c r="F128" s="10">
        <f t="shared" si="4"/>
        <v>0</v>
      </c>
      <c r="G128" s="10">
        <f t="shared" si="5"/>
        <v>1</v>
      </c>
      <c r="H128" s="10">
        <f t="shared" si="6"/>
        <v>0</v>
      </c>
      <c r="I128" s="10">
        <f t="shared" si="7"/>
        <v>0</v>
      </c>
      <c r="J128" s="7">
        <v>0</v>
      </c>
      <c r="K128" s="11">
        <v>9240</v>
      </c>
      <c r="L128" s="9">
        <v>2998096</v>
      </c>
      <c r="M128" s="7">
        <v>9</v>
      </c>
      <c r="N128" s="7">
        <v>11</v>
      </c>
      <c r="O128" s="7">
        <v>4</v>
      </c>
      <c r="P128" s="7">
        <v>3</v>
      </c>
      <c r="Q128" s="7">
        <v>3</v>
      </c>
      <c r="R128" s="7">
        <v>2</v>
      </c>
      <c r="S128" s="7">
        <v>4</v>
      </c>
      <c r="T128" s="12">
        <v>29.267100226004334</v>
      </c>
      <c r="U128" s="7">
        <v>19.5</v>
      </c>
    </row>
    <row r="129" spans="1:21" x14ac:dyDescent="0.2">
      <c r="A129" s="7" t="s">
        <v>39</v>
      </c>
      <c r="B129" s="7" t="s">
        <v>55</v>
      </c>
      <c r="C129" s="8">
        <v>40118</v>
      </c>
      <c r="D129" s="9" t="s">
        <v>68</v>
      </c>
      <c r="E129" s="10" t="s">
        <v>42</v>
      </c>
      <c r="F129" s="10">
        <f t="shared" si="4"/>
        <v>0</v>
      </c>
      <c r="G129" s="10">
        <f t="shared" si="5"/>
        <v>0</v>
      </c>
      <c r="H129" s="10">
        <f t="shared" si="6"/>
        <v>1</v>
      </c>
      <c r="I129" s="10">
        <f t="shared" si="7"/>
        <v>0</v>
      </c>
      <c r="J129" s="7">
        <v>1</v>
      </c>
      <c r="K129" s="11">
        <v>14652</v>
      </c>
      <c r="L129" s="9">
        <v>207725</v>
      </c>
      <c r="M129" s="7">
        <v>1</v>
      </c>
      <c r="N129" s="7">
        <v>9</v>
      </c>
      <c r="O129" s="7">
        <v>3</v>
      </c>
      <c r="P129" s="7">
        <v>3</v>
      </c>
      <c r="Q129" s="7">
        <v>4</v>
      </c>
      <c r="R129" s="7">
        <v>1</v>
      </c>
      <c r="S129" s="7">
        <v>4</v>
      </c>
      <c r="T129" s="12">
        <v>49.346666666666664</v>
      </c>
      <c r="U129" s="7">
        <v>0</v>
      </c>
    </row>
    <row r="130" spans="1:21" x14ac:dyDescent="0.2">
      <c r="A130" s="7" t="s">
        <v>30</v>
      </c>
      <c r="B130" s="7" t="s">
        <v>55</v>
      </c>
      <c r="C130" s="8">
        <v>40132</v>
      </c>
      <c r="D130" s="9" t="s">
        <v>32</v>
      </c>
      <c r="E130" s="10" t="s">
        <v>33</v>
      </c>
      <c r="F130" s="10">
        <f t="shared" ref="F130:F193" si="8">IF(E130="Sul",1,0)</f>
        <v>1</v>
      </c>
      <c r="G130" s="10">
        <f t="shared" ref="G130:G193" si="9">IF(E130="Nordeste",1,0)</f>
        <v>0</v>
      </c>
      <c r="H130" s="10">
        <f t="shared" ref="H130:H193" si="10">IF(E130="Sudeste",1,0)</f>
        <v>0</v>
      </c>
      <c r="I130" s="10">
        <f t="shared" ref="I130:I193" si="11">IF(E130="Centro-Oeste",1,0)</f>
        <v>0</v>
      </c>
      <c r="J130" s="7">
        <v>0</v>
      </c>
      <c r="K130" s="11">
        <v>17907</v>
      </c>
      <c r="L130" s="9">
        <v>408161</v>
      </c>
      <c r="M130" s="7">
        <v>7</v>
      </c>
      <c r="N130" s="7">
        <v>8</v>
      </c>
      <c r="O130" s="7">
        <v>6</v>
      </c>
      <c r="P130" s="7">
        <v>7</v>
      </c>
      <c r="Q130" s="7">
        <v>4</v>
      </c>
      <c r="R130" s="7">
        <v>5</v>
      </c>
      <c r="S130" s="7">
        <v>4</v>
      </c>
      <c r="T130" s="12">
        <v>8.8259056554599944</v>
      </c>
      <c r="U130" s="7">
        <v>0</v>
      </c>
    </row>
    <row r="131" spans="1:21" x14ac:dyDescent="0.2">
      <c r="A131" s="7" t="s">
        <v>31</v>
      </c>
      <c r="B131" s="7" t="s">
        <v>55</v>
      </c>
      <c r="C131" s="8">
        <v>40152</v>
      </c>
      <c r="D131" s="9" t="s">
        <v>57</v>
      </c>
      <c r="E131" s="10" t="s">
        <v>42</v>
      </c>
      <c r="F131" s="10">
        <f t="shared" si="8"/>
        <v>0</v>
      </c>
      <c r="G131" s="10">
        <f t="shared" si="9"/>
        <v>0</v>
      </c>
      <c r="H131" s="10">
        <f t="shared" si="10"/>
        <v>1</v>
      </c>
      <c r="I131" s="10">
        <f t="shared" si="11"/>
        <v>0</v>
      </c>
      <c r="J131" s="7">
        <v>0</v>
      </c>
      <c r="K131" s="13">
        <v>15835</v>
      </c>
      <c r="L131" s="9">
        <v>2452617</v>
      </c>
      <c r="M131" s="7">
        <v>6</v>
      </c>
      <c r="N131" s="7">
        <v>10</v>
      </c>
      <c r="O131" s="7">
        <v>0</v>
      </c>
      <c r="P131" s="7">
        <v>0</v>
      </c>
      <c r="Q131" s="7">
        <v>2</v>
      </c>
      <c r="R131" s="7">
        <v>3</v>
      </c>
      <c r="S131" s="7">
        <v>4</v>
      </c>
      <c r="T131" s="12">
        <v>13.556248916623332</v>
      </c>
      <c r="U131" s="7">
        <v>50</v>
      </c>
    </row>
    <row r="132" spans="1:21" x14ac:dyDescent="0.2">
      <c r="A132" s="7" t="s">
        <v>39</v>
      </c>
      <c r="B132" s="7" t="s">
        <v>40</v>
      </c>
      <c r="C132" s="8">
        <v>39942</v>
      </c>
      <c r="D132" s="9" t="s">
        <v>41</v>
      </c>
      <c r="E132" s="10" t="s">
        <v>42</v>
      </c>
      <c r="F132" s="10">
        <f t="shared" si="8"/>
        <v>0</v>
      </c>
      <c r="G132" s="10">
        <f t="shared" si="9"/>
        <v>0</v>
      </c>
      <c r="H132" s="10">
        <f t="shared" si="10"/>
        <v>1</v>
      </c>
      <c r="I132" s="10">
        <f t="shared" si="11"/>
        <v>0</v>
      </c>
      <c r="J132" s="7">
        <v>1</v>
      </c>
      <c r="K132" s="11">
        <v>22667</v>
      </c>
      <c r="L132" s="9">
        <v>19223897</v>
      </c>
      <c r="M132" s="7">
        <v>4</v>
      </c>
      <c r="N132" s="7">
        <v>9</v>
      </c>
      <c r="O132" s="7">
        <v>8</v>
      </c>
      <c r="P132" s="7">
        <v>3</v>
      </c>
      <c r="Q132" s="7">
        <v>2</v>
      </c>
      <c r="R132" s="7">
        <v>4</v>
      </c>
      <c r="S132" s="7">
        <v>1</v>
      </c>
      <c r="T132" s="12">
        <v>20.515100758963623</v>
      </c>
      <c r="U132" s="7">
        <v>0</v>
      </c>
    </row>
    <row r="133" spans="1:21" x14ac:dyDescent="0.2">
      <c r="A133" s="7" t="s">
        <v>30</v>
      </c>
      <c r="B133" s="7" t="s">
        <v>40</v>
      </c>
      <c r="C133" s="8">
        <v>39957</v>
      </c>
      <c r="D133" s="9" t="s">
        <v>32</v>
      </c>
      <c r="E133" s="10" t="s">
        <v>33</v>
      </c>
      <c r="F133" s="10">
        <f t="shared" si="8"/>
        <v>1</v>
      </c>
      <c r="G133" s="10">
        <f t="shared" si="9"/>
        <v>0</v>
      </c>
      <c r="H133" s="10">
        <f t="shared" si="10"/>
        <v>0</v>
      </c>
      <c r="I133" s="10">
        <f t="shared" si="11"/>
        <v>0</v>
      </c>
      <c r="J133" s="7">
        <v>0</v>
      </c>
      <c r="K133" s="11">
        <v>17907</v>
      </c>
      <c r="L133" s="9">
        <v>408161</v>
      </c>
      <c r="M133" s="7">
        <v>11</v>
      </c>
      <c r="N133" s="7">
        <v>20</v>
      </c>
      <c r="O133" s="7">
        <v>6</v>
      </c>
      <c r="P133" s="7">
        <v>0</v>
      </c>
      <c r="Q133" s="7">
        <v>4</v>
      </c>
      <c r="R133" s="7">
        <v>2</v>
      </c>
      <c r="S133" s="7">
        <v>1</v>
      </c>
      <c r="T133" s="12">
        <v>6.5996621621621623</v>
      </c>
      <c r="U133" s="7">
        <v>0</v>
      </c>
    </row>
    <row r="134" spans="1:21" x14ac:dyDescent="0.2">
      <c r="A134" s="7" t="s">
        <v>55</v>
      </c>
      <c r="B134" s="7" t="s">
        <v>40</v>
      </c>
      <c r="C134" s="8">
        <v>39970</v>
      </c>
      <c r="D134" s="9" t="s">
        <v>41</v>
      </c>
      <c r="E134" s="10" t="s">
        <v>42</v>
      </c>
      <c r="F134" s="10">
        <f t="shared" si="8"/>
        <v>0</v>
      </c>
      <c r="G134" s="10">
        <f t="shared" si="9"/>
        <v>0</v>
      </c>
      <c r="H134" s="10">
        <f t="shared" si="10"/>
        <v>1</v>
      </c>
      <c r="I134" s="10">
        <f t="shared" si="11"/>
        <v>0</v>
      </c>
      <c r="J134" s="7">
        <v>0</v>
      </c>
      <c r="K134" s="11">
        <v>22667</v>
      </c>
      <c r="L134" s="9">
        <v>19223897</v>
      </c>
      <c r="M134" s="7">
        <v>14</v>
      </c>
      <c r="N134" s="7">
        <v>20</v>
      </c>
      <c r="O134" s="7">
        <v>4</v>
      </c>
      <c r="P134" s="7">
        <v>1</v>
      </c>
      <c r="Q134" s="7">
        <v>3</v>
      </c>
      <c r="R134" s="7">
        <v>5</v>
      </c>
      <c r="S134" s="7">
        <v>1</v>
      </c>
      <c r="T134" s="12">
        <v>26.549435866983373</v>
      </c>
      <c r="U134" s="7">
        <v>0</v>
      </c>
    </row>
    <row r="135" spans="1:21" x14ac:dyDescent="0.2">
      <c r="A135" s="7" t="s">
        <v>60</v>
      </c>
      <c r="B135" s="7" t="s">
        <v>40</v>
      </c>
      <c r="C135" s="8">
        <v>39984</v>
      </c>
      <c r="D135" s="9" t="s">
        <v>37</v>
      </c>
      <c r="E135" s="10" t="s">
        <v>38</v>
      </c>
      <c r="F135" s="10">
        <f t="shared" si="8"/>
        <v>0</v>
      </c>
      <c r="G135" s="10">
        <f t="shared" si="9"/>
        <v>1</v>
      </c>
      <c r="H135" s="10">
        <f t="shared" si="10"/>
        <v>0</v>
      </c>
      <c r="I135" s="10">
        <f t="shared" si="11"/>
        <v>0</v>
      </c>
      <c r="J135" s="7">
        <v>0</v>
      </c>
      <c r="K135" s="13">
        <v>13510</v>
      </c>
      <c r="L135" s="9">
        <v>1561659</v>
      </c>
      <c r="M135" s="7">
        <v>9</v>
      </c>
      <c r="N135" s="7">
        <v>18</v>
      </c>
      <c r="O135" s="7">
        <v>1</v>
      </c>
      <c r="P135" s="7">
        <v>3</v>
      </c>
      <c r="Q135" s="7">
        <v>1</v>
      </c>
      <c r="R135" s="7">
        <v>6</v>
      </c>
      <c r="S135" s="7">
        <v>1</v>
      </c>
      <c r="T135" s="12">
        <v>9</v>
      </c>
      <c r="U135" s="7">
        <v>50</v>
      </c>
    </row>
    <row r="136" spans="1:21" x14ac:dyDescent="0.2">
      <c r="A136" s="7" t="s">
        <v>56</v>
      </c>
      <c r="B136" s="7" t="s">
        <v>40</v>
      </c>
      <c r="C136" s="8">
        <v>39992</v>
      </c>
      <c r="D136" s="9" t="s">
        <v>48</v>
      </c>
      <c r="E136" s="10" t="s">
        <v>33</v>
      </c>
      <c r="F136" s="10">
        <f t="shared" si="8"/>
        <v>1</v>
      </c>
      <c r="G136" s="10">
        <f t="shared" si="9"/>
        <v>0</v>
      </c>
      <c r="H136" s="10">
        <f t="shared" si="10"/>
        <v>0</v>
      </c>
      <c r="I136" s="10">
        <f t="shared" si="11"/>
        <v>0</v>
      </c>
      <c r="J136" s="7">
        <v>0</v>
      </c>
      <c r="K136" s="13">
        <v>23534</v>
      </c>
      <c r="L136" s="9">
        <v>1430220</v>
      </c>
      <c r="M136" s="7">
        <v>2</v>
      </c>
      <c r="N136" s="7">
        <v>14</v>
      </c>
      <c r="O136" s="7">
        <v>2</v>
      </c>
      <c r="P136" s="7">
        <v>6</v>
      </c>
      <c r="Q136" s="7">
        <v>1</v>
      </c>
      <c r="R136" s="7">
        <v>6</v>
      </c>
      <c r="S136" s="7">
        <v>1</v>
      </c>
      <c r="T136" s="12">
        <v>12.393162393162394</v>
      </c>
      <c r="U136" s="7">
        <v>0</v>
      </c>
    </row>
    <row r="137" spans="1:21" x14ac:dyDescent="0.2">
      <c r="A137" s="7" t="s">
        <v>36</v>
      </c>
      <c r="B137" s="7" t="s">
        <v>40</v>
      </c>
      <c r="C137" s="8">
        <v>40005</v>
      </c>
      <c r="D137" s="9" t="s">
        <v>59</v>
      </c>
      <c r="E137" s="10" t="s">
        <v>42</v>
      </c>
      <c r="F137" s="10">
        <f t="shared" si="8"/>
        <v>0</v>
      </c>
      <c r="G137" s="10">
        <f t="shared" si="9"/>
        <v>0</v>
      </c>
      <c r="H137" s="10">
        <f t="shared" si="10"/>
        <v>1</v>
      </c>
      <c r="I137" s="10">
        <f t="shared" si="11"/>
        <v>0</v>
      </c>
      <c r="J137" s="7">
        <v>0</v>
      </c>
      <c r="K137" s="11">
        <v>100806</v>
      </c>
      <c r="L137" s="9">
        <v>270173</v>
      </c>
      <c r="M137" s="7">
        <v>8</v>
      </c>
      <c r="N137" s="7">
        <v>12</v>
      </c>
      <c r="O137" s="7">
        <v>7</v>
      </c>
      <c r="P137" s="7">
        <v>6</v>
      </c>
      <c r="Q137" s="7">
        <v>9</v>
      </c>
      <c r="R137" s="7">
        <v>3</v>
      </c>
      <c r="S137" s="7">
        <v>2</v>
      </c>
      <c r="T137" s="12">
        <v>9.7037701974865342</v>
      </c>
      <c r="U137" s="7">
        <v>30</v>
      </c>
    </row>
    <row r="138" spans="1:21" x14ac:dyDescent="0.2">
      <c r="A138" s="7" t="s">
        <v>43</v>
      </c>
      <c r="B138" s="7" t="s">
        <v>40</v>
      </c>
      <c r="C138" s="8">
        <v>40013</v>
      </c>
      <c r="D138" s="9" t="s">
        <v>45</v>
      </c>
      <c r="E138" s="10" t="s">
        <v>33</v>
      </c>
      <c r="F138" s="10">
        <f t="shared" si="8"/>
        <v>1</v>
      </c>
      <c r="G138" s="10">
        <f t="shared" si="9"/>
        <v>0</v>
      </c>
      <c r="H138" s="10">
        <f t="shared" si="10"/>
        <v>0</v>
      </c>
      <c r="I138" s="10">
        <f t="shared" si="11"/>
        <v>0</v>
      </c>
      <c r="J138" s="7">
        <v>0</v>
      </c>
      <c r="K138" s="13">
        <v>21025</v>
      </c>
      <c r="L138" s="9">
        <v>1828092</v>
      </c>
      <c r="M138" s="7">
        <v>15</v>
      </c>
      <c r="N138" s="7">
        <v>12</v>
      </c>
      <c r="O138" s="7">
        <v>3</v>
      </c>
      <c r="P138" s="7">
        <v>6</v>
      </c>
      <c r="Q138" s="7">
        <v>4</v>
      </c>
      <c r="R138" s="7">
        <v>5</v>
      </c>
      <c r="S138" s="7">
        <v>2</v>
      </c>
      <c r="T138" s="12">
        <v>20.771306965638949</v>
      </c>
      <c r="U138" s="7">
        <v>0</v>
      </c>
    </row>
    <row r="139" spans="1:21" x14ac:dyDescent="0.2">
      <c r="A139" s="7" t="s">
        <v>44</v>
      </c>
      <c r="B139" s="7" t="s">
        <v>40</v>
      </c>
      <c r="C139" s="8">
        <v>40020</v>
      </c>
      <c r="D139" s="9" t="s">
        <v>62</v>
      </c>
      <c r="E139" s="10" t="s">
        <v>38</v>
      </c>
      <c r="F139" s="10">
        <f t="shared" si="8"/>
        <v>0</v>
      </c>
      <c r="G139" s="10">
        <f t="shared" si="9"/>
        <v>1</v>
      </c>
      <c r="H139" s="10">
        <f t="shared" si="10"/>
        <v>0</v>
      </c>
      <c r="I139" s="10">
        <f t="shared" si="11"/>
        <v>0</v>
      </c>
      <c r="J139" s="7">
        <v>0</v>
      </c>
      <c r="K139" s="11">
        <v>9240</v>
      </c>
      <c r="L139" s="9">
        <v>2998096</v>
      </c>
      <c r="M139" s="7">
        <v>6</v>
      </c>
      <c r="N139" s="7">
        <v>13</v>
      </c>
      <c r="O139" s="7">
        <v>2</v>
      </c>
      <c r="P139" s="7">
        <v>5</v>
      </c>
      <c r="Q139" s="7">
        <v>2</v>
      </c>
      <c r="R139" s="7">
        <v>3</v>
      </c>
      <c r="S139" s="7">
        <v>2</v>
      </c>
      <c r="T139" s="12">
        <v>20.232961586121437</v>
      </c>
      <c r="U139" s="7">
        <v>0</v>
      </c>
    </row>
    <row r="140" spans="1:21" x14ac:dyDescent="0.2">
      <c r="A140" s="7" t="s">
        <v>31</v>
      </c>
      <c r="B140" s="7" t="s">
        <v>40</v>
      </c>
      <c r="C140" s="8">
        <v>40027</v>
      </c>
      <c r="D140" s="9" t="s">
        <v>57</v>
      </c>
      <c r="E140" s="10" t="s">
        <v>42</v>
      </c>
      <c r="F140" s="10">
        <f t="shared" si="8"/>
        <v>0</v>
      </c>
      <c r="G140" s="10">
        <f t="shared" si="9"/>
        <v>0</v>
      </c>
      <c r="H140" s="10">
        <f t="shared" si="10"/>
        <v>1</v>
      </c>
      <c r="I140" s="10">
        <f t="shared" si="11"/>
        <v>0</v>
      </c>
      <c r="J140" s="7">
        <v>0</v>
      </c>
      <c r="K140" s="13">
        <v>15835</v>
      </c>
      <c r="L140" s="9">
        <v>2452617</v>
      </c>
      <c r="M140" s="7">
        <v>2</v>
      </c>
      <c r="N140" s="7">
        <v>16</v>
      </c>
      <c r="O140" s="7">
        <v>3</v>
      </c>
      <c r="P140" s="7">
        <v>2</v>
      </c>
      <c r="Q140" s="7">
        <v>3</v>
      </c>
      <c r="R140" s="7">
        <v>3</v>
      </c>
      <c r="S140" s="7">
        <v>2</v>
      </c>
      <c r="T140" s="12">
        <v>13.35757668360136</v>
      </c>
      <c r="U140" s="7">
        <v>0</v>
      </c>
    </row>
    <row r="141" spans="1:21" x14ac:dyDescent="0.2">
      <c r="A141" s="7" t="s">
        <v>49</v>
      </c>
      <c r="B141" s="7" t="s">
        <v>40</v>
      </c>
      <c r="C141" s="8">
        <v>40041</v>
      </c>
      <c r="D141" s="9" t="s">
        <v>51</v>
      </c>
      <c r="E141" s="10" t="s">
        <v>42</v>
      </c>
      <c r="F141" s="10">
        <f t="shared" si="8"/>
        <v>0</v>
      </c>
      <c r="G141" s="10">
        <f t="shared" si="9"/>
        <v>0</v>
      </c>
      <c r="H141" s="10">
        <f t="shared" si="10"/>
        <v>1</v>
      </c>
      <c r="I141" s="10">
        <f t="shared" si="11"/>
        <v>0</v>
      </c>
      <c r="J141" s="7">
        <v>0</v>
      </c>
      <c r="K141" s="13">
        <v>22903</v>
      </c>
      <c r="L141" s="9">
        <v>6186710</v>
      </c>
      <c r="M141" s="7">
        <v>19</v>
      </c>
      <c r="N141" s="7">
        <v>18</v>
      </c>
      <c r="O141" s="7">
        <v>4</v>
      </c>
      <c r="P141" s="7">
        <v>0</v>
      </c>
      <c r="Q141" s="7">
        <v>7</v>
      </c>
      <c r="R141" s="7">
        <v>3</v>
      </c>
      <c r="S141" s="7">
        <v>2</v>
      </c>
      <c r="T141" s="12">
        <v>14.920783945546297</v>
      </c>
      <c r="U141" s="7">
        <v>0</v>
      </c>
    </row>
    <row r="142" spans="1:21" x14ac:dyDescent="0.2">
      <c r="A142" s="7" t="s">
        <v>52</v>
      </c>
      <c r="B142" s="7" t="s">
        <v>40</v>
      </c>
      <c r="C142" s="8">
        <v>40047</v>
      </c>
      <c r="D142" s="9" t="s">
        <v>54</v>
      </c>
      <c r="E142" s="10" t="s">
        <v>42</v>
      </c>
      <c r="F142" s="10">
        <f t="shared" si="8"/>
        <v>0</v>
      </c>
      <c r="G142" s="10">
        <f t="shared" si="9"/>
        <v>0</v>
      </c>
      <c r="H142" s="10">
        <f t="shared" si="10"/>
        <v>1</v>
      </c>
      <c r="I142" s="10">
        <f t="shared" si="11"/>
        <v>0</v>
      </c>
      <c r="J142" s="7">
        <v>0</v>
      </c>
      <c r="K142" s="13">
        <v>20044</v>
      </c>
      <c r="L142" s="9">
        <v>673396</v>
      </c>
      <c r="M142" s="7">
        <v>16</v>
      </c>
      <c r="N142" s="7">
        <v>15</v>
      </c>
      <c r="O142" s="7">
        <v>3</v>
      </c>
      <c r="P142" s="7">
        <v>6</v>
      </c>
      <c r="Q142" s="7">
        <v>3</v>
      </c>
      <c r="R142" s="7">
        <v>5</v>
      </c>
      <c r="S142" s="7">
        <v>3</v>
      </c>
      <c r="T142" s="12">
        <v>13.503660322108345</v>
      </c>
      <c r="U142" s="7">
        <v>0</v>
      </c>
    </row>
    <row r="143" spans="1:21" x14ac:dyDescent="0.2">
      <c r="A143" s="7" t="s">
        <v>63</v>
      </c>
      <c r="B143" s="7" t="s">
        <v>40</v>
      </c>
      <c r="C143" s="8">
        <v>40062</v>
      </c>
      <c r="D143" s="9" t="s">
        <v>65</v>
      </c>
      <c r="E143" s="10" t="s">
        <v>66</v>
      </c>
      <c r="F143" s="10">
        <f t="shared" si="8"/>
        <v>0</v>
      </c>
      <c r="G143" s="10">
        <f t="shared" si="9"/>
        <v>0</v>
      </c>
      <c r="H143" s="10">
        <f t="shared" si="10"/>
        <v>0</v>
      </c>
      <c r="I143" s="10">
        <f t="shared" si="11"/>
        <v>1</v>
      </c>
      <c r="J143" s="7">
        <v>0</v>
      </c>
      <c r="K143" s="11">
        <v>14355</v>
      </c>
      <c r="L143" s="9">
        <v>1281975</v>
      </c>
      <c r="M143" s="7">
        <v>3</v>
      </c>
      <c r="N143" s="7">
        <v>15</v>
      </c>
      <c r="O143" s="7">
        <v>3</v>
      </c>
      <c r="P143" s="7">
        <v>6</v>
      </c>
      <c r="Q143" s="7">
        <v>2</v>
      </c>
      <c r="R143" s="7">
        <v>3</v>
      </c>
      <c r="S143" s="7">
        <v>3</v>
      </c>
      <c r="T143" s="12">
        <v>15.360706062931696</v>
      </c>
      <c r="U143" s="7">
        <v>0.2</v>
      </c>
    </row>
    <row r="144" spans="1:21" x14ac:dyDescent="0.2">
      <c r="A144" s="7" t="s">
        <v>58</v>
      </c>
      <c r="B144" s="7" t="s">
        <v>40</v>
      </c>
      <c r="C144" s="8">
        <v>40076</v>
      </c>
      <c r="D144" s="9" t="s">
        <v>51</v>
      </c>
      <c r="E144" s="10" t="s">
        <v>42</v>
      </c>
      <c r="F144" s="10">
        <f t="shared" si="8"/>
        <v>0</v>
      </c>
      <c r="G144" s="10">
        <f t="shared" si="9"/>
        <v>0</v>
      </c>
      <c r="H144" s="10">
        <f t="shared" si="10"/>
        <v>1</v>
      </c>
      <c r="I144" s="10">
        <f t="shared" si="11"/>
        <v>0</v>
      </c>
      <c r="J144" s="7">
        <v>0</v>
      </c>
      <c r="K144" s="13">
        <v>22903</v>
      </c>
      <c r="L144" s="9">
        <v>6186710</v>
      </c>
      <c r="M144" s="7">
        <v>11</v>
      </c>
      <c r="N144" s="7">
        <v>15</v>
      </c>
      <c r="O144" s="7">
        <v>7</v>
      </c>
      <c r="P144" s="7">
        <v>5</v>
      </c>
      <c r="Q144" s="7">
        <v>6</v>
      </c>
      <c r="R144" s="7">
        <v>5</v>
      </c>
      <c r="S144" s="7">
        <v>3</v>
      </c>
      <c r="T144" s="12">
        <v>16.64751361615993</v>
      </c>
      <c r="U144" s="7">
        <v>0</v>
      </c>
    </row>
    <row r="145" spans="1:21" x14ac:dyDescent="0.2">
      <c r="A145" s="7" t="s">
        <v>50</v>
      </c>
      <c r="B145" s="7" t="s">
        <v>40</v>
      </c>
      <c r="C145" s="8">
        <v>40093</v>
      </c>
      <c r="D145" s="9" t="s">
        <v>41</v>
      </c>
      <c r="E145" s="10" t="s">
        <v>42</v>
      </c>
      <c r="F145" s="10">
        <f t="shared" si="8"/>
        <v>0</v>
      </c>
      <c r="G145" s="10">
        <f t="shared" si="9"/>
        <v>0</v>
      </c>
      <c r="H145" s="10">
        <f t="shared" si="10"/>
        <v>1</v>
      </c>
      <c r="I145" s="10">
        <f t="shared" si="11"/>
        <v>0</v>
      </c>
      <c r="J145" s="7">
        <v>0</v>
      </c>
      <c r="K145" s="11">
        <v>22667</v>
      </c>
      <c r="L145" s="9">
        <v>19223897</v>
      </c>
      <c r="M145" s="7">
        <v>2</v>
      </c>
      <c r="N145" s="7">
        <v>15</v>
      </c>
      <c r="O145" s="7">
        <v>5</v>
      </c>
      <c r="P145" s="7">
        <v>6</v>
      </c>
      <c r="Q145" s="7">
        <v>4</v>
      </c>
      <c r="R145" s="7">
        <v>4</v>
      </c>
      <c r="S145" s="7">
        <v>3</v>
      </c>
      <c r="T145" s="12">
        <v>23.786893145404168</v>
      </c>
      <c r="U145" s="7">
        <v>14.7</v>
      </c>
    </row>
    <row r="146" spans="1:21" x14ac:dyDescent="0.2">
      <c r="A146" s="7" t="s">
        <v>46</v>
      </c>
      <c r="B146" s="7" t="s">
        <v>40</v>
      </c>
      <c r="C146" s="8">
        <v>40104</v>
      </c>
      <c r="D146" s="9" t="s">
        <v>48</v>
      </c>
      <c r="E146" s="10" t="s">
        <v>33</v>
      </c>
      <c r="F146" s="10">
        <f t="shared" si="8"/>
        <v>1</v>
      </c>
      <c r="G146" s="10">
        <f t="shared" si="9"/>
        <v>0</v>
      </c>
      <c r="H146" s="10">
        <f t="shared" si="10"/>
        <v>0</v>
      </c>
      <c r="I146" s="10">
        <f t="shared" si="11"/>
        <v>0</v>
      </c>
      <c r="J146" s="7">
        <v>0</v>
      </c>
      <c r="K146" s="13">
        <v>23534</v>
      </c>
      <c r="L146" s="9">
        <v>1430220</v>
      </c>
      <c r="M146" s="7">
        <v>9</v>
      </c>
      <c r="N146" s="7">
        <v>15</v>
      </c>
      <c r="O146" s="7">
        <v>2</v>
      </c>
      <c r="P146" s="7">
        <v>4</v>
      </c>
      <c r="Q146" s="7">
        <v>4</v>
      </c>
      <c r="R146" s="7">
        <v>5</v>
      </c>
      <c r="S146" s="7">
        <v>4</v>
      </c>
      <c r="T146" s="12">
        <v>16.195851227615265</v>
      </c>
      <c r="U146" s="7">
        <v>0</v>
      </c>
    </row>
    <row r="147" spans="1:21" x14ac:dyDescent="0.2">
      <c r="A147" s="7" t="s">
        <v>35</v>
      </c>
      <c r="B147" s="7" t="s">
        <v>40</v>
      </c>
      <c r="C147" s="8">
        <v>40115</v>
      </c>
      <c r="D147" s="9" t="s">
        <v>37</v>
      </c>
      <c r="E147" s="10" t="s">
        <v>38</v>
      </c>
      <c r="F147" s="10">
        <f t="shared" si="8"/>
        <v>0</v>
      </c>
      <c r="G147" s="10">
        <f t="shared" si="9"/>
        <v>1</v>
      </c>
      <c r="H147" s="10">
        <f t="shared" si="10"/>
        <v>0</v>
      </c>
      <c r="I147" s="10">
        <f t="shared" si="11"/>
        <v>0</v>
      </c>
      <c r="J147" s="7">
        <v>0</v>
      </c>
      <c r="K147" s="13">
        <v>13510</v>
      </c>
      <c r="L147" s="9">
        <v>1561659</v>
      </c>
      <c r="M147" s="7">
        <v>19</v>
      </c>
      <c r="N147" s="7">
        <v>15</v>
      </c>
      <c r="O147" s="7">
        <v>4</v>
      </c>
      <c r="P147" s="7">
        <v>3</v>
      </c>
      <c r="Q147" s="7">
        <v>4</v>
      </c>
      <c r="R147" s="7">
        <v>4</v>
      </c>
      <c r="S147" s="7">
        <v>4</v>
      </c>
      <c r="T147" s="12">
        <v>11.270957274202271</v>
      </c>
      <c r="U147" s="7">
        <v>0</v>
      </c>
    </row>
    <row r="148" spans="1:21" x14ac:dyDescent="0.2">
      <c r="A148" s="7" t="s">
        <v>53</v>
      </c>
      <c r="B148" s="7" t="s">
        <v>40</v>
      </c>
      <c r="C148" s="8">
        <v>40125</v>
      </c>
      <c r="D148" s="9" t="s">
        <v>51</v>
      </c>
      <c r="E148" s="10" t="s">
        <v>42</v>
      </c>
      <c r="F148" s="10">
        <f t="shared" si="8"/>
        <v>0</v>
      </c>
      <c r="G148" s="10">
        <f t="shared" si="9"/>
        <v>0</v>
      </c>
      <c r="H148" s="10">
        <f t="shared" si="10"/>
        <v>1</v>
      </c>
      <c r="I148" s="10">
        <f t="shared" si="11"/>
        <v>0</v>
      </c>
      <c r="J148" s="7">
        <v>0</v>
      </c>
      <c r="K148" s="13">
        <v>22903</v>
      </c>
      <c r="L148" s="9">
        <v>6186710</v>
      </c>
      <c r="M148" s="7">
        <v>16</v>
      </c>
      <c r="N148" s="7">
        <v>14</v>
      </c>
      <c r="O148" s="7">
        <v>6</v>
      </c>
      <c r="P148" s="7">
        <v>7</v>
      </c>
      <c r="Q148" s="7">
        <v>2</v>
      </c>
      <c r="R148" s="7">
        <v>5</v>
      </c>
      <c r="S148" s="7">
        <v>4</v>
      </c>
      <c r="T148" s="12">
        <v>13.505391920167391</v>
      </c>
      <c r="U148" s="7">
        <v>0</v>
      </c>
    </row>
    <row r="149" spans="1:21" x14ac:dyDescent="0.2">
      <c r="A149" s="7" t="s">
        <v>47</v>
      </c>
      <c r="B149" s="7" t="s">
        <v>40</v>
      </c>
      <c r="C149" s="8">
        <v>40139</v>
      </c>
      <c r="D149" s="9" t="s">
        <v>64</v>
      </c>
      <c r="E149" s="10" t="s">
        <v>42</v>
      </c>
      <c r="F149" s="10">
        <f t="shared" si="8"/>
        <v>0</v>
      </c>
      <c r="G149" s="10">
        <f t="shared" si="9"/>
        <v>0</v>
      </c>
      <c r="H149" s="10">
        <f t="shared" si="10"/>
        <v>1</v>
      </c>
      <c r="I149" s="10">
        <f t="shared" si="11"/>
        <v>0</v>
      </c>
      <c r="J149" s="7">
        <v>0</v>
      </c>
      <c r="K149" s="13">
        <v>47108</v>
      </c>
      <c r="L149" s="9">
        <v>417098</v>
      </c>
      <c r="M149" s="7">
        <v>12</v>
      </c>
      <c r="N149" s="7">
        <v>14</v>
      </c>
      <c r="O149" s="7">
        <v>3</v>
      </c>
      <c r="P149" s="7">
        <v>6</v>
      </c>
      <c r="Q149" s="7">
        <v>4</v>
      </c>
      <c r="R149" s="7">
        <v>3</v>
      </c>
      <c r="S149" s="7">
        <v>4</v>
      </c>
      <c r="T149" s="12">
        <v>13.259766615930999</v>
      </c>
      <c r="U149" s="7">
        <v>17.8</v>
      </c>
    </row>
    <row r="150" spans="1:21" x14ac:dyDescent="0.2">
      <c r="A150" s="7" t="s">
        <v>61</v>
      </c>
      <c r="B150" s="7" t="s">
        <v>40</v>
      </c>
      <c r="C150" s="8">
        <v>40146</v>
      </c>
      <c r="D150" s="9" t="s">
        <v>57</v>
      </c>
      <c r="E150" s="10" t="s">
        <v>42</v>
      </c>
      <c r="F150" s="10">
        <f t="shared" si="8"/>
        <v>0</v>
      </c>
      <c r="G150" s="10">
        <f t="shared" si="9"/>
        <v>0</v>
      </c>
      <c r="H150" s="10">
        <f t="shared" si="10"/>
        <v>1</v>
      </c>
      <c r="I150" s="10">
        <f t="shared" si="11"/>
        <v>0</v>
      </c>
      <c r="J150" s="7">
        <v>0</v>
      </c>
      <c r="K150" s="13">
        <v>15835</v>
      </c>
      <c r="L150" s="9">
        <v>2452617</v>
      </c>
      <c r="M150" s="7">
        <v>6</v>
      </c>
      <c r="N150" s="7">
        <v>14</v>
      </c>
      <c r="O150" s="7">
        <v>5</v>
      </c>
      <c r="P150" s="7">
        <v>3</v>
      </c>
      <c r="Q150" s="7">
        <v>5</v>
      </c>
      <c r="R150" s="7">
        <v>2</v>
      </c>
      <c r="S150" s="7">
        <v>4</v>
      </c>
      <c r="T150" s="12">
        <v>14.952835366970797</v>
      </c>
      <c r="U150" s="7">
        <v>69</v>
      </c>
    </row>
    <row r="151" spans="1:21" x14ac:dyDescent="0.2">
      <c r="A151" s="7" t="s">
        <v>60</v>
      </c>
      <c r="B151" s="7" t="s">
        <v>61</v>
      </c>
      <c r="C151" s="8">
        <v>39950</v>
      </c>
      <c r="D151" s="9" t="s">
        <v>37</v>
      </c>
      <c r="E151" s="10" t="s">
        <v>38</v>
      </c>
      <c r="F151" s="10">
        <f t="shared" si="8"/>
        <v>0</v>
      </c>
      <c r="G151" s="10">
        <f t="shared" si="9"/>
        <v>1</v>
      </c>
      <c r="H151" s="10">
        <f t="shared" si="10"/>
        <v>0</v>
      </c>
      <c r="I151" s="10">
        <f t="shared" si="11"/>
        <v>0</v>
      </c>
      <c r="J151" s="7">
        <v>0</v>
      </c>
      <c r="K151" s="13">
        <v>13510</v>
      </c>
      <c r="L151" s="9">
        <v>1561659</v>
      </c>
      <c r="M151" s="7">
        <v>6</v>
      </c>
      <c r="N151" s="7">
        <v>1</v>
      </c>
      <c r="O151" s="7">
        <v>9</v>
      </c>
      <c r="P151" s="7">
        <v>6</v>
      </c>
      <c r="Q151" s="7">
        <v>5</v>
      </c>
      <c r="R151" s="7">
        <v>4</v>
      </c>
      <c r="S151" s="7">
        <v>1</v>
      </c>
      <c r="T151" s="12">
        <v>9</v>
      </c>
      <c r="U151" s="7">
        <v>19</v>
      </c>
    </row>
    <row r="152" spans="1:21" x14ac:dyDescent="0.2">
      <c r="A152" s="7" t="s">
        <v>50</v>
      </c>
      <c r="B152" s="7" t="s">
        <v>61</v>
      </c>
      <c r="C152" s="8">
        <v>39964</v>
      </c>
      <c r="D152" s="9" t="s">
        <v>41</v>
      </c>
      <c r="E152" s="10" t="s">
        <v>42</v>
      </c>
      <c r="F152" s="10">
        <f t="shared" si="8"/>
        <v>0</v>
      </c>
      <c r="G152" s="10">
        <f t="shared" si="9"/>
        <v>0</v>
      </c>
      <c r="H152" s="10">
        <f t="shared" si="10"/>
        <v>1</v>
      </c>
      <c r="I152" s="10">
        <f t="shared" si="11"/>
        <v>0</v>
      </c>
      <c r="J152" s="7">
        <v>0</v>
      </c>
      <c r="K152" s="11">
        <v>22667</v>
      </c>
      <c r="L152" s="9">
        <v>19223897</v>
      </c>
      <c r="M152" s="7">
        <v>15</v>
      </c>
      <c r="N152" s="7">
        <v>4</v>
      </c>
      <c r="O152" s="7">
        <v>2</v>
      </c>
      <c r="P152" s="7">
        <v>6</v>
      </c>
      <c r="Q152" s="7">
        <v>2</v>
      </c>
      <c r="R152" s="7">
        <v>4</v>
      </c>
      <c r="S152" s="7">
        <v>1</v>
      </c>
      <c r="T152" s="12">
        <v>12.436974789915967</v>
      </c>
      <c r="U152" s="7">
        <v>0</v>
      </c>
    </row>
    <row r="153" spans="1:21" x14ac:dyDescent="0.2">
      <c r="A153" s="7" t="s">
        <v>39</v>
      </c>
      <c r="B153" s="7" t="s">
        <v>61</v>
      </c>
      <c r="C153" s="8">
        <v>39978</v>
      </c>
      <c r="D153" s="9" t="s">
        <v>41</v>
      </c>
      <c r="E153" s="10" t="s">
        <v>42</v>
      </c>
      <c r="F153" s="10">
        <f t="shared" si="8"/>
        <v>0</v>
      </c>
      <c r="G153" s="10">
        <f t="shared" si="9"/>
        <v>0</v>
      </c>
      <c r="H153" s="10">
        <f t="shared" si="10"/>
        <v>1</v>
      </c>
      <c r="I153" s="10">
        <f t="shared" si="11"/>
        <v>0</v>
      </c>
      <c r="J153" s="7">
        <v>0</v>
      </c>
      <c r="K153" s="11">
        <v>22667</v>
      </c>
      <c r="L153" s="9">
        <v>19223897</v>
      </c>
      <c r="M153" s="7">
        <v>6</v>
      </c>
      <c r="N153" s="7">
        <v>10</v>
      </c>
      <c r="O153" s="7">
        <v>5</v>
      </c>
      <c r="P153" s="7">
        <v>4</v>
      </c>
      <c r="Q153" s="7">
        <v>4</v>
      </c>
      <c r="R153" s="7">
        <v>4</v>
      </c>
      <c r="S153" s="7">
        <v>1</v>
      </c>
      <c r="T153" s="12">
        <v>31.815409309791331</v>
      </c>
      <c r="U153" s="7">
        <v>0</v>
      </c>
    </row>
    <row r="154" spans="1:21" x14ac:dyDescent="0.2">
      <c r="A154" s="7" t="s">
        <v>63</v>
      </c>
      <c r="B154" s="7" t="s">
        <v>61</v>
      </c>
      <c r="C154" s="8">
        <v>39999</v>
      </c>
      <c r="D154" s="9" t="s">
        <v>65</v>
      </c>
      <c r="E154" s="10" t="s">
        <v>66</v>
      </c>
      <c r="F154" s="10">
        <f t="shared" si="8"/>
        <v>0</v>
      </c>
      <c r="G154" s="10">
        <f t="shared" si="9"/>
        <v>0</v>
      </c>
      <c r="H154" s="10">
        <f t="shared" si="10"/>
        <v>0</v>
      </c>
      <c r="I154" s="10">
        <f t="shared" si="11"/>
        <v>1</v>
      </c>
      <c r="J154" s="7">
        <v>0</v>
      </c>
      <c r="K154" s="11">
        <v>14355</v>
      </c>
      <c r="L154" s="9">
        <v>1281975</v>
      </c>
      <c r="M154" s="7">
        <v>8</v>
      </c>
      <c r="N154" s="7">
        <v>9</v>
      </c>
      <c r="O154" s="7">
        <v>5</v>
      </c>
      <c r="P154" s="7">
        <v>3</v>
      </c>
      <c r="Q154" s="7">
        <v>6</v>
      </c>
      <c r="R154" s="7">
        <v>4</v>
      </c>
      <c r="S154" s="7">
        <v>1</v>
      </c>
      <c r="T154" s="12">
        <v>16.076777414357032</v>
      </c>
      <c r="U154" s="7">
        <v>0</v>
      </c>
    </row>
    <row r="155" spans="1:21" x14ac:dyDescent="0.2">
      <c r="A155" s="7" t="s">
        <v>52</v>
      </c>
      <c r="B155" s="7" t="s">
        <v>61</v>
      </c>
      <c r="C155" s="8">
        <v>40016</v>
      </c>
      <c r="D155" s="9" t="s">
        <v>54</v>
      </c>
      <c r="E155" s="10" t="s">
        <v>42</v>
      </c>
      <c r="F155" s="10">
        <f t="shared" si="8"/>
        <v>0</v>
      </c>
      <c r="G155" s="10">
        <f t="shared" si="9"/>
        <v>0</v>
      </c>
      <c r="H155" s="10">
        <f t="shared" si="10"/>
        <v>1</v>
      </c>
      <c r="I155" s="10">
        <f t="shared" si="11"/>
        <v>0</v>
      </c>
      <c r="J155" s="7">
        <v>0</v>
      </c>
      <c r="K155" s="13">
        <v>20044</v>
      </c>
      <c r="L155" s="9">
        <v>673396</v>
      </c>
      <c r="M155" s="7">
        <v>9</v>
      </c>
      <c r="N155" s="7">
        <v>18</v>
      </c>
      <c r="O155" s="7">
        <v>6</v>
      </c>
      <c r="P155" s="7">
        <v>0</v>
      </c>
      <c r="Q155" s="7">
        <v>2</v>
      </c>
      <c r="R155" s="7">
        <v>1</v>
      </c>
      <c r="S155" s="7">
        <v>2</v>
      </c>
      <c r="T155" s="12">
        <v>18.015416543136674</v>
      </c>
      <c r="U155" s="7">
        <v>0</v>
      </c>
    </row>
    <row r="156" spans="1:21" x14ac:dyDescent="0.2">
      <c r="A156" s="7" t="s">
        <v>49</v>
      </c>
      <c r="B156" s="7" t="s">
        <v>61</v>
      </c>
      <c r="C156" s="8">
        <v>40020</v>
      </c>
      <c r="D156" s="9" t="s">
        <v>51</v>
      </c>
      <c r="E156" s="10" t="s">
        <v>42</v>
      </c>
      <c r="F156" s="10">
        <f t="shared" si="8"/>
        <v>0</v>
      </c>
      <c r="G156" s="10">
        <f t="shared" si="9"/>
        <v>0</v>
      </c>
      <c r="H156" s="10">
        <f t="shared" si="10"/>
        <v>1</v>
      </c>
      <c r="I156" s="10">
        <f t="shared" si="11"/>
        <v>0</v>
      </c>
      <c r="J156" s="7">
        <v>0</v>
      </c>
      <c r="K156" s="13">
        <v>22903</v>
      </c>
      <c r="L156" s="9">
        <v>6186710</v>
      </c>
      <c r="M156" s="7">
        <v>19</v>
      </c>
      <c r="N156" s="7">
        <v>15</v>
      </c>
      <c r="O156" s="7">
        <v>0</v>
      </c>
      <c r="P156" s="7">
        <v>3</v>
      </c>
      <c r="Q156" s="7">
        <v>4</v>
      </c>
      <c r="R156" s="7">
        <v>3</v>
      </c>
      <c r="S156" s="7">
        <v>2</v>
      </c>
      <c r="T156" s="12">
        <v>14.640316642120766</v>
      </c>
      <c r="U156" s="7">
        <v>0</v>
      </c>
    </row>
    <row r="157" spans="1:21" x14ac:dyDescent="0.2">
      <c r="A157" s="7" t="s">
        <v>46</v>
      </c>
      <c r="B157" s="7" t="s">
        <v>61</v>
      </c>
      <c r="C157" s="8">
        <v>40027</v>
      </c>
      <c r="D157" s="9" t="s">
        <v>48</v>
      </c>
      <c r="E157" s="10" t="s">
        <v>33</v>
      </c>
      <c r="F157" s="10">
        <f t="shared" si="8"/>
        <v>1</v>
      </c>
      <c r="G157" s="10">
        <f t="shared" si="9"/>
        <v>0</v>
      </c>
      <c r="H157" s="10">
        <f t="shared" si="10"/>
        <v>0</v>
      </c>
      <c r="I157" s="10">
        <f t="shared" si="11"/>
        <v>0</v>
      </c>
      <c r="J157" s="7">
        <v>0</v>
      </c>
      <c r="K157" s="13">
        <v>23534</v>
      </c>
      <c r="L157" s="9">
        <v>1430220</v>
      </c>
      <c r="M157" s="7">
        <v>10</v>
      </c>
      <c r="N157" s="7">
        <v>13</v>
      </c>
      <c r="O157" s="7">
        <v>3</v>
      </c>
      <c r="P157" s="7">
        <v>7</v>
      </c>
      <c r="Q157" s="7">
        <v>4</v>
      </c>
      <c r="R157" s="7">
        <v>4</v>
      </c>
      <c r="S157" s="7">
        <v>2</v>
      </c>
      <c r="T157" s="12">
        <v>15.43555538854652</v>
      </c>
      <c r="U157" s="7">
        <v>15</v>
      </c>
    </row>
    <row r="158" spans="1:21" x14ac:dyDescent="0.2">
      <c r="A158" s="7" t="s">
        <v>40</v>
      </c>
      <c r="B158" s="7" t="s">
        <v>61</v>
      </c>
      <c r="C158" s="8">
        <v>40034</v>
      </c>
      <c r="D158" s="9" t="s">
        <v>45</v>
      </c>
      <c r="E158" s="10" t="s">
        <v>33</v>
      </c>
      <c r="F158" s="10">
        <f t="shared" si="8"/>
        <v>1</v>
      </c>
      <c r="G158" s="10">
        <f t="shared" si="9"/>
        <v>0</v>
      </c>
      <c r="H158" s="10">
        <f t="shared" si="10"/>
        <v>0</v>
      </c>
      <c r="I158" s="10">
        <f t="shared" si="11"/>
        <v>0</v>
      </c>
      <c r="J158" s="7">
        <v>0</v>
      </c>
      <c r="K158" s="13">
        <v>21025</v>
      </c>
      <c r="L158" s="9">
        <v>1828092</v>
      </c>
      <c r="M158" s="7">
        <v>17</v>
      </c>
      <c r="N158" s="7">
        <v>14</v>
      </c>
      <c r="O158" s="7">
        <v>1</v>
      </c>
      <c r="P158" s="7">
        <v>6</v>
      </c>
      <c r="Q158" s="7">
        <v>4</v>
      </c>
      <c r="R158" s="7">
        <v>2</v>
      </c>
      <c r="S158" s="7">
        <v>2</v>
      </c>
      <c r="T158" s="12">
        <v>6.3863933711295244</v>
      </c>
      <c r="U158" s="7">
        <v>0</v>
      </c>
    </row>
    <row r="159" spans="1:21" x14ac:dyDescent="0.2">
      <c r="A159" s="7" t="s">
        <v>58</v>
      </c>
      <c r="B159" s="7" t="s">
        <v>61</v>
      </c>
      <c r="C159" s="8">
        <v>40045</v>
      </c>
      <c r="D159" s="9" t="s">
        <v>51</v>
      </c>
      <c r="E159" s="10" t="s">
        <v>42</v>
      </c>
      <c r="F159" s="10">
        <f t="shared" si="8"/>
        <v>0</v>
      </c>
      <c r="G159" s="10">
        <f t="shared" si="9"/>
        <v>0</v>
      </c>
      <c r="H159" s="10">
        <f t="shared" si="10"/>
        <v>1</v>
      </c>
      <c r="I159" s="10">
        <f t="shared" si="11"/>
        <v>0</v>
      </c>
      <c r="J159" s="7">
        <v>0</v>
      </c>
      <c r="K159" s="13">
        <v>22903</v>
      </c>
      <c r="L159" s="9">
        <v>6186710</v>
      </c>
      <c r="M159" s="7">
        <v>10</v>
      </c>
      <c r="N159" s="7">
        <v>14</v>
      </c>
      <c r="O159" s="7">
        <v>3</v>
      </c>
      <c r="P159" s="7">
        <v>4</v>
      </c>
      <c r="Q159" s="7">
        <v>4</v>
      </c>
      <c r="R159" s="7">
        <v>3</v>
      </c>
      <c r="S159" s="7">
        <v>3</v>
      </c>
      <c r="T159" s="12">
        <v>15.138515440397621</v>
      </c>
      <c r="U159" s="7">
        <v>2.8</v>
      </c>
    </row>
    <row r="160" spans="1:21" x14ac:dyDescent="0.2">
      <c r="A160" s="7" t="s">
        <v>53</v>
      </c>
      <c r="B160" s="7" t="s">
        <v>61</v>
      </c>
      <c r="C160" s="8">
        <v>40052</v>
      </c>
      <c r="D160" s="9" t="s">
        <v>51</v>
      </c>
      <c r="E160" s="10" t="s">
        <v>42</v>
      </c>
      <c r="F160" s="10">
        <f t="shared" si="8"/>
        <v>0</v>
      </c>
      <c r="G160" s="10">
        <f t="shared" si="9"/>
        <v>0</v>
      </c>
      <c r="H160" s="10">
        <f t="shared" si="10"/>
        <v>1</v>
      </c>
      <c r="I160" s="10">
        <f t="shared" si="11"/>
        <v>0</v>
      </c>
      <c r="J160" s="7">
        <v>0</v>
      </c>
      <c r="K160" s="13">
        <v>22903</v>
      </c>
      <c r="L160" s="9">
        <v>6186710</v>
      </c>
      <c r="M160" s="7">
        <v>17</v>
      </c>
      <c r="N160" s="7">
        <v>12</v>
      </c>
      <c r="O160" s="7">
        <v>2</v>
      </c>
      <c r="P160" s="7">
        <v>7</v>
      </c>
      <c r="Q160" s="7">
        <v>5</v>
      </c>
      <c r="R160" s="7">
        <v>6</v>
      </c>
      <c r="S160" s="7">
        <v>3</v>
      </c>
      <c r="T160" s="12">
        <v>12.066131025957972</v>
      </c>
      <c r="U160" s="7">
        <v>0.3</v>
      </c>
    </row>
    <row r="161" spans="1:21" x14ac:dyDescent="0.2">
      <c r="A161" s="7" t="s">
        <v>44</v>
      </c>
      <c r="B161" s="7" t="s">
        <v>61</v>
      </c>
      <c r="C161" s="8">
        <v>40055</v>
      </c>
      <c r="D161" s="9" t="s">
        <v>62</v>
      </c>
      <c r="E161" s="10" t="s">
        <v>38</v>
      </c>
      <c r="F161" s="10">
        <f t="shared" si="8"/>
        <v>0</v>
      </c>
      <c r="G161" s="10">
        <f t="shared" si="9"/>
        <v>1</v>
      </c>
      <c r="H161" s="10">
        <f t="shared" si="10"/>
        <v>0</v>
      </c>
      <c r="I161" s="10">
        <f t="shared" si="11"/>
        <v>0</v>
      </c>
      <c r="J161" s="7">
        <v>0</v>
      </c>
      <c r="K161" s="11">
        <v>9240</v>
      </c>
      <c r="L161" s="9">
        <v>2998096</v>
      </c>
      <c r="M161" s="7">
        <v>11</v>
      </c>
      <c r="N161" s="7">
        <v>12</v>
      </c>
      <c r="O161" s="7">
        <v>3</v>
      </c>
      <c r="P161" s="7">
        <v>7</v>
      </c>
      <c r="Q161" s="7">
        <v>4</v>
      </c>
      <c r="R161" s="7">
        <v>7</v>
      </c>
      <c r="S161" s="7">
        <v>3</v>
      </c>
      <c r="T161" s="12">
        <v>20.231253420908594</v>
      </c>
      <c r="U161" s="7">
        <v>0.5</v>
      </c>
    </row>
    <row r="162" spans="1:21" x14ac:dyDescent="0.2">
      <c r="A162" s="7" t="s">
        <v>56</v>
      </c>
      <c r="B162" s="7" t="s">
        <v>61</v>
      </c>
      <c r="C162" s="8">
        <v>40069</v>
      </c>
      <c r="D162" s="9" t="s">
        <v>48</v>
      </c>
      <c r="E162" s="10" t="s">
        <v>33</v>
      </c>
      <c r="F162" s="10">
        <f t="shared" si="8"/>
        <v>1</v>
      </c>
      <c r="G162" s="10">
        <f t="shared" si="9"/>
        <v>0</v>
      </c>
      <c r="H162" s="10">
        <f t="shared" si="10"/>
        <v>0</v>
      </c>
      <c r="I162" s="10">
        <f t="shared" si="11"/>
        <v>0</v>
      </c>
      <c r="J162" s="7">
        <v>0</v>
      </c>
      <c r="K162" s="13">
        <v>23534</v>
      </c>
      <c r="L162" s="9">
        <v>1430220</v>
      </c>
      <c r="M162" s="7">
        <v>2</v>
      </c>
      <c r="N162" s="7">
        <v>13</v>
      </c>
      <c r="O162" s="7">
        <v>9</v>
      </c>
      <c r="P162" s="7">
        <v>2</v>
      </c>
      <c r="Q162" s="7">
        <v>9</v>
      </c>
      <c r="R162" s="7">
        <v>5</v>
      </c>
      <c r="S162" s="7">
        <v>3</v>
      </c>
      <c r="T162" s="12">
        <v>19.02051282051282</v>
      </c>
      <c r="U162" s="7">
        <v>20</v>
      </c>
    </row>
    <row r="163" spans="1:21" x14ac:dyDescent="0.2">
      <c r="A163" s="7" t="s">
        <v>36</v>
      </c>
      <c r="B163" s="7" t="s">
        <v>61</v>
      </c>
      <c r="C163" s="8">
        <v>40082</v>
      </c>
      <c r="D163" s="9" t="s">
        <v>59</v>
      </c>
      <c r="E163" s="10" t="s">
        <v>42</v>
      </c>
      <c r="F163" s="10">
        <f t="shared" si="8"/>
        <v>0</v>
      </c>
      <c r="G163" s="10">
        <f t="shared" si="9"/>
        <v>0</v>
      </c>
      <c r="H163" s="10">
        <f t="shared" si="10"/>
        <v>1</v>
      </c>
      <c r="I163" s="10">
        <f t="shared" si="11"/>
        <v>0</v>
      </c>
      <c r="J163" s="7">
        <v>0</v>
      </c>
      <c r="K163" s="11">
        <v>100806</v>
      </c>
      <c r="L163" s="9">
        <v>270173</v>
      </c>
      <c r="M163" s="7">
        <v>11</v>
      </c>
      <c r="N163" s="7">
        <v>13</v>
      </c>
      <c r="O163" s="7">
        <v>3</v>
      </c>
      <c r="P163" s="7">
        <v>3</v>
      </c>
      <c r="Q163" s="7">
        <v>4</v>
      </c>
      <c r="R163" s="7">
        <v>5</v>
      </c>
      <c r="S163" s="7">
        <v>3</v>
      </c>
      <c r="T163" s="12">
        <v>12.339476813317479</v>
      </c>
      <c r="U163" s="7">
        <v>0</v>
      </c>
    </row>
    <row r="164" spans="1:21" x14ac:dyDescent="0.2">
      <c r="A164" s="7" t="s">
        <v>30</v>
      </c>
      <c r="B164" s="7" t="s">
        <v>61</v>
      </c>
      <c r="C164" s="8">
        <v>40090</v>
      </c>
      <c r="D164" s="9" t="s">
        <v>32</v>
      </c>
      <c r="E164" s="10" t="s">
        <v>33</v>
      </c>
      <c r="F164" s="10">
        <f t="shared" si="8"/>
        <v>1</v>
      </c>
      <c r="G164" s="10">
        <f t="shared" si="9"/>
        <v>0</v>
      </c>
      <c r="H164" s="10">
        <f t="shared" si="10"/>
        <v>0</v>
      </c>
      <c r="I164" s="10">
        <f t="shared" si="11"/>
        <v>0</v>
      </c>
      <c r="J164" s="7">
        <v>0</v>
      </c>
      <c r="K164" s="11">
        <v>17907</v>
      </c>
      <c r="L164" s="9">
        <v>408161</v>
      </c>
      <c r="M164" s="7">
        <v>10</v>
      </c>
      <c r="N164" s="7">
        <v>13</v>
      </c>
      <c r="O164" s="7">
        <v>3</v>
      </c>
      <c r="P164" s="7">
        <v>6</v>
      </c>
      <c r="Q164" s="7">
        <v>6</v>
      </c>
      <c r="R164" s="7">
        <v>5</v>
      </c>
      <c r="S164" s="7">
        <v>3</v>
      </c>
      <c r="T164" s="12">
        <v>6.2388948550229424</v>
      </c>
      <c r="U164" s="7">
        <v>0</v>
      </c>
    </row>
    <row r="165" spans="1:21" x14ac:dyDescent="0.2">
      <c r="A165" s="7" t="s">
        <v>31</v>
      </c>
      <c r="B165" s="7" t="s">
        <v>61</v>
      </c>
      <c r="C165" s="8">
        <v>40098</v>
      </c>
      <c r="D165" s="9" t="s">
        <v>57</v>
      </c>
      <c r="E165" s="10" t="s">
        <v>42</v>
      </c>
      <c r="F165" s="10">
        <f t="shared" si="8"/>
        <v>0</v>
      </c>
      <c r="G165" s="10">
        <f t="shared" si="9"/>
        <v>0</v>
      </c>
      <c r="H165" s="10">
        <f t="shared" si="10"/>
        <v>1</v>
      </c>
      <c r="I165" s="10">
        <f t="shared" si="11"/>
        <v>0</v>
      </c>
      <c r="J165" s="7">
        <v>0</v>
      </c>
      <c r="K165" s="13">
        <v>15835</v>
      </c>
      <c r="L165" s="9">
        <v>2452617</v>
      </c>
      <c r="M165" s="7">
        <v>4</v>
      </c>
      <c r="N165" s="7">
        <v>9</v>
      </c>
      <c r="O165" s="7">
        <v>6</v>
      </c>
      <c r="P165" s="7">
        <v>7</v>
      </c>
      <c r="Q165" s="7">
        <v>6</v>
      </c>
      <c r="R165" s="7">
        <v>6</v>
      </c>
      <c r="S165" s="7">
        <v>3</v>
      </c>
      <c r="T165" s="12">
        <v>17.894993363650212</v>
      </c>
      <c r="U165" s="7">
        <v>0</v>
      </c>
    </row>
    <row r="166" spans="1:21" x14ac:dyDescent="0.2">
      <c r="A166" s="7" t="s">
        <v>55</v>
      </c>
      <c r="B166" s="7" t="s">
        <v>61</v>
      </c>
      <c r="C166" s="8">
        <v>40111</v>
      </c>
      <c r="D166" s="9" t="s">
        <v>41</v>
      </c>
      <c r="E166" s="10" t="s">
        <v>42</v>
      </c>
      <c r="F166" s="10">
        <f t="shared" si="8"/>
        <v>0</v>
      </c>
      <c r="G166" s="10">
        <f t="shared" si="9"/>
        <v>0</v>
      </c>
      <c r="H166" s="10">
        <f t="shared" si="10"/>
        <v>1</v>
      </c>
      <c r="I166" s="10">
        <f t="shared" si="11"/>
        <v>0</v>
      </c>
      <c r="J166" s="7">
        <v>0</v>
      </c>
      <c r="K166" s="11">
        <v>22667</v>
      </c>
      <c r="L166" s="9">
        <v>19223897</v>
      </c>
      <c r="M166" s="7">
        <v>11</v>
      </c>
      <c r="N166" s="7">
        <v>7</v>
      </c>
      <c r="O166" s="7">
        <v>4</v>
      </c>
      <c r="P166" s="7">
        <v>9</v>
      </c>
      <c r="Q166" s="7">
        <v>3</v>
      </c>
      <c r="R166" s="7">
        <v>5</v>
      </c>
      <c r="S166" s="7">
        <v>4</v>
      </c>
      <c r="T166" s="12">
        <v>32.505359278682491</v>
      </c>
      <c r="U166" s="7">
        <v>0</v>
      </c>
    </row>
    <row r="167" spans="1:21" x14ac:dyDescent="0.2">
      <c r="A167" s="7" t="s">
        <v>35</v>
      </c>
      <c r="B167" s="7" t="s">
        <v>61</v>
      </c>
      <c r="C167" s="8">
        <v>40124</v>
      </c>
      <c r="D167" s="9" t="s">
        <v>37</v>
      </c>
      <c r="E167" s="10" t="s">
        <v>38</v>
      </c>
      <c r="F167" s="10">
        <f t="shared" si="8"/>
        <v>0</v>
      </c>
      <c r="G167" s="10">
        <f t="shared" si="9"/>
        <v>1</v>
      </c>
      <c r="H167" s="10">
        <f t="shared" si="10"/>
        <v>0</v>
      </c>
      <c r="I167" s="10">
        <f t="shared" si="11"/>
        <v>0</v>
      </c>
      <c r="J167" s="7">
        <v>0</v>
      </c>
      <c r="K167" s="13">
        <v>13510</v>
      </c>
      <c r="L167" s="9">
        <v>1561659</v>
      </c>
      <c r="M167" s="7">
        <v>20</v>
      </c>
      <c r="N167" s="7">
        <v>6</v>
      </c>
      <c r="O167" s="7">
        <v>2</v>
      </c>
      <c r="P167" s="7">
        <v>6</v>
      </c>
      <c r="Q167" s="7">
        <v>5</v>
      </c>
      <c r="R167" s="7">
        <v>6</v>
      </c>
      <c r="S167" s="7">
        <v>4</v>
      </c>
      <c r="T167" s="12">
        <v>9</v>
      </c>
      <c r="U167" s="7">
        <v>0</v>
      </c>
    </row>
    <row r="168" spans="1:21" x14ac:dyDescent="0.2">
      <c r="A168" s="7" t="s">
        <v>43</v>
      </c>
      <c r="B168" s="7" t="s">
        <v>61</v>
      </c>
      <c r="C168" s="8">
        <v>40138</v>
      </c>
      <c r="D168" s="9" t="s">
        <v>45</v>
      </c>
      <c r="E168" s="10" t="s">
        <v>33</v>
      </c>
      <c r="F168" s="10">
        <f t="shared" si="8"/>
        <v>1</v>
      </c>
      <c r="G168" s="10">
        <f t="shared" si="9"/>
        <v>0</v>
      </c>
      <c r="H168" s="10">
        <f t="shared" si="10"/>
        <v>0</v>
      </c>
      <c r="I168" s="10">
        <f t="shared" si="11"/>
        <v>0</v>
      </c>
      <c r="J168" s="7">
        <v>0</v>
      </c>
      <c r="K168" s="13">
        <v>21025</v>
      </c>
      <c r="L168" s="9">
        <v>1828092</v>
      </c>
      <c r="M168" s="7">
        <v>15</v>
      </c>
      <c r="N168" s="7">
        <v>6</v>
      </c>
      <c r="O168" s="7">
        <v>3</v>
      </c>
      <c r="P168" s="7">
        <v>4</v>
      </c>
      <c r="Q168" s="7">
        <v>3</v>
      </c>
      <c r="R168" s="7">
        <v>6</v>
      </c>
      <c r="S168" s="7">
        <v>4</v>
      </c>
      <c r="T168" s="12">
        <v>20.070677371932604</v>
      </c>
      <c r="U168" s="7">
        <v>0</v>
      </c>
    </row>
    <row r="169" spans="1:21" x14ac:dyDescent="0.2">
      <c r="A169" s="7" t="s">
        <v>47</v>
      </c>
      <c r="B169" s="7" t="s">
        <v>61</v>
      </c>
      <c r="C169" s="8">
        <v>40153</v>
      </c>
      <c r="D169" s="9" t="s">
        <v>64</v>
      </c>
      <c r="E169" s="10" t="s">
        <v>42</v>
      </c>
      <c r="F169" s="10">
        <f t="shared" si="8"/>
        <v>0</v>
      </c>
      <c r="G169" s="10">
        <f t="shared" si="9"/>
        <v>0</v>
      </c>
      <c r="H169" s="10">
        <f t="shared" si="10"/>
        <v>1</v>
      </c>
      <c r="I169" s="10">
        <f t="shared" si="11"/>
        <v>0</v>
      </c>
      <c r="J169" s="7">
        <v>0</v>
      </c>
      <c r="K169" s="13">
        <v>47108</v>
      </c>
      <c r="L169" s="9">
        <v>417098</v>
      </c>
      <c r="M169" s="7">
        <v>11</v>
      </c>
      <c r="N169" s="7">
        <v>5</v>
      </c>
      <c r="O169" s="7">
        <v>4</v>
      </c>
      <c r="P169" s="7">
        <v>5</v>
      </c>
      <c r="Q169" s="7">
        <v>7</v>
      </c>
      <c r="R169" s="7">
        <v>6</v>
      </c>
      <c r="S169" s="7">
        <v>4</v>
      </c>
      <c r="T169" s="12">
        <v>14.489484298473062</v>
      </c>
      <c r="U169" s="7">
        <v>0</v>
      </c>
    </row>
    <row r="170" spans="1:21" x14ac:dyDescent="0.2">
      <c r="A170" s="7" t="s">
        <v>52</v>
      </c>
      <c r="B170" s="7" t="s">
        <v>58</v>
      </c>
      <c r="C170" s="8">
        <v>39957</v>
      </c>
      <c r="D170" s="9" t="s">
        <v>54</v>
      </c>
      <c r="E170" s="10" t="s">
        <v>42</v>
      </c>
      <c r="F170" s="10">
        <f t="shared" si="8"/>
        <v>0</v>
      </c>
      <c r="G170" s="10">
        <f t="shared" si="9"/>
        <v>0</v>
      </c>
      <c r="H170" s="10">
        <f t="shared" si="10"/>
        <v>1</v>
      </c>
      <c r="I170" s="10">
        <f t="shared" si="11"/>
        <v>0</v>
      </c>
      <c r="J170" s="7">
        <v>0</v>
      </c>
      <c r="K170" s="13">
        <v>20044</v>
      </c>
      <c r="L170" s="9">
        <v>673396</v>
      </c>
      <c r="M170" s="7">
        <v>4</v>
      </c>
      <c r="N170" s="7">
        <v>19</v>
      </c>
      <c r="O170" s="7">
        <v>8</v>
      </c>
      <c r="P170" s="7">
        <v>2</v>
      </c>
      <c r="Q170" s="7">
        <v>8</v>
      </c>
      <c r="R170" s="7">
        <v>7</v>
      </c>
      <c r="S170" s="7">
        <v>1</v>
      </c>
      <c r="T170" s="12">
        <v>21.279623540083911</v>
      </c>
      <c r="U170" s="7">
        <v>0</v>
      </c>
    </row>
    <row r="171" spans="1:21" x14ac:dyDescent="0.2">
      <c r="A171" s="7" t="s">
        <v>35</v>
      </c>
      <c r="B171" s="7" t="s">
        <v>58</v>
      </c>
      <c r="C171" s="8">
        <v>39971</v>
      </c>
      <c r="D171" s="9" t="s">
        <v>37</v>
      </c>
      <c r="E171" s="10" t="s">
        <v>38</v>
      </c>
      <c r="F171" s="10">
        <f t="shared" si="8"/>
        <v>0</v>
      </c>
      <c r="G171" s="10">
        <f t="shared" si="9"/>
        <v>1</v>
      </c>
      <c r="H171" s="10">
        <f t="shared" si="10"/>
        <v>0</v>
      </c>
      <c r="I171" s="10">
        <f t="shared" si="11"/>
        <v>0</v>
      </c>
      <c r="J171" s="7">
        <v>0</v>
      </c>
      <c r="K171" s="13">
        <v>13510</v>
      </c>
      <c r="L171" s="9">
        <v>1561659</v>
      </c>
      <c r="M171" s="7">
        <v>18</v>
      </c>
      <c r="N171" s="7">
        <v>6</v>
      </c>
      <c r="O171" s="7">
        <v>1</v>
      </c>
      <c r="P171" s="7">
        <v>7</v>
      </c>
      <c r="Q171" s="7">
        <v>4</v>
      </c>
      <c r="R171" s="7">
        <v>4</v>
      </c>
      <c r="S171" s="7">
        <v>1</v>
      </c>
      <c r="T171" s="12">
        <v>24.331647398843931</v>
      </c>
      <c r="U171" s="7">
        <v>0</v>
      </c>
    </row>
    <row r="172" spans="1:21" x14ac:dyDescent="0.2">
      <c r="A172" s="7" t="s">
        <v>40</v>
      </c>
      <c r="B172" s="7" t="s">
        <v>58</v>
      </c>
      <c r="C172" s="8">
        <v>39978</v>
      </c>
      <c r="D172" s="9" t="s">
        <v>45</v>
      </c>
      <c r="E172" s="10" t="s">
        <v>33</v>
      </c>
      <c r="F172" s="10">
        <f t="shared" si="8"/>
        <v>1</v>
      </c>
      <c r="G172" s="10">
        <f t="shared" si="9"/>
        <v>0</v>
      </c>
      <c r="H172" s="10">
        <f t="shared" si="10"/>
        <v>0</v>
      </c>
      <c r="I172" s="10">
        <f t="shared" si="11"/>
        <v>0</v>
      </c>
      <c r="J172" s="7">
        <v>0</v>
      </c>
      <c r="K172" s="13">
        <v>21025</v>
      </c>
      <c r="L172" s="9">
        <v>1828092</v>
      </c>
      <c r="M172" s="7">
        <v>19</v>
      </c>
      <c r="N172" s="7">
        <v>11</v>
      </c>
      <c r="O172" s="7">
        <v>1</v>
      </c>
      <c r="P172" s="7">
        <v>6</v>
      </c>
      <c r="Q172" s="7">
        <v>3</v>
      </c>
      <c r="R172" s="7">
        <v>6</v>
      </c>
      <c r="S172" s="7">
        <v>1</v>
      </c>
      <c r="T172" s="12">
        <v>9.9427207637231501</v>
      </c>
      <c r="U172" s="7">
        <v>0</v>
      </c>
    </row>
    <row r="173" spans="1:21" x14ac:dyDescent="0.2">
      <c r="A173" s="7" t="s">
        <v>49</v>
      </c>
      <c r="B173" s="7" t="s">
        <v>58</v>
      </c>
      <c r="C173" s="8">
        <v>39992</v>
      </c>
      <c r="D173" s="9" t="s">
        <v>51</v>
      </c>
      <c r="E173" s="10" t="s">
        <v>42</v>
      </c>
      <c r="F173" s="10">
        <f t="shared" si="8"/>
        <v>0</v>
      </c>
      <c r="G173" s="10">
        <f t="shared" si="9"/>
        <v>0</v>
      </c>
      <c r="H173" s="10">
        <f t="shared" si="10"/>
        <v>1</v>
      </c>
      <c r="I173" s="10">
        <f t="shared" si="11"/>
        <v>0</v>
      </c>
      <c r="J173" s="7">
        <v>0</v>
      </c>
      <c r="K173" s="13">
        <v>22903</v>
      </c>
      <c r="L173" s="9">
        <v>6186710</v>
      </c>
      <c r="M173" s="7">
        <v>11</v>
      </c>
      <c r="N173" s="7">
        <v>6</v>
      </c>
      <c r="O173" s="7">
        <v>4</v>
      </c>
      <c r="P173" s="7">
        <v>3</v>
      </c>
      <c r="Q173" s="7">
        <v>3</v>
      </c>
      <c r="R173" s="7">
        <v>6</v>
      </c>
      <c r="S173" s="7">
        <v>1</v>
      </c>
      <c r="T173" s="12">
        <v>17.246210828987767</v>
      </c>
      <c r="U173" s="7">
        <v>21.7</v>
      </c>
    </row>
    <row r="174" spans="1:21" x14ac:dyDescent="0.2">
      <c r="A174" s="7" t="s">
        <v>50</v>
      </c>
      <c r="B174" s="7" t="s">
        <v>58</v>
      </c>
      <c r="C174" s="8">
        <v>40006</v>
      </c>
      <c r="D174" s="9" t="s">
        <v>41</v>
      </c>
      <c r="E174" s="10" t="s">
        <v>42</v>
      </c>
      <c r="F174" s="10">
        <f t="shared" si="8"/>
        <v>0</v>
      </c>
      <c r="G174" s="10">
        <f t="shared" si="9"/>
        <v>0</v>
      </c>
      <c r="H174" s="10">
        <f t="shared" si="10"/>
        <v>1</v>
      </c>
      <c r="I174" s="10">
        <f t="shared" si="11"/>
        <v>0</v>
      </c>
      <c r="J174" s="7">
        <v>0</v>
      </c>
      <c r="K174" s="11">
        <v>22667</v>
      </c>
      <c r="L174" s="9">
        <v>19223897</v>
      </c>
      <c r="M174" s="7">
        <v>14</v>
      </c>
      <c r="N174" s="7">
        <v>6</v>
      </c>
      <c r="O174" s="7">
        <v>3</v>
      </c>
      <c r="P174" s="7">
        <v>7</v>
      </c>
      <c r="Q174" s="7">
        <v>3</v>
      </c>
      <c r="R174" s="7">
        <v>6</v>
      </c>
      <c r="S174" s="7">
        <v>2</v>
      </c>
      <c r="T174" s="12">
        <v>28.210506775570817</v>
      </c>
      <c r="U174" s="7">
        <v>0</v>
      </c>
    </row>
    <row r="175" spans="1:21" x14ac:dyDescent="0.2">
      <c r="A175" s="7" t="s">
        <v>53</v>
      </c>
      <c r="B175" s="7" t="s">
        <v>58</v>
      </c>
      <c r="C175" s="8">
        <v>40013</v>
      </c>
      <c r="D175" s="9" t="s">
        <v>51</v>
      </c>
      <c r="E175" s="10" t="s">
        <v>42</v>
      </c>
      <c r="F175" s="10">
        <f t="shared" si="8"/>
        <v>0</v>
      </c>
      <c r="G175" s="10">
        <f t="shared" si="9"/>
        <v>0</v>
      </c>
      <c r="H175" s="10">
        <f t="shared" si="10"/>
        <v>1</v>
      </c>
      <c r="I175" s="10">
        <f t="shared" si="11"/>
        <v>0</v>
      </c>
      <c r="J175" s="7">
        <v>0</v>
      </c>
      <c r="K175" s="13">
        <v>22903</v>
      </c>
      <c r="L175" s="9">
        <v>6186710</v>
      </c>
      <c r="M175" s="7">
        <v>17</v>
      </c>
      <c r="N175" s="7">
        <v>9</v>
      </c>
      <c r="O175" s="7">
        <v>4</v>
      </c>
      <c r="P175" s="7">
        <v>4</v>
      </c>
      <c r="Q175" s="7">
        <v>4</v>
      </c>
      <c r="R175" s="7">
        <v>5</v>
      </c>
      <c r="S175" s="7">
        <v>2</v>
      </c>
      <c r="T175" s="12">
        <v>16.924325606615156</v>
      </c>
      <c r="U175" s="7">
        <v>0</v>
      </c>
    </row>
    <row r="176" spans="1:21" x14ac:dyDescent="0.2">
      <c r="A176" s="7" t="s">
        <v>47</v>
      </c>
      <c r="B176" s="7" t="s">
        <v>58</v>
      </c>
      <c r="C176" s="8">
        <v>40020</v>
      </c>
      <c r="D176" s="9" t="s">
        <v>64</v>
      </c>
      <c r="E176" s="10" t="s">
        <v>42</v>
      </c>
      <c r="F176" s="10">
        <f t="shared" si="8"/>
        <v>0</v>
      </c>
      <c r="G176" s="10">
        <f t="shared" si="9"/>
        <v>0</v>
      </c>
      <c r="H176" s="10">
        <f t="shared" si="10"/>
        <v>1</v>
      </c>
      <c r="I176" s="10">
        <f t="shared" si="11"/>
        <v>0</v>
      </c>
      <c r="J176" s="7">
        <v>0</v>
      </c>
      <c r="K176" s="13">
        <v>47108</v>
      </c>
      <c r="L176" s="9">
        <v>417098</v>
      </c>
      <c r="M176" s="7">
        <v>9</v>
      </c>
      <c r="N176" s="7">
        <v>11</v>
      </c>
      <c r="O176" s="7">
        <v>4</v>
      </c>
      <c r="P176" s="7">
        <v>2</v>
      </c>
      <c r="Q176" s="7">
        <v>5</v>
      </c>
      <c r="R176" s="7">
        <v>4</v>
      </c>
      <c r="S176" s="7">
        <v>2</v>
      </c>
      <c r="T176" s="12">
        <v>33.123063925654748</v>
      </c>
      <c r="U176" s="7">
        <v>0</v>
      </c>
    </row>
    <row r="177" spans="1:21" x14ac:dyDescent="0.2">
      <c r="A177" s="7" t="s">
        <v>63</v>
      </c>
      <c r="B177" s="7" t="s">
        <v>58</v>
      </c>
      <c r="C177" s="8">
        <v>40030</v>
      </c>
      <c r="D177" s="9" t="s">
        <v>65</v>
      </c>
      <c r="E177" s="10" t="s">
        <v>66</v>
      </c>
      <c r="F177" s="10">
        <f t="shared" si="8"/>
        <v>0</v>
      </c>
      <c r="G177" s="10">
        <f t="shared" si="9"/>
        <v>0</v>
      </c>
      <c r="H177" s="10">
        <f t="shared" si="10"/>
        <v>0</v>
      </c>
      <c r="I177" s="10">
        <f t="shared" si="11"/>
        <v>1</v>
      </c>
      <c r="J177" s="7">
        <v>0</v>
      </c>
      <c r="K177" s="11">
        <v>14355</v>
      </c>
      <c r="L177" s="9">
        <v>1281975</v>
      </c>
      <c r="M177" s="7">
        <v>3</v>
      </c>
      <c r="N177" s="7">
        <v>9</v>
      </c>
      <c r="O177" s="7">
        <v>9</v>
      </c>
      <c r="P177" s="7">
        <v>7</v>
      </c>
      <c r="Q177" s="7">
        <v>6</v>
      </c>
      <c r="R177" s="7">
        <v>6</v>
      </c>
      <c r="S177" s="7">
        <v>2</v>
      </c>
      <c r="T177" s="12">
        <v>27.45391211146838</v>
      </c>
      <c r="U177" s="7">
        <v>0</v>
      </c>
    </row>
    <row r="178" spans="1:21" x14ac:dyDescent="0.2">
      <c r="A178" s="7" t="s">
        <v>46</v>
      </c>
      <c r="B178" s="7" t="s">
        <v>58</v>
      </c>
      <c r="C178" s="8">
        <v>40041</v>
      </c>
      <c r="D178" s="9" t="s">
        <v>48</v>
      </c>
      <c r="E178" s="10" t="s">
        <v>33</v>
      </c>
      <c r="F178" s="10">
        <f t="shared" si="8"/>
        <v>1</v>
      </c>
      <c r="G178" s="10">
        <f t="shared" si="9"/>
        <v>0</v>
      </c>
      <c r="H178" s="10">
        <f t="shared" si="10"/>
        <v>0</v>
      </c>
      <c r="I178" s="10">
        <f t="shared" si="11"/>
        <v>0</v>
      </c>
      <c r="J178" s="7">
        <v>0</v>
      </c>
      <c r="K178" s="13">
        <v>23534</v>
      </c>
      <c r="L178" s="9">
        <v>1430220</v>
      </c>
      <c r="M178" s="7">
        <v>9</v>
      </c>
      <c r="N178" s="7">
        <v>8</v>
      </c>
      <c r="O178" s="7">
        <v>4</v>
      </c>
      <c r="P178" s="7">
        <v>4</v>
      </c>
      <c r="Q178" s="7">
        <v>5</v>
      </c>
      <c r="R178" s="7">
        <v>4</v>
      </c>
      <c r="S178" s="7">
        <v>2</v>
      </c>
      <c r="T178" s="12">
        <v>29.475364916773369</v>
      </c>
      <c r="U178" s="7">
        <v>0</v>
      </c>
    </row>
    <row r="179" spans="1:21" x14ac:dyDescent="0.2">
      <c r="A179" s="7" t="s">
        <v>30</v>
      </c>
      <c r="B179" s="7" t="s">
        <v>58</v>
      </c>
      <c r="C179" s="8">
        <v>40048</v>
      </c>
      <c r="D179" s="9" t="s">
        <v>32</v>
      </c>
      <c r="E179" s="10" t="s">
        <v>33</v>
      </c>
      <c r="F179" s="10">
        <f t="shared" si="8"/>
        <v>1</v>
      </c>
      <c r="G179" s="10">
        <f t="shared" si="9"/>
        <v>0</v>
      </c>
      <c r="H179" s="10">
        <f t="shared" si="10"/>
        <v>0</v>
      </c>
      <c r="I179" s="10">
        <f t="shared" si="11"/>
        <v>0</v>
      </c>
      <c r="J179" s="7">
        <v>0</v>
      </c>
      <c r="K179" s="11">
        <v>17907</v>
      </c>
      <c r="L179" s="9">
        <v>408161</v>
      </c>
      <c r="M179" s="7">
        <v>8</v>
      </c>
      <c r="N179" s="7">
        <v>12</v>
      </c>
      <c r="O179" s="7">
        <v>5</v>
      </c>
      <c r="P179" s="7">
        <v>3</v>
      </c>
      <c r="Q179" s="7">
        <v>6</v>
      </c>
      <c r="R179" s="7">
        <v>3</v>
      </c>
      <c r="S179" s="7">
        <v>3</v>
      </c>
      <c r="T179" s="12">
        <v>10.777221357515057</v>
      </c>
      <c r="U179" s="7">
        <v>0</v>
      </c>
    </row>
    <row r="180" spans="1:21" x14ac:dyDescent="0.2">
      <c r="A180" s="7" t="s">
        <v>43</v>
      </c>
      <c r="B180" s="7" t="s">
        <v>58</v>
      </c>
      <c r="C180" s="8">
        <v>40062</v>
      </c>
      <c r="D180" s="9" t="s">
        <v>45</v>
      </c>
      <c r="E180" s="10" t="s">
        <v>33</v>
      </c>
      <c r="F180" s="10">
        <f t="shared" si="8"/>
        <v>1</v>
      </c>
      <c r="G180" s="10">
        <f t="shared" si="9"/>
        <v>0</v>
      </c>
      <c r="H180" s="10">
        <f t="shared" si="10"/>
        <v>0</v>
      </c>
      <c r="I180" s="10">
        <f t="shared" si="11"/>
        <v>0</v>
      </c>
      <c r="J180" s="7">
        <v>0</v>
      </c>
      <c r="K180" s="13">
        <v>21025</v>
      </c>
      <c r="L180" s="9">
        <v>1828092</v>
      </c>
      <c r="M180" s="7">
        <v>14</v>
      </c>
      <c r="N180" s="7">
        <v>11</v>
      </c>
      <c r="O180" s="7">
        <v>3</v>
      </c>
      <c r="P180" s="7">
        <v>3</v>
      </c>
      <c r="Q180" s="7">
        <v>2</v>
      </c>
      <c r="R180" s="7">
        <v>4</v>
      </c>
      <c r="S180" s="7">
        <v>3</v>
      </c>
      <c r="T180" s="12">
        <v>20.621096051856217</v>
      </c>
      <c r="U180" s="7">
        <v>0</v>
      </c>
    </row>
    <row r="181" spans="1:21" x14ac:dyDescent="0.2">
      <c r="A181" s="7" t="s">
        <v>56</v>
      </c>
      <c r="B181" s="7" t="s">
        <v>58</v>
      </c>
      <c r="C181" s="8">
        <v>40083</v>
      </c>
      <c r="D181" s="9" t="s">
        <v>48</v>
      </c>
      <c r="E181" s="10" t="s">
        <v>33</v>
      </c>
      <c r="F181" s="10">
        <f t="shared" si="8"/>
        <v>1</v>
      </c>
      <c r="G181" s="10">
        <f t="shared" si="9"/>
        <v>0</v>
      </c>
      <c r="H181" s="10">
        <f t="shared" si="10"/>
        <v>0</v>
      </c>
      <c r="I181" s="10">
        <f t="shared" si="11"/>
        <v>0</v>
      </c>
      <c r="J181" s="7">
        <v>0</v>
      </c>
      <c r="K181" s="13">
        <v>23534</v>
      </c>
      <c r="L181" s="9">
        <v>1430220</v>
      </c>
      <c r="M181" s="7">
        <v>3</v>
      </c>
      <c r="N181" s="7">
        <v>8</v>
      </c>
      <c r="O181" s="7">
        <v>3</v>
      </c>
      <c r="P181" s="7">
        <v>7</v>
      </c>
      <c r="Q181" s="7">
        <v>4</v>
      </c>
      <c r="R181" s="7">
        <v>6</v>
      </c>
      <c r="S181" s="7">
        <v>3</v>
      </c>
      <c r="T181" s="12">
        <v>21.558504928271688</v>
      </c>
      <c r="U181" s="7">
        <v>36.5</v>
      </c>
    </row>
    <row r="182" spans="1:21" x14ac:dyDescent="0.2">
      <c r="A182" s="7" t="s">
        <v>44</v>
      </c>
      <c r="B182" s="7" t="s">
        <v>58</v>
      </c>
      <c r="C182" s="8">
        <v>40093</v>
      </c>
      <c r="D182" s="9" t="s">
        <v>62</v>
      </c>
      <c r="E182" s="10" t="s">
        <v>38</v>
      </c>
      <c r="F182" s="10">
        <f t="shared" si="8"/>
        <v>0</v>
      </c>
      <c r="G182" s="10">
        <f t="shared" si="9"/>
        <v>1</v>
      </c>
      <c r="H182" s="10">
        <f t="shared" si="10"/>
        <v>0</v>
      </c>
      <c r="I182" s="10">
        <f t="shared" si="11"/>
        <v>0</v>
      </c>
      <c r="J182" s="7">
        <v>0</v>
      </c>
      <c r="K182" s="11">
        <v>9240</v>
      </c>
      <c r="L182" s="9">
        <v>2998096</v>
      </c>
      <c r="M182" s="7">
        <v>8</v>
      </c>
      <c r="N182" s="7">
        <v>6</v>
      </c>
      <c r="O182" s="7">
        <v>6</v>
      </c>
      <c r="P182" s="7">
        <v>7</v>
      </c>
      <c r="Q182" s="7">
        <v>5</v>
      </c>
      <c r="R182" s="7">
        <v>5</v>
      </c>
      <c r="S182" s="7">
        <v>3</v>
      </c>
      <c r="T182" s="12">
        <v>29.968111048583754</v>
      </c>
      <c r="U182" s="7">
        <v>0</v>
      </c>
    </row>
    <row r="183" spans="1:21" x14ac:dyDescent="0.2">
      <c r="A183" s="7" t="s">
        <v>39</v>
      </c>
      <c r="B183" s="7" t="s">
        <v>58</v>
      </c>
      <c r="C183" s="8">
        <v>40104</v>
      </c>
      <c r="D183" s="9" t="s">
        <v>41</v>
      </c>
      <c r="E183" s="10" t="s">
        <v>42</v>
      </c>
      <c r="F183" s="10">
        <f t="shared" si="8"/>
        <v>0</v>
      </c>
      <c r="G183" s="10">
        <f t="shared" si="9"/>
        <v>0</v>
      </c>
      <c r="H183" s="10">
        <f t="shared" si="10"/>
        <v>1</v>
      </c>
      <c r="I183" s="10">
        <f t="shared" si="11"/>
        <v>0</v>
      </c>
      <c r="J183" s="7">
        <v>1</v>
      </c>
      <c r="K183" s="11">
        <v>22667</v>
      </c>
      <c r="L183" s="9">
        <v>19223897</v>
      </c>
      <c r="M183" s="7">
        <v>1</v>
      </c>
      <c r="N183" s="7">
        <v>6</v>
      </c>
      <c r="O183" s="7">
        <v>5</v>
      </c>
      <c r="P183" s="7">
        <v>7</v>
      </c>
      <c r="Q183" s="7">
        <v>6</v>
      </c>
      <c r="R183" s="7">
        <v>7</v>
      </c>
      <c r="S183" s="7">
        <v>4</v>
      </c>
      <c r="T183" s="12">
        <v>43.804941325275806</v>
      </c>
      <c r="U183" s="7">
        <v>28</v>
      </c>
    </row>
    <row r="184" spans="1:21" x14ac:dyDescent="0.2">
      <c r="A184" s="7" t="s">
        <v>53</v>
      </c>
      <c r="B184" s="7" t="s">
        <v>58</v>
      </c>
      <c r="C184" s="8">
        <v>40111</v>
      </c>
      <c r="D184" s="9" t="s">
        <v>51</v>
      </c>
      <c r="E184" s="10" t="s">
        <v>42</v>
      </c>
      <c r="F184" s="10">
        <f t="shared" si="8"/>
        <v>0</v>
      </c>
      <c r="G184" s="10">
        <f t="shared" si="9"/>
        <v>0</v>
      </c>
      <c r="H184" s="10">
        <f t="shared" si="10"/>
        <v>1</v>
      </c>
      <c r="I184" s="10">
        <f t="shared" si="11"/>
        <v>0</v>
      </c>
      <c r="J184" s="7">
        <v>0</v>
      </c>
      <c r="K184" s="13">
        <v>22903</v>
      </c>
      <c r="L184" s="9">
        <v>6186710</v>
      </c>
      <c r="M184" s="7">
        <v>16</v>
      </c>
      <c r="N184" s="7">
        <v>5</v>
      </c>
      <c r="O184" s="7">
        <v>4</v>
      </c>
      <c r="P184" s="7">
        <v>7</v>
      </c>
      <c r="Q184" s="7">
        <v>5</v>
      </c>
      <c r="R184" s="7">
        <v>7</v>
      </c>
      <c r="S184" s="7">
        <v>4</v>
      </c>
      <c r="T184" s="12">
        <v>26.129009209272784</v>
      </c>
      <c r="U184" s="7">
        <v>0</v>
      </c>
    </row>
    <row r="185" spans="1:21" x14ac:dyDescent="0.2">
      <c r="A185" s="7" t="s">
        <v>36</v>
      </c>
      <c r="B185" s="7" t="s">
        <v>58</v>
      </c>
      <c r="C185" s="8">
        <v>40114</v>
      </c>
      <c r="D185" s="9" t="s">
        <v>59</v>
      </c>
      <c r="E185" s="10" t="s">
        <v>42</v>
      </c>
      <c r="F185" s="10">
        <f t="shared" si="8"/>
        <v>0</v>
      </c>
      <c r="G185" s="10">
        <f t="shared" si="9"/>
        <v>0</v>
      </c>
      <c r="H185" s="10">
        <f t="shared" si="10"/>
        <v>1</v>
      </c>
      <c r="I185" s="10">
        <f t="shared" si="11"/>
        <v>0</v>
      </c>
      <c r="J185" s="7">
        <v>0</v>
      </c>
      <c r="K185" s="11">
        <v>100806</v>
      </c>
      <c r="L185" s="9">
        <v>270173</v>
      </c>
      <c r="M185" s="7">
        <v>12</v>
      </c>
      <c r="N185" s="7">
        <v>5</v>
      </c>
      <c r="O185" s="7">
        <v>4</v>
      </c>
      <c r="P185" s="7">
        <v>9</v>
      </c>
      <c r="Q185" s="7">
        <v>3</v>
      </c>
      <c r="R185" s="7">
        <v>5</v>
      </c>
      <c r="S185" s="7">
        <v>4</v>
      </c>
      <c r="T185" s="12">
        <v>21.124203206490247</v>
      </c>
      <c r="U185" s="7">
        <v>0.5</v>
      </c>
    </row>
    <row r="186" spans="1:21" x14ac:dyDescent="0.2">
      <c r="A186" s="7" t="s">
        <v>31</v>
      </c>
      <c r="B186" s="7" t="s">
        <v>58</v>
      </c>
      <c r="C186" s="8">
        <v>40125</v>
      </c>
      <c r="D186" s="9" t="s">
        <v>57</v>
      </c>
      <c r="E186" s="10" t="s">
        <v>42</v>
      </c>
      <c r="F186" s="10">
        <f t="shared" si="8"/>
        <v>0</v>
      </c>
      <c r="G186" s="10">
        <f t="shared" si="9"/>
        <v>0</v>
      </c>
      <c r="H186" s="10">
        <f t="shared" si="10"/>
        <v>1</v>
      </c>
      <c r="I186" s="10">
        <f t="shared" si="11"/>
        <v>0</v>
      </c>
      <c r="J186" s="7">
        <v>1</v>
      </c>
      <c r="K186" s="13">
        <v>15835</v>
      </c>
      <c r="L186" s="9">
        <v>2452617</v>
      </c>
      <c r="M186" s="7">
        <v>3</v>
      </c>
      <c r="N186" s="7">
        <v>4</v>
      </c>
      <c r="O186" s="7">
        <v>6</v>
      </c>
      <c r="P186" s="7">
        <v>6</v>
      </c>
      <c r="Q186" s="7">
        <v>5</v>
      </c>
      <c r="R186" s="7">
        <v>2</v>
      </c>
      <c r="S186" s="7">
        <v>4</v>
      </c>
      <c r="T186" s="12">
        <v>15.541721227419737</v>
      </c>
      <c r="U186" s="7">
        <v>0.3</v>
      </c>
    </row>
    <row r="187" spans="1:21" x14ac:dyDescent="0.2">
      <c r="A187" s="7" t="s">
        <v>60</v>
      </c>
      <c r="B187" s="7" t="s">
        <v>58</v>
      </c>
      <c r="C187" s="8">
        <v>40132</v>
      </c>
      <c r="D187" s="9" t="s">
        <v>37</v>
      </c>
      <c r="E187" s="10" t="s">
        <v>38</v>
      </c>
      <c r="F187" s="10">
        <f t="shared" si="8"/>
        <v>0</v>
      </c>
      <c r="G187" s="10">
        <f t="shared" si="9"/>
        <v>1</v>
      </c>
      <c r="H187" s="10">
        <f t="shared" si="10"/>
        <v>0</v>
      </c>
      <c r="I187" s="10">
        <f t="shared" si="11"/>
        <v>0</v>
      </c>
      <c r="J187" s="7">
        <v>0</v>
      </c>
      <c r="K187" s="13">
        <v>13510</v>
      </c>
      <c r="L187" s="9">
        <v>1561659</v>
      </c>
      <c r="M187" s="7">
        <v>19</v>
      </c>
      <c r="N187" s="7">
        <v>3</v>
      </c>
      <c r="O187" s="7">
        <v>3</v>
      </c>
      <c r="P187" s="7">
        <v>6</v>
      </c>
      <c r="Q187" s="7">
        <v>4</v>
      </c>
      <c r="R187" s="7">
        <v>4</v>
      </c>
      <c r="S187" s="7">
        <v>4</v>
      </c>
      <c r="T187" s="12">
        <v>25.230149010002041</v>
      </c>
      <c r="U187" s="7">
        <v>0</v>
      </c>
    </row>
    <row r="188" spans="1:21" x14ac:dyDescent="0.2">
      <c r="A188" s="7" t="s">
        <v>55</v>
      </c>
      <c r="B188" s="7" t="s">
        <v>58</v>
      </c>
      <c r="C188" s="8">
        <v>40146</v>
      </c>
      <c r="D188" s="9" t="s">
        <v>77</v>
      </c>
      <c r="E188" s="10" t="s">
        <v>42</v>
      </c>
      <c r="F188" s="10">
        <f t="shared" si="8"/>
        <v>0</v>
      </c>
      <c r="G188" s="10">
        <f t="shared" si="9"/>
        <v>0</v>
      </c>
      <c r="H188" s="10">
        <f t="shared" si="10"/>
        <v>1</v>
      </c>
      <c r="I188" s="10">
        <f t="shared" si="11"/>
        <v>0</v>
      </c>
      <c r="J188" s="7">
        <v>1</v>
      </c>
      <c r="K188" s="11">
        <v>26133</v>
      </c>
      <c r="L188" s="9">
        <v>1064669</v>
      </c>
      <c r="M188" s="7">
        <v>10</v>
      </c>
      <c r="N188" s="7">
        <v>2</v>
      </c>
      <c r="O188" s="7">
        <v>3</v>
      </c>
      <c r="P188" s="7">
        <v>7</v>
      </c>
      <c r="Q188" s="7">
        <v>5</v>
      </c>
      <c r="R188" s="7">
        <v>5</v>
      </c>
      <c r="S188" s="7">
        <v>4</v>
      </c>
      <c r="T188" s="12">
        <v>28.173290257288546</v>
      </c>
      <c r="U188" s="7">
        <v>14.5</v>
      </c>
    </row>
    <row r="189" spans="1:21" x14ac:dyDescent="0.2">
      <c r="A189" s="7" t="s">
        <v>36</v>
      </c>
      <c r="B189" s="7" t="s">
        <v>49</v>
      </c>
      <c r="C189" s="8">
        <v>39950</v>
      </c>
      <c r="D189" s="9" t="s">
        <v>59</v>
      </c>
      <c r="E189" s="10" t="s">
        <v>42</v>
      </c>
      <c r="F189" s="10">
        <f t="shared" si="8"/>
        <v>0</v>
      </c>
      <c r="G189" s="10">
        <f t="shared" si="9"/>
        <v>0</v>
      </c>
      <c r="H189" s="10">
        <f t="shared" si="10"/>
        <v>1</v>
      </c>
      <c r="I189" s="10">
        <f t="shared" si="11"/>
        <v>0</v>
      </c>
      <c r="J189" s="7">
        <v>0</v>
      </c>
      <c r="K189" s="11">
        <v>100806</v>
      </c>
      <c r="L189" s="9">
        <v>270173</v>
      </c>
      <c r="M189" s="7">
        <v>15</v>
      </c>
      <c r="N189" s="7">
        <v>4</v>
      </c>
      <c r="O189" s="7">
        <v>3</v>
      </c>
      <c r="P189" s="7">
        <v>5</v>
      </c>
      <c r="Q189" s="7">
        <v>6</v>
      </c>
      <c r="R189" s="7">
        <v>7</v>
      </c>
      <c r="S189" s="7">
        <v>1</v>
      </c>
      <c r="T189" s="12">
        <v>13.705650459921156</v>
      </c>
      <c r="U189" s="7">
        <v>0</v>
      </c>
    </row>
    <row r="190" spans="1:21" x14ac:dyDescent="0.2">
      <c r="A190" s="7" t="s">
        <v>60</v>
      </c>
      <c r="B190" s="7" t="s">
        <v>49</v>
      </c>
      <c r="C190" s="8">
        <v>39964</v>
      </c>
      <c r="D190" s="9" t="s">
        <v>37</v>
      </c>
      <c r="E190" s="10" t="s">
        <v>38</v>
      </c>
      <c r="F190" s="10">
        <f t="shared" si="8"/>
        <v>0</v>
      </c>
      <c r="G190" s="10">
        <f t="shared" si="9"/>
        <v>1</v>
      </c>
      <c r="H190" s="10">
        <f t="shared" si="10"/>
        <v>0</v>
      </c>
      <c r="I190" s="10">
        <f t="shared" si="11"/>
        <v>0</v>
      </c>
      <c r="J190" s="7">
        <v>0</v>
      </c>
      <c r="K190" s="13">
        <v>13510</v>
      </c>
      <c r="L190" s="9">
        <v>1561659</v>
      </c>
      <c r="M190" s="7">
        <v>2</v>
      </c>
      <c r="N190" s="7">
        <v>12</v>
      </c>
      <c r="O190" s="7">
        <v>7</v>
      </c>
      <c r="P190" s="7">
        <v>4</v>
      </c>
      <c r="Q190" s="7">
        <v>8</v>
      </c>
      <c r="R190" s="7">
        <v>2</v>
      </c>
      <c r="S190" s="7">
        <v>1</v>
      </c>
      <c r="T190" s="12">
        <v>14.275418776782237</v>
      </c>
      <c r="U190" s="7">
        <v>6</v>
      </c>
    </row>
    <row r="191" spans="1:21" x14ac:dyDescent="0.2">
      <c r="A191" s="7" t="s">
        <v>30</v>
      </c>
      <c r="B191" s="7" t="s">
        <v>49</v>
      </c>
      <c r="C191" s="8">
        <v>39984</v>
      </c>
      <c r="D191" s="9" t="s">
        <v>32</v>
      </c>
      <c r="E191" s="10" t="s">
        <v>33</v>
      </c>
      <c r="F191" s="10">
        <f t="shared" si="8"/>
        <v>1</v>
      </c>
      <c r="G191" s="10">
        <f t="shared" si="9"/>
        <v>0</v>
      </c>
      <c r="H191" s="10">
        <f t="shared" si="10"/>
        <v>0</v>
      </c>
      <c r="I191" s="10">
        <f t="shared" si="11"/>
        <v>0</v>
      </c>
      <c r="J191" s="7">
        <v>0</v>
      </c>
      <c r="K191" s="11">
        <v>17907</v>
      </c>
      <c r="L191" s="9">
        <v>408161</v>
      </c>
      <c r="M191" s="7">
        <v>20</v>
      </c>
      <c r="N191" s="7">
        <v>6</v>
      </c>
      <c r="O191" s="7">
        <v>1</v>
      </c>
      <c r="P191" s="7">
        <v>5</v>
      </c>
      <c r="Q191" s="7">
        <v>2</v>
      </c>
      <c r="R191" s="7">
        <v>2</v>
      </c>
      <c r="S191" s="7">
        <v>1</v>
      </c>
      <c r="T191" s="12">
        <v>8.8317654780135637</v>
      </c>
      <c r="U191" s="7">
        <v>0</v>
      </c>
    </row>
    <row r="192" spans="1:21" x14ac:dyDescent="0.2">
      <c r="A192" s="7" t="s">
        <v>55</v>
      </c>
      <c r="B192" s="7" t="s">
        <v>49</v>
      </c>
      <c r="C192" s="8">
        <v>40002</v>
      </c>
      <c r="D192" s="9" t="s">
        <v>41</v>
      </c>
      <c r="E192" s="10" t="s">
        <v>42</v>
      </c>
      <c r="F192" s="10">
        <f t="shared" si="8"/>
        <v>0</v>
      </c>
      <c r="G192" s="10">
        <f t="shared" si="9"/>
        <v>0</v>
      </c>
      <c r="H192" s="10">
        <f t="shared" si="10"/>
        <v>1</v>
      </c>
      <c r="I192" s="10">
        <f t="shared" si="11"/>
        <v>0</v>
      </c>
      <c r="J192" s="7">
        <v>1</v>
      </c>
      <c r="K192" s="11">
        <v>22667</v>
      </c>
      <c r="L192" s="9">
        <v>19223897</v>
      </c>
      <c r="M192" s="7">
        <v>6</v>
      </c>
      <c r="N192" s="7">
        <v>13</v>
      </c>
      <c r="O192" s="7">
        <v>4</v>
      </c>
      <c r="P192" s="7">
        <v>2</v>
      </c>
      <c r="Q192" s="7">
        <v>3</v>
      </c>
      <c r="R192" s="7">
        <v>2</v>
      </c>
      <c r="S192" s="7">
        <v>1</v>
      </c>
      <c r="T192" s="12">
        <v>34.80493248929708</v>
      </c>
      <c r="U192" s="7">
        <v>0</v>
      </c>
    </row>
    <row r="193" spans="1:21" x14ac:dyDescent="0.2">
      <c r="A193" s="7" t="s">
        <v>56</v>
      </c>
      <c r="B193" s="7" t="s">
        <v>49</v>
      </c>
      <c r="C193" s="8">
        <v>40009</v>
      </c>
      <c r="D193" s="9" t="s">
        <v>48</v>
      </c>
      <c r="E193" s="10" t="s">
        <v>33</v>
      </c>
      <c r="F193" s="10">
        <f t="shared" si="8"/>
        <v>1</v>
      </c>
      <c r="G193" s="10">
        <f t="shared" si="9"/>
        <v>0</v>
      </c>
      <c r="H193" s="10">
        <f t="shared" si="10"/>
        <v>0</v>
      </c>
      <c r="I193" s="10">
        <f t="shared" si="11"/>
        <v>0</v>
      </c>
      <c r="J193" s="7">
        <v>0</v>
      </c>
      <c r="K193" s="13">
        <v>23534</v>
      </c>
      <c r="L193" s="9">
        <v>1430220</v>
      </c>
      <c r="M193" s="7">
        <v>2</v>
      </c>
      <c r="N193" s="7">
        <v>18</v>
      </c>
      <c r="O193" s="7">
        <v>6</v>
      </c>
      <c r="P193" s="7">
        <v>1</v>
      </c>
      <c r="Q193" s="7">
        <v>7</v>
      </c>
      <c r="R193" s="7">
        <v>2</v>
      </c>
      <c r="S193" s="7">
        <v>2</v>
      </c>
      <c r="T193" s="12">
        <v>11.878969442780107</v>
      </c>
      <c r="U193" s="7">
        <v>0</v>
      </c>
    </row>
    <row r="194" spans="1:21" x14ac:dyDescent="0.2">
      <c r="A194" s="7" t="s">
        <v>31</v>
      </c>
      <c r="B194" s="7" t="s">
        <v>49</v>
      </c>
      <c r="C194" s="8">
        <v>40017</v>
      </c>
      <c r="D194" s="9" t="s">
        <v>57</v>
      </c>
      <c r="E194" s="10" t="s">
        <v>42</v>
      </c>
      <c r="F194" s="10">
        <f t="shared" ref="F194:F257" si="12">IF(E194="Sul",1,0)</f>
        <v>0</v>
      </c>
      <c r="G194" s="10">
        <f t="shared" ref="G194:G257" si="13">IF(E194="Nordeste",1,0)</f>
        <v>0</v>
      </c>
      <c r="H194" s="10">
        <f t="shared" ref="H194:H257" si="14">IF(E194="Sudeste",1,0)</f>
        <v>1</v>
      </c>
      <c r="I194" s="10">
        <f t="shared" ref="I194:I257" si="15">IF(E194="Centro-Oeste",1,0)</f>
        <v>0</v>
      </c>
      <c r="J194" s="7">
        <v>1</v>
      </c>
      <c r="K194" s="13">
        <v>15835</v>
      </c>
      <c r="L194" s="9">
        <v>2452617</v>
      </c>
      <c r="M194" s="7">
        <v>1</v>
      </c>
      <c r="N194" s="7">
        <v>19</v>
      </c>
      <c r="O194" s="7">
        <v>7</v>
      </c>
      <c r="P194" s="7">
        <v>0</v>
      </c>
      <c r="Q194" s="7">
        <v>5</v>
      </c>
      <c r="R194" s="7">
        <v>3</v>
      </c>
      <c r="S194" s="7">
        <v>2</v>
      </c>
      <c r="T194" s="12">
        <v>14.093712419004541</v>
      </c>
      <c r="U194" s="7">
        <v>0</v>
      </c>
    </row>
    <row r="195" spans="1:21" x14ac:dyDescent="0.2">
      <c r="A195" s="7" t="s">
        <v>39</v>
      </c>
      <c r="B195" s="7" t="s">
        <v>49</v>
      </c>
      <c r="C195" s="8">
        <v>40023</v>
      </c>
      <c r="D195" s="9" t="s">
        <v>41</v>
      </c>
      <c r="E195" s="10" t="s">
        <v>42</v>
      </c>
      <c r="F195" s="10">
        <f t="shared" si="12"/>
        <v>0</v>
      </c>
      <c r="G195" s="10">
        <f t="shared" si="13"/>
        <v>0</v>
      </c>
      <c r="H195" s="10">
        <f t="shared" si="14"/>
        <v>1</v>
      </c>
      <c r="I195" s="10">
        <f t="shared" si="15"/>
        <v>0</v>
      </c>
      <c r="J195" s="7">
        <v>0</v>
      </c>
      <c r="K195" s="11">
        <v>22667</v>
      </c>
      <c r="L195" s="9">
        <v>19223897</v>
      </c>
      <c r="M195" s="7">
        <v>2</v>
      </c>
      <c r="N195" s="7">
        <v>19</v>
      </c>
      <c r="O195" s="7">
        <v>6</v>
      </c>
      <c r="P195" s="7">
        <v>1</v>
      </c>
      <c r="Q195" s="7">
        <v>5</v>
      </c>
      <c r="R195" s="7">
        <v>3</v>
      </c>
      <c r="S195" s="7">
        <v>2</v>
      </c>
      <c r="T195" s="12">
        <v>52.277215157353886</v>
      </c>
      <c r="U195" s="7">
        <v>3</v>
      </c>
    </row>
    <row r="196" spans="1:21" x14ac:dyDescent="0.2">
      <c r="A196" s="7" t="s">
        <v>43</v>
      </c>
      <c r="B196" s="7" t="s">
        <v>49</v>
      </c>
      <c r="C196" s="8">
        <v>40027</v>
      </c>
      <c r="D196" s="9" t="s">
        <v>70</v>
      </c>
      <c r="E196" s="10" t="s">
        <v>66</v>
      </c>
      <c r="F196" s="10">
        <f t="shared" si="12"/>
        <v>0</v>
      </c>
      <c r="G196" s="10">
        <f t="shared" si="13"/>
        <v>0</v>
      </c>
      <c r="H196" s="10">
        <f t="shared" si="14"/>
        <v>0</v>
      </c>
      <c r="I196" s="10">
        <f t="shared" si="15"/>
        <v>1</v>
      </c>
      <c r="J196" s="7">
        <v>0</v>
      </c>
      <c r="K196" s="11">
        <v>16055</v>
      </c>
      <c r="L196" s="9">
        <v>510707</v>
      </c>
      <c r="M196" s="7">
        <v>18</v>
      </c>
      <c r="N196" s="7">
        <v>19</v>
      </c>
      <c r="O196" s="7">
        <v>0</v>
      </c>
      <c r="P196" s="7">
        <v>1</v>
      </c>
      <c r="Q196" s="7">
        <v>1</v>
      </c>
      <c r="R196" s="7">
        <v>2</v>
      </c>
      <c r="S196" s="7">
        <v>2</v>
      </c>
      <c r="T196" s="12">
        <v>17.208955223880597</v>
      </c>
      <c r="U196" s="7">
        <v>0</v>
      </c>
    </row>
    <row r="197" spans="1:21" x14ac:dyDescent="0.2">
      <c r="A197" s="7" t="s">
        <v>44</v>
      </c>
      <c r="B197" s="7" t="s">
        <v>49</v>
      </c>
      <c r="C197" s="8">
        <v>40034</v>
      </c>
      <c r="D197" s="9" t="s">
        <v>62</v>
      </c>
      <c r="E197" s="10" t="s">
        <v>38</v>
      </c>
      <c r="F197" s="10">
        <f t="shared" si="12"/>
        <v>0</v>
      </c>
      <c r="G197" s="10">
        <f t="shared" si="13"/>
        <v>1</v>
      </c>
      <c r="H197" s="10">
        <f t="shared" si="14"/>
        <v>0</v>
      </c>
      <c r="I197" s="10">
        <f t="shared" si="15"/>
        <v>0</v>
      </c>
      <c r="J197" s="7">
        <v>0</v>
      </c>
      <c r="K197" s="11">
        <v>9240</v>
      </c>
      <c r="L197" s="9">
        <v>2998096</v>
      </c>
      <c r="M197" s="7">
        <v>10</v>
      </c>
      <c r="N197" s="7">
        <v>19</v>
      </c>
      <c r="O197" s="7">
        <v>0</v>
      </c>
      <c r="P197" s="7">
        <v>3</v>
      </c>
      <c r="Q197" s="7">
        <v>0</v>
      </c>
      <c r="R197" s="7">
        <v>5</v>
      </c>
      <c r="S197" s="7">
        <v>2</v>
      </c>
      <c r="T197" s="12">
        <v>20.247039348019864</v>
      </c>
      <c r="U197" s="7">
        <v>5.2</v>
      </c>
    </row>
    <row r="198" spans="1:21" x14ac:dyDescent="0.2">
      <c r="A198" s="7" t="s">
        <v>50</v>
      </c>
      <c r="B198" s="7" t="s">
        <v>49</v>
      </c>
      <c r="C198" s="8">
        <v>40044</v>
      </c>
      <c r="D198" s="9" t="s">
        <v>41</v>
      </c>
      <c r="E198" s="10" t="s">
        <v>42</v>
      </c>
      <c r="F198" s="10">
        <f t="shared" si="12"/>
        <v>0</v>
      </c>
      <c r="G198" s="10">
        <f t="shared" si="13"/>
        <v>0</v>
      </c>
      <c r="H198" s="10">
        <f t="shared" si="14"/>
        <v>1</v>
      </c>
      <c r="I198" s="10">
        <f t="shared" si="15"/>
        <v>0</v>
      </c>
      <c r="J198" s="7">
        <v>0</v>
      </c>
      <c r="K198" s="11">
        <v>22667</v>
      </c>
      <c r="L198" s="9">
        <v>19223897</v>
      </c>
      <c r="M198" s="7">
        <v>4</v>
      </c>
      <c r="N198" s="7">
        <v>19</v>
      </c>
      <c r="O198" s="7">
        <v>9</v>
      </c>
      <c r="P198" s="7">
        <v>4</v>
      </c>
      <c r="Q198" s="7">
        <v>8</v>
      </c>
      <c r="R198" s="7">
        <v>8</v>
      </c>
      <c r="S198" s="7">
        <v>3</v>
      </c>
      <c r="T198" s="12">
        <v>23.519617615077927</v>
      </c>
      <c r="U198" s="7">
        <v>40.200000000000003</v>
      </c>
    </row>
    <row r="199" spans="1:21" x14ac:dyDescent="0.2">
      <c r="A199" s="7" t="s">
        <v>47</v>
      </c>
      <c r="B199" s="7" t="s">
        <v>49</v>
      </c>
      <c r="C199" s="8">
        <v>40055</v>
      </c>
      <c r="D199" s="9" t="s">
        <v>64</v>
      </c>
      <c r="E199" s="10" t="s">
        <v>42</v>
      </c>
      <c r="F199" s="10">
        <f t="shared" si="12"/>
        <v>0</v>
      </c>
      <c r="G199" s="10">
        <f t="shared" si="13"/>
        <v>0</v>
      </c>
      <c r="H199" s="10">
        <f t="shared" si="14"/>
        <v>1</v>
      </c>
      <c r="I199" s="10">
        <f t="shared" si="15"/>
        <v>0</v>
      </c>
      <c r="J199" s="7">
        <v>0</v>
      </c>
      <c r="K199" s="13">
        <v>47108</v>
      </c>
      <c r="L199" s="9">
        <v>417098</v>
      </c>
      <c r="M199" s="7">
        <v>10</v>
      </c>
      <c r="N199" s="7">
        <v>20</v>
      </c>
      <c r="O199" s="7">
        <v>4</v>
      </c>
      <c r="P199" s="7">
        <v>1</v>
      </c>
      <c r="Q199" s="7">
        <v>5</v>
      </c>
      <c r="R199" s="7">
        <v>1</v>
      </c>
      <c r="S199" s="7">
        <v>3</v>
      </c>
      <c r="T199" s="12">
        <v>15.546625450798558</v>
      </c>
      <c r="U199" s="7">
        <v>0</v>
      </c>
    </row>
    <row r="200" spans="1:21" x14ac:dyDescent="0.2">
      <c r="A200" s="7" t="s">
        <v>53</v>
      </c>
      <c r="B200" s="7" t="s">
        <v>49</v>
      </c>
      <c r="C200" s="8">
        <v>40069</v>
      </c>
      <c r="D200" s="9" t="s">
        <v>51</v>
      </c>
      <c r="E200" s="10" t="s">
        <v>42</v>
      </c>
      <c r="F200" s="10">
        <f t="shared" si="12"/>
        <v>0</v>
      </c>
      <c r="G200" s="10">
        <f t="shared" si="13"/>
        <v>0</v>
      </c>
      <c r="H200" s="10">
        <f t="shared" si="14"/>
        <v>1</v>
      </c>
      <c r="I200" s="10">
        <f t="shared" si="15"/>
        <v>0</v>
      </c>
      <c r="J200" s="7">
        <v>0</v>
      </c>
      <c r="K200" s="13">
        <v>22903</v>
      </c>
      <c r="L200" s="9">
        <v>6186710</v>
      </c>
      <c r="M200" s="7">
        <v>18</v>
      </c>
      <c r="N200" s="7">
        <v>20</v>
      </c>
      <c r="O200" s="7">
        <v>2</v>
      </c>
      <c r="P200" s="7">
        <v>2</v>
      </c>
      <c r="Q200" s="7">
        <v>5</v>
      </c>
      <c r="R200" s="7">
        <v>1</v>
      </c>
      <c r="S200" s="7">
        <v>3</v>
      </c>
      <c r="T200" s="12">
        <v>15.073470165505226</v>
      </c>
      <c r="U200" s="7">
        <v>0</v>
      </c>
    </row>
    <row r="201" spans="1:21" x14ac:dyDescent="0.2">
      <c r="A201" s="7" t="s">
        <v>46</v>
      </c>
      <c r="B201" s="7" t="s">
        <v>49</v>
      </c>
      <c r="C201" s="8">
        <v>40076</v>
      </c>
      <c r="D201" s="9" t="s">
        <v>48</v>
      </c>
      <c r="E201" s="10" t="s">
        <v>33</v>
      </c>
      <c r="F201" s="10">
        <f t="shared" si="12"/>
        <v>1</v>
      </c>
      <c r="G201" s="10">
        <f t="shared" si="13"/>
        <v>0</v>
      </c>
      <c r="H201" s="10">
        <f t="shared" si="14"/>
        <v>0</v>
      </c>
      <c r="I201" s="10">
        <f t="shared" si="15"/>
        <v>0</v>
      </c>
      <c r="J201" s="7">
        <v>0</v>
      </c>
      <c r="K201" s="13">
        <v>23534</v>
      </c>
      <c r="L201" s="9">
        <v>1430220</v>
      </c>
      <c r="M201" s="7">
        <v>7</v>
      </c>
      <c r="N201" s="7">
        <v>20</v>
      </c>
      <c r="O201" s="7">
        <v>5</v>
      </c>
      <c r="P201" s="7">
        <v>2</v>
      </c>
      <c r="Q201" s="7">
        <v>6</v>
      </c>
      <c r="R201" s="7">
        <v>1</v>
      </c>
      <c r="S201" s="7">
        <v>3</v>
      </c>
      <c r="T201" s="12">
        <v>20.964308031611836</v>
      </c>
      <c r="U201" s="7">
        <v>0</v>
      </c>
    </row>
    <row r="202" spans="1:21" x14ac:dyDescent="0.2">
      <c r="A202" s="7" t="s">
        <v>58</v>
      </c>
      <c r="B202" s="7" t="s">
        <v>49</v>
      </c>
      <c r="C202" s="8">
        <v>40090</v>
      </c>
      <c r="D202" s="9" t="s">
        <v>51</v>
      </c>
      <c r="E202" s="10" t="s">
        <v>42</v>
      </c>
      <c r="F202" s="10">
        <f t="shared" si="12"/>
        <v>0</v>
      </c>
      <c r="G202" s="10">
        <f t="shared" si="13"/>
        <v>0</v>
      </c>
      <c r="H202" s="10">
        <f t="shared" si="14"/>
        <v>1</v>
      </c>
      <c r="I202" s="10">
        <f t="shared" si="15"/>
        <v>0</v>
      </c>
      <c r="J202" s="7">
        <v>1</v>
      </c>
      <c r="K202" s="13">
        <v>22903</v>
      </c>
      <c r="L202" s="9">
        <v>6186710</v>
      </c>
      <c r="M202" s="7">
        <v>8</v>
      </c>
      <c r="N202" s="7">
        <v>20</v>
      </c>
      <c r="O202" s="7">
        <v>7</v>
      </c>
      <c r="P202" s="7">
        <v>4</v>
      </c>
      <c r="Q202" s="7">
        <v>6</v>
      </c>
      <c r="R202" s="7">
        <v>4</v>
      </c>
      <c r="S202" s="7">
        <v>3</v>
      </c>
      <c r="T202" s="12">
        <v>12.945172110344476</v>
      </c>
      <c r="U202" s="7">
        <v>0</v>
      </c>
    </row>
    <row r="203" spans="1:21" x14ac:dyDescent="0.2">
      <c r="A203" s="7" t="s">
        <v>52</v>
      </c>
      <c r="B203" s="7" t="s">
        <v>49</v>
      </c>
      <c r="C203" s="8">
        <v>40096</v>
      </c>
      <c r="D203" s="9" t="s">
        <v>54</v>
      </c>
      <c r="E203" s="10" t="s">
        <v>42</v>
      </c>
      <c r="F203" s="10">
        <f t="shared" si="12"/>
        <v>0</v>
      </c>
      <c r="G203" s="10">
        <f t="shared" si="13"/>
        <v>0</v>
      </c>
      <c r="H203" s="10">
        <f t="shared" si="14"/>
        <v>1</v>
      </c>
      <c r="I203" s="10">
        <f t="shared" si="15"/>
        <v>0</v>
      </c>
      <c r="J203" s="7">
        <v>0</v>
      </c>
      <c r="K203" s="13">
        <v>20044</v>
      </c>
      <c r="L203" s="9">
        <v>673396</v>
      </c>
      <c r="M203" s="7">
        <v>17</v>
      </c>
      <c r="N203" s="7">
        <v>20</v>
      </c>
      <c r="O203" s="7">
        <v>4</v>
      </c>
      <c r="P203" s="7">
        <v>4</v>
      </c>
      <c r="Q203" s="7">
        <v>2</v>
      </c>
      <c r="R203" s="7">
        <v>4</v>
      </c>
      <c r="S203" s="7">
        <v>3</v>
      </c>
      <c r="T203" s="12">
        <v>12.395268605224249</v>
      </c>
      <c r="U203" s="7">
        <v>0</v>
      </c>
    </row>
    <row r="204" spans="1:21" x14ac:dyDescent="0.2">
      <c r="A204" s="7" t="s">
        <v>63</v>
      </c>
      <c r="B204" s="7" t="s">
        <v>49</v>
      </c>
      <c r="C204" s="8">
        <v>40111</v>
      </c>
      <c r="D204" s="9" t="s">
        <v>65</v>
      </c>
      <c r="E204" s="10" t="s">
        <v>66</v>
      </c>
      <c r="F204" s="10">
        <f t="shared" si="12"/>
        <v>0</v>
      </c>
      <c r="G204" s="10">
        <f t="shared" si="13"/>
        <v>0</v>
      </c>
      <c r="H204" s="10">
        <f t="shared" si="14"/>
        <v>0</v>
      </c>
      <c r="I204" s="10">
        <f t="shared" si="15"/>
        <v>1</v>
      </c>
      <c r="J204" s="7">
        <v>0</v>
      </c>
      <c r="K204" s="11">
        <v>14355</v>
      </c>
      <c r="L204" s="9">
        <v>1281975</v>
      </c>
      <c r="M204" s="7">
        <v>6</v>
      </c>
      <c r="N204" s="7">
        <v>20</v>
      </c>
      <c r="O204" s="7">
        <v>3</v>
      </c>
      <c r="P204" s="7">
        <v>5</v>
      </c>
      <c r="Q204" s="7">
        <v>4</v>
      </c>
      <c r="R204" s="7">
        <v>5</v>
      </c>
      <c r="S204" s="7">
        <v>4</v>
      </c>
      <c r="T204" s="12">
        <v>9.3436197658265527</v>
      </c>
      <c r="U204" s="7">
        <v>0</v>
      </c>
    </row>
    <row r="205" spans="1:21" x14ac:dyDescent="0.2">
      <c r="A205" s="7" t="s">
        <v>61</v>
      </c>
      <c r="B205" s="7" t="s">
        <v>49</v>
      </c>
      <c r="C205" s="8">
        <v>40118</v>
      </c>
      <c r="D205" s="9" t="s">
        <v>57</v>
      </c>
      <c r="E205" s="10" t="s">
        <v>42</v>
      </c>
      <c r="F205" s="10">
        <f t="shared" si="12"/>
        <v>0</v>
      </c>
      <c r="G205" s="10">
        <f t="shared" si="13"/>
        <v>0</v>
      </c>
      <c r="H205" s="10">
        <f t="shared" si="14"/>
        <v>1</v>
      </c>
      <c r="I205" s="10">
        <f t="shared" si="15"/>
        <v>0</v>
      </c>
      <c r="J205" s="7">
        <v>0</v>
      </c>
      <c r="K205" s="13">
        <v>15835</v>
      </c>
      <c r="L205" s="9">
        <v>2452617</v>
      </c>
      <c r="M205" s="7">
        <v>5</v>
      </c>
      <c r="N205" s="7">
        <v>20</v>
      </c>
      <c r="O205" s="7">
        <v>9</v>
      </c>
      <c r="P205" s="7">
        <v>5</v>
      </c>
      <c r="Q205" s="7">
        <v>5</v>
      </c>
      <c r="R205" s="7">
        <v>6</v>
      </c>
      <c r="S205" s="7">
        <v>4</v>
      </c>
      <c r="T205" s="12">
        <v>16.903293447293446</v>
      </c>
      <c r="U205" s="7">
        <v>1</v>
      </c>
    </row>
    <row r="206" spans="1:21" x14ac:dyDescent="0.2">
      <c r="A206" s="7" t="s">
        <v>35</v>
      </c>
      <c r="B206" s="7" t="s">
        <v>49</v>
      </c>
      <c r="C206" s="8">
        <v>40139</v>
      </c>
      <c r="D206" s="9" t="s">
        <v>37</v>
      </c>
      <c r="E206" s="10" t="s">
        <v>38</v>
      </c>
      <c r="F206" s="10">
        <f t="shared" si="12"/>
        <v>0</v>
      </c>
      <c r="G206" s="10">
        <f t="shared" si="13"/>
        <v>1</v>
      </c>
      <c r="H206" s="10">
        <f t="shared" si="14"/>
        <v>0</v>
      </c>
      <c r="I206" s="10">
        <f t="shared" si="15"/>
        <v>0</v>
      </c>
      <c r="J206" s="7">
        <v>0</v>
      </c>
      <c r="K206" s="13">
        <v>13510</v>
      </c>
      <c r="L206" s="9">
        <v>1561659</v>
      </c>
      <c r="M206" s="7">
        <v>20</v>
      </c>
      <c r="N206" s="7">
        <v>17</v>
      </c>
      <c r="O206" s="7">
        <v>1</v>
      </c>
      <c r="P206" s="7">
        <v>9</v>
      </c>
      <c r="Q206" s="7">
        <v>6</v>
      </c>
      <c r="R206" s="7">
        <v>8</v>
      </c>
      <c r="S206" s="7">
        <v>4</v>
      </c>
      <c r="T206" s="12">
        <v>9</v>
      </c>
      <c r="U206" s="7">
        <v>1</v>
      </c>
    </row>
    <row r="207" spans="1:21" x14ac:dyDescent="0.2">
      <c r="A207" s="7" t="s">
        <v>40</v>
      </c>
      <c r="B207" s="7" t="s">
        <v>49</v>
      </c>
      <c r="C207" s="8">
        <v>40153</v>
      </c>
      <c r="D207" s="9" t="s">
        <v>45</v>
      </c>
      <c r="E207" s="10" t="s">
        <v>33</v>
      </c>
      <c r="F207" s="10">
        <f t="shared" si="12"/>
        <v>1</v>
      </c>
      <c r="G207" s="10">
        <f t="shared" si="13"/>
        <v>0</v>
      </c>
      <c r="H207" s="10">
        <f t="shared" si="14"/>
        <v>0</v>
      </c>
      <c r="I207" s="10">
        <f t="shared" si="15"/>
        <v>0</v>
      </c>
      <c r="J207" s="7">
        <v>0</v>
      </c>
      <c r="K207" s="13">
        <v>21025</v>
      </c>
      <c r="L207" s="9">
        <v>1828092</v>
      </c>
      <c r="M207" s="7">
        <v>16</v>
      </c>
      <c r="N207" s="7">
        <v>15</v>
      </c>
      <c r="O207" s="7">
        <v>3</v>
      </c>
      <c r="P207" s="7">
        <v>9</v>
      </c>
      <c r="Q207" s="7">
        <v>3</v>
      </c>
      <c r="R207" s="7">
        <v>9</v>
      </c>
      <c r="S207" s="7">
        <v>4</v>
      </c>
      <c r="T207" s="12">
        <v>12.36086970780179</v>
      </c>
      <c r="U207" s="7">
        <v>0.2</v>
      </c>
    </row>
    <row r="208" spans="1:21" x14ac:dyDescent="0.2">
      <c r="A208" s="7" t="s">
        <v>47</v>
      </c>
      <c r="B208" s="7" t="s">
        <v>63</v>
      </c>
      <c r="C208" s="8">
        <v>39950</v>
      </c>
      <c r="D208" s="9" t="s">
        <v>64</v>
      </c>
      <c r="E208" s="10" t="s">
        <v>42</v>
      </c>
      <c r="F208" s="10">
        <f t="shared" si="12"/>
        <v>0</v>
      </c>
      <c r="G208" s="10">
        <f t="shared" si="13"/>
        <v>0</v>
      </c>
      <c r="H208" s="10">
        <f t="shared" si="14"/>
        <v>1</v>
      </c>
      <c r="I208" s="10">
        <f t="shared" si="15"/>
        <v>0</v>
      </c>
      <c r="J208" s="7">
        <v>0</v>
      </c>
      <c r="K208" s="13">
        <v>47108</v>
      </c>
      <c r="L208" s="9">
        <v>417098</v>
      </c>
      <c r="M208" s="7">
        <v>11</v>
      </c>
      <c r="N208" s="7">
        <v>7</v>
      </c>
      <c r="O208" s="7">
        <v>3</v>
      </c>
      <c r="P208" s="7">
        <v>2</v>
      </c>
      <c r="Q208" s="7">
        <v>1</v>
      </c>
      <c r="R208" s="7">
        <v>3</v>
      </c>
      <c r="S208" s="7">
        <v>1</v>
      </c>
      <c r="T208" s="12">
        <v>13.105982546525077</v>
      </c>
      <c r="U208" s="7">
        <v>0</v>
      </c>
    </row>
    <row r="209" spans="1:21" x14ac:dyDescent="0.2">
      <c r="A209" s="7" t="s">
        <v>40</v>
      </c>
      <c r="B209" s="7" t="s">
        <v>63</v>
      </c>
      <c r="C209" s="8">
        <v>39963</v>
      </c>
      <c r="D209" s="9" t="s">
        <v>45</v>
      </c>
      <c r="E209" s="10" t="s">
        <v>33</v>
      </c>
      <c r="F209" s="10">
        <f t="shared" si="12"/>
        <v>1</v>
      </c>
      <c r="G209" s="10">
        <f t="shared" si="13"/>
        <v>0</v>
      </c>
      <c r="H209" s="10">
        <f t="shared" si="14"/>
        <v>0</v>
      </c>
      <c r="I209" s="10">
        <f t="shared" si="15"/>
        <v>0</v>
      </c>
      <c r="J209" s="7">
        <v>0</v>
      </c>
      <c r="K209" s="13">
        <v>21025</v>
      </c>
      <c r="L209" s="9">
        <v>1828092</v>
      </c>
      <c r="M209" s="7">
        <v>19</v>
      </c>
      <c r="N209" s="7">
        <v>14</v>
      </c>
      <c r="O209" s="7">
        <v>1</v>
      </c>
      <c r="P209" s="7">
        <v>2</v>
      </c>
      <c r="Q209" s="7">
        <v>5</v>
      </c>
      <c r="R209" s="7">
        <v>6</v>
      </c>
      <c r="S209" s="7">
        <v>1</v>
      </c>
      <c r="T209" s="12">
        <v>10</v>
      </c>
      <c r="U209" s="7">
        <v>0</v>
      </c>
    </row>
    <row r="210" spans="1:21" x14ac:dyDescent="0.2">
      <c r="A210" s="7" t="s">
        <v>46</v>
      </c>
      <c r="B210" s="7" t="s">
        <v>63</v>
      </c>
      <c r="C210" s="8">
        <v>39984</v>
      </c>
      <c r="D210" s="9" t="s">
        <v>48</v>
      </c>
      <c r="E210" s="10" t="s">
        <v>33</v>
      </c>
      <c r="F210" s="10">
        <f t="shared" si="12"/>
        <v>1</v>
      </c>
      <c r="G210" s="10">
        <f t="shared" si="13"/>
        <v>0</v>
      </c>
      <c r="H210" s="10">
        <f t="shared" si="14"/>
        <v>0</v>
      </c>
      <c r="I210" s="10">
        <f t="shared" si="15"/>
        <v>0</v>
      </c>
      <c r="J210" s="7">
        <v>0</v>
      </c>
      <c r="K210" s="13">
        <v>23534</v>
      </c>
      <c r="L210" s="9">
        <v>1430220</v>
      </c>
      <c r="M210" s="7">
        <v>7</v>
      </c>
      <c r="N210" s="7">
        <v>13</v>
      </c>
      <c r="O210" s="7">
        <v>4</v>
      </c>
      <c r="P210" s="7">
        <v>5</v>
      </c>
      <c r="Q210" s="7">
        <v>3</v>
      </c>
      <c r="R210" s="7">
        <v>5</v>
      </c>
      <c r="S210" s="7">
        <v>1</v>
      </c>
      <c r="T210" s="12">
        <v>15.971113117144643</v>
      </c>
      <c r="U210" s="7">
        <v>0</v>
      </c>
    </row>
    <row r="211" spans="1:21" x14ac:dyDescent="0.2">
      <c r="A211" s="7" t="s">
        <v>53</v>
      </c>
      <c r="B211" s="7" t="s">
        <v>63</v>
      </c>
      <c r="C211" s="8">
        <v>39991</v>
      </c>
      <c r="D211" s="9" t="s">
        <v>51</v>
      </c>
      <c r="E211" s="10" t="s">
        <v>42</v>
      </c>
      <c r="F211" s="10">
        <f t="shared" si="12"/>
        <v>0</v>
      </c>
      <c r="G211" s="10">
        <f t="shared" si="13"/>
        <v>0</v>
      </c>
      <c r="H211" s="10">
        <f t="shared" si="14"/>
        <v>1</v>
      </c>
      <c r="I211" s="10">
        <f t="shared" si="15"/>
        <v>0</v>
      </c>
      <c r="J211" s="7">
        <v>0</v>
      </c>
      <c r="K211" s="13">
        <v>22903</v>
      </c>
      <c r="L211" s="9">
        <v>6186710</v>
      </c>
      <c r="M211" s="7">
        <v>18</v>
      </c>
      <c r="N211" s="7">
        <v>13</v>
      </c>
      <c r="O211" s="7">
        <v>3</v>
      </c>
      <c r="P211" s="7">
        <v>3</v>
      </c>
      <c r="Q211" s="7">
        <v>5</v>
      </c>
      <c r="R211" s="7">
        <v>4</v>
      </c>
      <c r="S211" s="7">
        <v>1</v>
      </c>
      <c r="T211" s="12">
        <v>13.453586497890296</v>
      </c>
      <c r="U211" s="7">
        <v>0</v>
      </c>
    </row>
    <row r="212" spans="1:21" x14ac:dyDescent="0.2">
      <c r="A212" s="7" t="s">
        <v>35</v>
      </c>
      <c r="B212" s="7" t="s">
        <v>63</v>
      </c>
      <c r="C212" s="8">
        <v>40006</v>
      </c>
      <c r="D212" s="9" t="s">
        <v>37</v>
      </c>
      <c r="E212" s="10" t="s">
        <v>38</v>
      </c>
      <c r="F212" s="10">
        <f t="shared" si="12"/>
        <v>0</v>
      </c>
      <c r="G212" s="10">
        <f t="shared" si="13"/>
        <v>1</v>
      </c>
      <c r="H212" s="10">
        <f t="shared" si="14"/>
        <v>0</v>
      </c>
      <c r="I212" s="10">
        <f t="shared" si="15"/>
        <v>0</v>
      </c>
      <c r="J212" s="7">
        <v>0</v>
      </c>
      <c r="K212" s="13">
        <v>13510</v>
      </c>
      <c r="L212" s="9">
        <v>1561659</v>
      </c>
      <c r="M212" s="7">
        <v>16</v>
      </c>
      <c r="N212" s="7">
        <v>7</v>
      </c>
      <c r="O212" s="7">
        <v>3</v>
      </c>
      <c r="P212" s="7">
        <v>7</v>
      </c>
      <c r="Q212" s="7">
        <v>4</v>
      </c>
      <c r="R212" s="7">
        <v>7</v>
      </c>
      <c r="S212" s="7">
        <v>2</v>
      </c>
      <c r="T212" s="12">
        <v>18.743336623889437</v>
      </c>
      <c r="U212" s="7">
        <v>2</v>
      </c>
    </row>
    <row r="213" spans="1:21" x14ac:dyDescent="0.2">
      <c r="A213" s="7" t="s">
        <v>49</v>
      </c>
      <c r="B213" s="7" t="s">
        <v>63</v>
      </c>
      <c r="C213" s="8">
        <v>40012</v>
      </c>
      <c r="D213" s="9" t="s">
        <v>51</v>
      </c>
      <c r="E213" s="10" t="s">
        <v>42</v>
      </c>
      <c r="F213" s="10">
        <f t="shared" si="12"/>
        <v>0</v>
      </c>
      <c r="G213" s="10">
        <f t="shared" si="13"/>
        <v>0</v>
      </c>
      <c r="H213" s="10">
        <f t="shared" si="14"/>
        <v>1</v>
      </c>
      <c r="I213" s="10">
        <f t="shared" si="15"/>
        <v>0</v>
      </c>
      <c r="J213" s="7">
        <v>0</v>
      </c>
      <c r="K213" s="13">
        <v>22903</v>
      </c>
      <c r="L213" s="9">
        <v>6186710</v>
      </c>
      <c r="M213" s="7">
        <v>19</v>
      </c>
      <c r="N213" s="7">
        <v>10</v>
      </c>
      <c r="O213" s="7">
        <v>0</v>
      </c>
      <c r="P213" s="7">
        <v>3</v>
      </c>
      <c r="Q213" s="7">
        <v>4</v>
      </c>
      <c r="R213" s="7">
        <v>1</v>
      </c>
      <c r="S213" s="7">
        <v>2</v>
      </c>
      <c r="T213" s="12">
        <v>11.238625687827136</v>
      </c>
      <c r="U213" s="7">
        <v>0</v>
      </c>
    </row>
    <row r="214" spans="1:21" x14ac:dyDescent="0.2">
      <c r="A214" s="7" t="s">
        <v>31</v>
      </c>
      <c r="B214" s="7" t="s">
        <v>63</v>
      </c>
      <c r="C214" s="8">
        <v>40020</v>
      </c>
      <c r="D214" s="9" t="s">
        <v>57</v>
      </c>
      <c r="E214" s="10" t="s">
        <v>42</v>
      </c>
      <c r="F214" s="10">
        <f t="shared" si="12"/>
        <v>0</v>
      </c>
      <c r="G214" s="10">
        <f t="shared" si="13"/>
        <v>0</v>
      </c>
      <c r="H214" s="10">
        <f t="shared" si="14"/>
        <v>1</v>
      </c>
      <c r="I214" s="10">
        <f t="shared" si="15"/>
        <v>0</v>
      </c>
      <c r="J214" s="7">
        <v>0</v>
      </c>
      <c r="K214" s="13">
        <v>15835</v>
      </c>
      <c r="L214" s="9">
        <v>2452617</v>
      </c>
      <c r="M214" s="7">
        <v>1</v>
      </c>
      <c r="N214" s="7">
        <v>7</v>
      </c>
      <c r="O214" s="7">
        <v>7</v>
      </c>
      <c r="P214" s="7">
        <v>6</v>
      </c>
      <c r="Q214" s="7">
        <v>4</v>
      </c>
      <c r="R214" s="7">
        <v>6</v>
      </c>
      <c r="S214" s="7">
        <v>2</v>
      </c>
      <c r="T214" s="12">
        <v>13.549196531678769</v>
      </c>
      <c r="U214" s="7">
        <v>0</v>
      </c>
    </row>
    <row r="215" spans="1:21" x14ac:dyDescent="0.2">
      <c r="A215" s="7" t="s">
        <v>52</v>
      </c>
      <c r="B215" s="7" t="s">
        <v>63</v>
      </c>
      <c r="C215" s="8">
        <v>40027</v>
      </c>
      <c r="D215" s="9" t="s">
        <v>71</v>
      </c>
      <c r="E215" s="10" t="s">
        <v>42</v>
      </c>
      <c r="F215" s="10">
        <f t="shared" si="12"/>
        <v>0</v>
      </c>
      <c r="G215" s="10">
        <f t="shared" si="13"/>
        <v>0</v>
      </c>
      <c r="H215" s="10">
        <f t="shared" si="14"/>
        <v>1</v>
      </c>
      <c r="I215" s="10">
        <f t="shared" si="15"/>
        <v>0</v>
      </c>
      <c r="J215" s="7">
        <v>0</v>
      </c>
      <c r="K215" s="11">
        <v>62459</v>
      </c>
      <c r="L215" s="9">
        <v>152093</v>
      </c>
      <c r="M215" s="7">
        <v>14</v>
      </c>
      <c r="N215" s="7">
        <v>4</v>
      </c>
      <c r="O215" s="7">
        <v>1</v>
      </c>
      <c r="P215" s="7">
        <v>9</v>
      </c>
      <c r="Q215" s="7">
        <v>3</v>
      </c>
      <c r="R215" s="7">
        <v>6</v>
      </c>
      <c r="S215" s="7">
        <v>2</v>
      </c>
      <c r="T215" s="12">
        <v>15.416221985058698</v>
      </c>
      <c r="U215" s="7">
        <v>0</v>
      </c>
    </row>
    <row r="216" spans="1:21" x14ac:dyDescent="0.2">
      <c r="A216" s="7" t="s">
        <v>50</v>
      </c>
      <c r="B216" s="7" t="s">
        <v>63</v>
      </c>
      <c r="C216" s="8">
        <v>40034</v>
      </c>
      <c r="D216" s="9" t="s">
        <v>41</v>
      </c>
      <c r="E216" s="10" t="s">
        <v>42</v>
      </c>
      <c r="F216" s="10">
        <f t="shared" si="12"/>
        <v>0</v>
      </c>
      <c r="G216" s="10">
        <f t="shared" si="13"/>
        <v>0</v>
      </c>
      <c r="H216" s="10">
        <f t="shared" si="14"/>
        <v>1</v>
      </c>
      <c r="I216" s="10">
        <f t="shared" si="15"/>
        <v>0</v>
      </c>
      <c r="J216" s="7">
        <v>0</v>
      </c>
      <c r="K216" s="11">
        <v>22667</v>
      </c>
      <c r="L216" s="9">
        <v>19223897</v>
      </c>
      <c r="M216" s="7">
        <v>5</v>
      </c>
      <c r="N216" s="7">
        <v>2</v>
      </c>
      <c r="O216" s="7">
        <v>9</v>
      </c>
      <c r="P216" s="7">
        <v>9</v>
      </c>
      <c r="Q216" s="7">
        <v>6</v>
      </c>
      <c r="R216" s="7">
        <v>8</v>
      </c>
      <c r="S216" s="7">
        <v>2</v>
      </c>
      <c r="T216" s="12">
        <v>24.190426997245179</v>
      </c>
      <c r="U216" s="7">
        <v>0</v>
      </c>
    </row>
    <row r="217" spans="1:21" x14ac:dyDescent="0.2">
      <c r="A217" s="7" t="s">
        <v>60</v>
      </c>
      <c r="B217" s="7" t="s">
        <v>63</v>
      </c>
      <c r="C217" s="8">
        <v>40045</v>
      </c>
      <c r="D217" s="9" t="s">
        <v>37</v>
      </c>
      <c r="E217" s="10" t="s">
        <v>38</v>
      </c>
      <c r="F217" s="10">
        <f t="shared" si="12"/>
        <v>0</v>
      </c>
      <c r="G217" s="10">
        <f t="shared" si="13"/>
        <v>1</v>
      </c>
      <c r="H217" s="10">
        <f t="shared" si="14"/>
        <v>0</v>
      </c>
      <c r="I217" s="10">
        <f t="shared" si="15"/>
        <v>0</v>
      </c>
      <c r="J217" s="7">
        <v>0</v>
      </c>
      <c r="K217" s="13">
        <v>13510</v>
      </c>
      <c r="L217" s="9">
        <v>1561659</v>
      </c>
      <c r="M217" s="7">
        <v>18</v>
      </c>
      <c r="N217" s="7">
        <v>3</v>
      </c>
      <c r="O217" s="7">
        <v>6</v>
      </c>
      <c r="P217" s="7">
        <v>6</v>
      </c>
      <c r="Q217" s="7">
        <v>4</v>
      </c>
      <c r="R217" s="7">
        <v>7</v>
      </c>
      <c r="S217" s="7">
        <v>3</v>
      </c>
      <c r="T217" s="12">
        <v>12.074861367837338</v>
      </c>
      <c r="U217" s="7">
        <v>10</v>
      </c>
    </row>
    <row r="218" spans="1:21" x14ac:dyDescent="0.2">
      <c r="A218" s="7" t="s">
        <v>56</v>
      </c>
      <c r="B218" s="7" t="s">
        <v>63</v>
      </c>
      <c r="C218" s="8">
        <v>40055</v>
      </c>
      <c r="D218" s="9" t="s">
        <v>48</v>
      </c>
      <c r="E218" s="10" t="s">
        <v>33</v>
      </c>
      <c r="F218" s="10">
        <f t="shared" si="12"/>
        <v>1</v>
      </c>
      <c r="G218" s="10">
        <f t="shared" si="13"/>
        <v>0</v>
      </c>
      <c r="H218" s="10">
        <f t="shared" si="14"/>
        <v>0</v>
      </c>
      <c r="I218" s="10">
        <f t="shared" si="15"/>
        <v>0</v>
      </c>
      <c r="J218" s="7">
        <v>0</v>
      </c>
      <c r="K218" s="13">
        <v>23534</v>
      </c>
      <c r="L218" s="9">
        <v>1430220</v>
      </c>
      <c r="M218" s="7">
        <v>3</v>
      </c>
      <c r="N218" s="7">
        <v>2</v>
      </c>
      <c r="O218" s="7">
        <v>1</v>
      </c>
      <c r="P218" s="7">
        <v>6</v>
      </c>
      <c r="Q218" s="7">
        <v>5</v>
      </c>
      <c r="R218" s="7">
        <v>5</v>
      </c>
      <c r="S218" s="7">
        <v>3</v>
      </c>
      <c r="T218" s="12">
        <v>17.524981357196122</v>
      </c>
      <c r="U218" s="7">
        <v>0</v>
      </c>
    </row>
    <row r="219" spans="1:21" x14ac:dyDescent="0.2">
      <c r="A219" s="7" t="s">
        <v>36</v>
      </c>
      <c r="B219" s="7" t="s">
        <v>63</v>
      </c>
      <c r="C219" s="8">
        <v>40069</v>
      </c>
      <c r="D219" s="9" t="s">
        <v>59</v>
      </c>
      <c r="E219" s="10" t="s">
        <v>42</v>
      </c>
      <c r="F219" s="10">
        <f t="shared" si="12"/>
        <v>0</v>
      </c>
      <c r="G219" s="10">
        <f t="shared" si="13"/>
        <v>0</v>
      </c>
      <c r="H219" s="10">
        <f t="shared" si="14"/>
        <v>1</v>
      </c>
      <c r="I219" s="10">
        <f t="shared" si="15"/>
        <v>0</v>
      </c>
      <c r="J219" s="7">
        <v>0</v>
      </c>
      <c r="K219" s="11">
        <v>100806</v>
      </c>
      <c r="L219" s="9">
        <v>270173</v>
      </c>
      <c r="M219" s="7">
        <v>9</v>
      </c>
      <c r="N219" s="7">
        <v>4</v>
      </c>
      <c r="O219" s="7">
        <v>2</v>
      </c>
      <c r="P219" s="7">
        <v>4</v>
      </c>
      <c r="Q219" s="7">
        <v>3</v>
      </c>
      <c r="R219" s="7">
        <v>4</v>
      </c>
      <c r="S219" s="7">
        <v>3</v>
      </c>
      <c r="T219" s="12">
        <v>12.025483304042179</v>
      </c>
      <c r="U219" s="7">
        <v>0</v>
      </c>
    </row>
    <row r="220" spans="1:21" x14ac:dyDescent="0.2">
      <c r="A220" s="7" t="s">
        <v>61</v>
      </c>
      <c r="B220" s="7" t="s">
        <v>63</v>
      </c>
      <c r="C220" s="8">
        <v>40094</v>
      </c>
      <c r="D220" s="9" t="s">
        <v>57</v>
      </c>
      <c r="E220" s="10" t="s">
        <v>42</v>
      </c>
      <c r="F220" s="10">
        <f t="shared" si="12"/>
        <v>0</v>
      </c>
      <c r="G220" s="10">
        <f t="shared" si="13"/>
        <v>0</v>
      </c>
      <c r="H220" s="10">
        <f t="shared" si="14"/>
        <v>1</v>
      </c>
      <c r="I220" s="10">
        <f t="shared" si="15"/>
        <v>0</v>
      </c>
      <c r="J220" s="7">
        <v>0</v>
      </c>
      <c r="K220" s="13">
        <v>15835</v>
      </c>
      <c r="L220" s="9">
        <v>2452617</v>
      </c>
      <c r="M220" s="7">
        <v>11</v>
      </c>
      <c r="N220" s="7">
        <v>4</v>
      </c>
      <c r="O220" s="7">
        <v>4</v>
      </c>
      <c r="P220" s="7">
        <v>6</v>
      </c>
      <c r="Q220" s="7">
        <v>4</v>
      </c>
      <c r="R220" s="7">
        <v>7</v>
      </c>
      <c r="S220" s="7">
        <v>3</v>
      </c>
      <c r="T220" s="12">
        <v>17.285020904599012</v>
      </c>
      <c r="U220" s="7">
        <v>70</v>
      </c>
    </row>
    <row r="221" spans="1:21" x14ac:dyDescent="0.2">
      <c r="A221" s="7" t="s">
        <v>30</v>
      </c>
      <c r="B221" s="7" t="s">
        <v>63</v>
      </c>
      <c r="C221" s="8">
        <v>40103</v>
      </c>
      <c r="D221" s="9" t="s">
        <v>32</v>
      </c>
      <c r="E221" s="10" t="s">
        <v>33</v>
      </c>
      <c r="F221" s="10">
        <f t="shared" si="12"/>
        <v>1</v>
      </c>
      <c r="G221" s="10">
        <f t="shared" si="13"/>
        <v>0</v>
      </c>
      <c r="H221" s="10">
        <f t="shared" si="14"/>
        <v>0</v>
      </c>
      <c r="I221" s="10">
        <f t="shared" si="15"/>
        <v>0</v>
      </c>
      <c r="J221" s="7">
        <v>0</v>
      </c>
      <c r="K221" s="11">
        <v>17907</v>
      </c>
      <c r="L221" s="9">
        <v>408161</v>
      </c>
      <c r="M221" s="7">
        <v>12</v>
      </c>
      <c r="N221" s="7">
        <v>5</v>
      </c>
      <c r="O221" s="7">
        <v>3</v>
      </c>
      <c r="P221" s="7">
        <v>3</v>
      </c>
      <c r="Q221" s="7">
        <v>6</v>
      </c>
      <c r="R221" s="7">
        <v>4</v>
      </c>
      <c r="S221" s="7">
        <v>4</v>
      </c>
      <c r="T221" s="12">
        <v>5.3235375275938193</v>
      </c>
      <c r="U221" s="7">
        <v>7.5</v>
      </c>
    </row>
    <row r="222" spans="1:21" x14ac:dyDescent="0.2">
      <c r="A222" s="7" t="s">
        <v>39</v>
      </c>
      <c r="B222" s="7" t="s">
        <v>63</v>
      </c>
      <c r="C222" s="8">
        <v>40115</v>
      </c>
      <c r="D222" s="9" t="s">
        <v>41</v>
      </c>
      <c r="E222" s="10" t="s">
        <v>42</v>
      </c>
      <c r="F222" s="10">
        <f t="shared" si="12"/>
        <v>0</v>
      </c>
      <c r="G222" s="10">
        <f t="shared" si="13"/>
        <v>0</v>
      </c>
      <c r="H222" s="10">
        <f t="shared" si="14"/>
        <v>1</v>
      </c>
      <c r="I222" s="10">
        <f t="shared" si="15"/>
        <v>0</v>
      </c>
      <c r="J222" s="7">
        <v>0</v>
      </c>
      <c r="K222" s="11">
        <v>22667</v>
      </c>
      <c r="L222" s="9">
        <v>19223897</v>
      </c>
      <c r="M222" s="7">
        <v>1</v>
      </c>
      <c r="N222" s="7">
        <v>7</v>
      </c>
      <c r="O222" s="7">
        <v>1</v>
      </c>
      <c r="P222" s="7">
        <v>4</v>
      </c>
      <c r="Q222" s="7">
        <v>1</v>
      </c>
      <c r="R222" s="7">
        <v>6</v>
      </c>
      <c r="S222" s="7">
        <v>4</v>
      </c>
      <c r="T222" s="12">
        <v>44.953406347230867</v>
      </c>
      <c r="U222" s="7">
        <v>0</v>
      </c>
    </row>
    <row r="223" spans="1:21" x14ac:dyDescent="0.2">
      <c r="A223" s="7" t="s">
        <v>43</v>
      </c>
      <c r="B223" s="7" t="s">
        <v>63</v>
      </c>
      <c r="C223" s="8">
        <v>40125</v>
      </c>
      <c r="D223" s="9" t="s">
        <v>45</v>
      </c>
      <c r="E223" s="10" t="s">
        <v>33</v>
      </c>
      <c r="F223" s="10">
        <f t="shared" si="12"/>
        <v>1</v>
      </c>
      <c r="G223" s="10">
        <f t="shared" si="13"/>
        <v>0</v>
      </c>
      <c r="H223" s="10">
        <f t="shared" si="14"/>
        <v>0</v>
      </c>
      <c r="I223" s="10">
        <f t="shared" si="15"/>
        <v>0</v>
      </c>
      <c r="J223" s="7">
        <v>0</v>
      </c>
      <c r="K223" s="13">
        <v>21025</v>
      </c>
      <c r="L223" s="9">
        <v>1828092</v>
      </c>
      <c r="M223" s="7">
        <v>15</v>
      </c>
      <c r="N223" s="7">
        <v>8</v>
      </c>
      <c r="O223" s="7">
        <v>1</v>
      </c>
      <c r="P223" s="7">
        <v>1</v>
      </c>
      <c r="Q223" s="7">
        <v>3</v>
      </c>
      <c r="R223" s="7">
        <v>4</v>
      </c>
      <c r="S223" s="7">
        <v>4</v>
      </c>
      <c r="T223" s="12">
        <v>18.953816549069916</v>
      </c>
      <c r="U223" s="7">
        <v>1</v>
      </c>
    </row>
    <row r="224" spans="1:21" x14ac:dyDescent="0.2">
      <c r="A224" s="7" t="s">
        <v>58</v>
      </c>
      <c r="B224" s="7" t="s">
        <v>63</v>
      </c>
      <c r="C224" s="8">
        <v>40139</v>
      </c>
      <c r="D224" s="9" t="s">
        <v>51</v>
      </c>
      <c r="E224" s="10" t="s">
        <v>42</v>
      </c>
      <c r="F224" s="10">
        <f t="shared" si="12"/>
        <v>0</v>
      </c>
      <c r="G224" s="10">
        <f t="shared" si="13"/>
        <v>0</v>
      </c>
      <c r="H224" s="10">
        <f t="shared" si="14"/>
        <v>1</v>
      </c>
      <c r="I224" s="10">
        <f t="shared" si="15"/>
        <v>0</v>
      </c>
      <c r="J224" s="7">
        <v>1</v>
      </c>
      <c r="K224" s="13">
        <v>22903</v>
      </c>
      <c r="L224" s="9">
        <v>6186710</v>
      </c>
      <c r="M224" s="7">
        <v>2</v>
      </c>
      <c r="N224" s="7">
        <v>8</v>
      </c>
      <c r="O224" s="7">
        <v>9</v>
      </c>
      <c r="P224" s="7">
        <v>3</v>
      </c>
      <c r="Q224" s="7">
        <v>6</v>
      </c>
      <c r="R224" s="7">
        <v>5</v>
      </c>
      <c r="S224" s="7">
        <v>4</v>
      </c>
      <c r="T224" s="12">
        <v>18.704523200956267</v>
      </c>
      <c r="U224" s="7">
        <v>0</v>
      </c>
    </row>
    <row r="225" spans="1:21" x14ac:dyDescent="0.2">
      <c r="A225" s="7" t="s">
        <v>44</v>
      </c>
      <c r="B225" s="7" t="s">
        <v>63</v>
      </c>
      <c r="C225" s="8">
        <v>40153</v>
      </c>
      <c r="D225" s="9" t="s">
        <v>62</v>
      </c>
      <c r="E225" s="10" t="s">
        <v>38</v>
      </c>
      <c r="F225" s="10">
        <f t="shared" si="12"/>
        <v>0</v>
      </c>
      <c r="G225" s="10">
        <f t="shared" si="13"/>
        <v>1</v>
      </c>
      <c r="H225" s="10">
        <f t="shared" si="14"/>
        <v>0</v>
      </c>
      <c r="I225" s="10">
        <f t="shared" si="15"/>
        <v>0</v>
      </c>
      <c r="J225" s="7">
        <v>0</v>
      </c>
      <c r="K225" s="11">
        <v>9240</v>
      </c>
      <c r="L225" s="9">
        <v>2998096</v>
      </c>
      <c r="M225" s="7">
        <v>13</v>
      </c>
      <c r="N225" s="7">
        <v>8</v>
      </c>
      <c r="O225" s="7">
        <v>3</v>
      </c>
      <c r="P225" s="7">
        <v>7</v>
      </c>
      <c r="Q225" s="7">
        <v>2</v>
      </c>
      <c r="R225" s="7">
        <v>7</v>
      </c>
      <c r="S225" s="7">
        <v>4</v>
      </c>
      <c r="T225" s="12">
        <v>10.795244385733158</v>
      </c>
      <c r="U225" s="7">
        <v>0</v>
      </c>
    </row>
    <row r="226" spans="1:21" x14ac:dyDescent="0.2">
      <c r="A226" s="7" t="s">
        <v>31</v>
      </c>
      <c r="B226" s="7" t="s">
        <v>46</v>
      </c>
      <c r="C226" s="8">
        <v>39949</v>
      </c>
      <c r="D226" s="9" t="s">
        <v>57</v>
      </c>
      <c r="E226" s="10" t="s">
        <v>42</v>
      </c>
      <c r="F226" s="10">
        <f t="shared" si="12"/>
        <v>0</v>
      </c>
      <c r="G226" s="10">
        <f t="shared" si="13"/>
        <v>0</v>
      </c>
      <c r="H226" s="10">
        <f t="shared" si="14"/>
        <v>1</v>
      </c>
      <c r="I226" s="10">
        <f t="shared" si="15"/>
        <v>0</v>
      </c>
      <c r="J226" s="7">
        <v>0</v>
      </c>
      <c r="K226" s="13">
        <v>15835</v>
      </c>
      <c r="L226" s="9">
        <v>2452617</v>
      </c>
      <c r="M226" s="7">
        <v>9</v>
      </c>
      <c r="N226" s="7">
        <v>14</v>
      </c>
      <c r="O226" s="7">
        <v>5</v>
      </c>
      <c r="P226" s="7">
        <v>5</v>
      </c>
      <c r="Q226" s="7">
        <v>2</v>
      </c>
      <c r="R226" s="7">
        <v>1</v>
      </c>
      <c r="S226" s="7">
        <v>1</v>
      </c>
      <c r="T226" s="12">
        <v>9.3008191483181317</v>
      </c>
      <c r="U226" s="7">
        <v>0</v>
      </c>
    </row>
    <row r="227" spans="1:21" x14ac:dyDescent="0.2">
      <c r="A227" s="7" t="s">
        <v>44</v>
      </c>
      <c r="B227" s="7" t="s">
        <v>46</v>
      </c>
      <c r="C227" s="8">
        <v>39964</v>
      </c>
      <c r="D227" s="9" t="s">
        <v>62</v>
      </c>
      <c r="E227" s="10" t="s">
        <v>38</v>
      </c>
      <c r="F227" s="10">
        <f t="shared" si="12"/>
        <v>0</v>
      </c>
      <c r="G227" s="10">
        <f t="shared" si="13"/>
        <v>1</v>
      </c>
      <c r="H227" s="10">
        <f t="shared" si="14"/>
        <v>0</v>
      </c>
      <c r="I227" s="10">
        <f t="shared" si="15"/>
        <v>0</v>
      </c>
      <c r="J227" s="7">
        <v>0</v>
      </c>
      <c r="K227" s="11">
        <v>9240</v>
      </c>
      <c r="L227" s="9">
        <v>2998096</v>
      </c>
      <c r="M227" s="7">
        <v>5</v>
      </c>
      <c r="N227" s="7">
        <v>8</v>
      </c>
      <c r="O227" s="7">
        <v>6</v>
      </c>
      <c r="P227" s="7">
        <v>4</v>
      </c>
      <c r="Q227" s="7">
        <v>3</v>
      </c>
      <c r="R227" s="7">
        <v>4</v>
      </c>
      <c r="S227" s="7">
        <v>1</v>
      </c>
      <c r="T227" s="12">
        <v>17.174118600567336</v>
      </c>
      <c r="U227" s="7">
        <v>0.5</v>
      </c>
    </row>
    <row r="228" spans="1:21" x14ac:dyDescent="0.2">
      <c r="A228" s="7" t="s">
        <v>49</v>
      </c>
      <c r="B228" s="7" t="s">
        <v>46</v>
      </c>
      <c r="C228" s="8">
        <v>39978</v>
      </c>
      <c r="D228" s="9" t="s">
        <v>51</v>
      </c>
      <c r="E228" s="10" t="s">
        <v>42</v>
      </c>
      <c r="F228" s="10">
        <f t="shared" si="12"/>
        <v>0</v>
      </c>
      <c r="G228" s="10">
        <f t="shared" si="13"/>
        <v>0</v>
      </c>
      <c r="H228" s="10">
        <f t="shared" si="14"/>
        <v>1</v>
      </c>
      <c r="I228" s="10">
        <f t="shared" si="15"/>
        <v>0</v>
      </c>
      <c r="J228" s="7">
        <v>0</v>
      </c>
      <c r="K228" s="13">
        <v>22903</v>
      </c>
      <c r="L228" s="9">
        <v>6186710</v>
      </c>
      <c r="M228" s="7">
        <v>7</v>
      </c>
      <c r="N228" s="7">
        <v>8</v>
      </c>
      <c r="O228" s="7">
        <v>4</v>
      </c>
      <c r="P228" s="7">
        <v>6</v>
      </c>
      <c r="Q228" s="7">
        <v>3</v>
      </c>
      <c r="R228" s="7">
        <v>5</v>
      </c>
      <c r="S228" s="7">
        <v>1</v>
      </c>
      <c r="T228" s="12">
        <v>15.635036018336608</v>
      </c>
      <c r="U228" s="7">
        <v>0</v>
      </c>
    </row>
    <row r="229" spans="1:21" x14ac:dyDescent="0.2">
      <c r="A229" s="7" t="s">
        <v>35</v>
      </c>
      <c r="B229" s="7" t="s">
        <v>46</v>
      </c>
      <c r="C229" s="8">
        <v>39992</v>
      </c>
      <c r="D229" s="9" t="s">
        <v>37</v>
      </c>
      <c r="E229" s="10" t="s">
        <v>38</v>
      </c>
      <c r="F229" s="10">
        <f t="shared" si="12"/>
        <v>0</v>
      </c>
      <c r="G229" s="10">
        <f t="shared" si="13"/>
        <v>1</v>
      </c>
      <c r="H229" s="10">
        <f t="shared" si="14"/>
        <v>0</v>
      </c>
      <c r="I229" s="10">
        <f t="shared" si="15"/>
        <v>0</v>
      </c>
      <c r="J229" s="7">
        <v>0</v>
      </c>
      <c r="K229" s="13">
        <v>13510</v>
      </c>
      <c r="L229" s="9">
        <v>1561659</v>
      </c>
      <c r="M229" s="7">
        <v>19</v>
      </c>
      <c r="N229" s="7">
        <v>9</v>
      </c>
      <c r="O229" s="7">
        <v>3</v>
      </c>
      <c r="P229" s="7">
        <v>5</v>
      </c>
      <c r="Q229" s="7">
        <v>5</v>
      </c>
      <c r="R229" s="7">
        <v>5</v>
      </c>
      <c r="S229" s="7">
        <v>1</v>
      </c>
      <c r="T229" s="12">
        <v>18.118131868131869</v>
      </c>
      <c r="U229" s="7">
        <v>3.5</v>
      </c>
    </row>
    <row r="230" spans="1:21" x14ac:dyDescent="0.2">
      <c r="A230" s="7" t="s">
        <v>40</v>
      </c>
      <c r="B230" s="7" t="s">
        <v>46</v>
      </c>
      <c r="C230" s="8">
        <v>40009</v>
      </c>
      <c r="D230" s="9" t="s">
        <v>45</v>
      </c>
      <c r="E230" s="10" t="s">
        <v>33</v>
      </c>
      <c r="F230" s="10">
        <f t="shared" si="12"/>
        <v>1</v>
      </c>
      <c r="G230" s="10">
        <f t="shared" si="13"/>
        <v>0</v>
      </c>
      <c r="H230" s="10">
        <f t="shared" si="14"/>
        <v>0</v>
      </c>
      <c r="I230" s="10">
        <f t="shared" si="15"/>
        <v>0</v>
      </c>
      <c r="J230" s="7">
        <v>0</v>
      </c>
      <c r="K230" s="13">
        <v>21025</v>
      </c>
      <c r="L230" s="9">
        <v>1828092</v>
      </c>
      <c r="M230" s="7">
        <v>15</v>
      </c>
      <c r="N230" s="7">
        <v>6</v>
      </c>
      <c r="O230" s="7">
        <v>3</v>
      </c>
      <c r="P230" s="7">
        <v>6</v>
      </c>
      <c r="Q230" s="7">
        <v>3</v>
      </c>
      <c r="R230" s="7">
        <v>8</v>
      </c>
      <c r="S230" s="7">
        <v>2</v>
      </c>
      <c r="T230" s="12">
        <v>15.526732914710724</v>
      </c>
      <c r="U230" s="7">
        <v>0</v>
      </c>
    </row>
    <row r="231" spans="1:21" x14ac:dyDescent="0.2">
      <c r="A231" s="7" t="s">
        <v>30</v>
      </c>
      <c r="B231" s="7" t="s">
        <v>46</v>
      </c>
      <c r="C231" s="8">
        <v>40016</v>
      </c>
      <c r="D231" s="9" t="s">
        <v>32</v>
      </c>
      <c r="E231" s="10" t="s">
        <v>33</v>
      </c>
      <c r="F231" s="10">
        <f t="shared" si="12"/>
        <v>1</v>
      </c>
      <c r="G231" s="10">
        <f t="shared" si="13"/>
        <v>0</v>
      </c>
      <c r="H231" s="10">
        <f t="shared" si="14"/>
        <v>0</v>
      </c>
      <c r="I231" s="10">
        <f t="shared" si="15"/>
        <v>0</v>
      </c>
      <c r="J231" s="7">
        <v>0</v>
      </c>
      <c r="K231" s="11">
        <v>17907</v>
      </c>
      <c r="L231" s="9">
        <v>408161</v>
      </c>
      <c r="M231" s="7">
        <v>14</v>
      </c>
      <c r="N231" s="7">
        <v>7</v>
      </c>
      <c r="O231" s="7">
        <v>6</v>
      </c>
      <c r="P231" s="7">
        <v>6</v>
      </c>
      <c r="Q231" s="7">
        <v>6</v>
      </c>
      <c r="R231" s="7">
        <v>6</v>
      </c>
      <c r="S231" s="7">
        <v>2</v>
      </c>
      <c r="T231" s="12">
        <v>8.327187807276303</v>
      </c>
      <c r="U231" s="7">
        <v>0</v>
      </c>
    </row>
    <row r="232" spans="1:21" x14ac:dyDescent="0.2">
      <c r="A232" s="7" t="s">
        <v>50</v>
      </c>
      <c r="B232" s="7" t="s">
        <v>46</v>
      </c>
      <c r="C232" s="8">
        <v>40024</v>
      </c>
      <c r="D232" s="9" t="s">
        <v>41</v>
      </c>
      <c r="E232" s="10" t="s">
        <v>42</v>
      </c>
      <c r="F232" s="10">
        <f t="shared" si="12"/>
        <v>0</v>
      </c>
      <c r="G232" s="10">
        <f t="shared" si="13"/>
        <v>0</v>
      </c>
      <c r="H232" s="10">
        <f t="shared" si="14"/>
        <v>1</v>
      </c>
      <c r="I232" s="10">
        <f t="shared" si="15"/>
        <v>0</v>
      </c>
      <c r="J232" s="7">
        <v>0</v>
      </c>
      <c r="K232" s="11">
        <v>22667</v>
      </c>
      <c r="L232" s="9">
        <v>19223897</v>
      </c>
      <c r="M232" s="7">
        <v>11</v>
      </c>
      <c r="N232" s="7">
        <v>8</v>
      </c>
      <c r="O232" s="7">
        <v>7</v>
      </c>
      <c r="P232" s="7">
        <v>6</v>
      </c>
      <c r="Q232" s="7">
        <v>6</v>
      </c>
      <c r="R232" s="7">
        <v>5</v>
      </c>
      <c r="S232" s="7">
        <v>2</v>
      </c>
      <c r="T232" s="12">
        <v>29.778578398258649</v>
      </c>
      <c r="U232" s="7">
        <v>10.199999999999999</v>
      </c>
    </row>
    <row r="233" spans="1:21" x14ac:dyDescent="0.2">
      <c r="A233" s="7" t="s">
        <v>39</v>
      </c>
      <c r="B233" s="7" t="s">
        <v>46</v>
      </c>
      <c r="C233" s="8">
        <v>40031</v>
      </c>
      <c r="D233" s="9" t="s">
        <v>41</v>
      </c>
      <c r="E233" s="10" t="s">
        <v>42</v>
      </c>
      <c r="F233" s="10">
        <f t="shared" si="12"/>
        <v>0</v>
      </c>
      <c r="G233" s="10">
        <f t="shared" si="13"/>
        <v>0</v>
      </c>
      <c r="H233" s="10">
        <f t="shared" si="14"/>
        <v>1</v>
      </c>
      <c r="I233" s="10">
        <f t="shared" si="15"/>
        <v>0</v>
      </c>
      <c r="J233" s="7">
        <v>1</v>
      </c>
      <c r="K233" s="11">
        <v>22667</v>
      </c>
      <c r="L233" s="9">
        <v>19223897</v>
      </c>
      <c r="M233" s="7">
        <v>1</v>
      </c>
      <c r="N233" s="7">
        <v>6</v>
      </c>
      <c r="O233" s="7">
        <v>9</v>
      </c>
      <c r="P233" s="7">
        <v>6</v>
      </c>
      <c r="Q233" s="7">
        <v>5</v>
      </c>
      <c r="R233" s="7">
        <v>8</v>
      </c>
      <c r="S233" s="7">
        <v>2</v>
      </c>
      <c r="T233" s="12">
        <v>22.10624</v>
      </c>
      <c r="U233" s="7">
        <v>0</v>
      </c>
    </row>
    <row r="234" spans="1:21" x14ac:dyDescent="0.2">
      <c r="A234" s="7" t="s">
        <v>36</v>
      </c>
      <c r="B234" s="7" t="s">
        <v>46</v>
      </c>
      <c r="C234" s="8">
        <v>40034</v>
      </c>
      <c r="D234" s="9" t="s">
        <v>59</v>
      </c>
      <c r="E234" s="10" t="s">
        <v>42</v>
      </c>
      <c r="F234" s="10">
        <f t="shared" si="12"/>
        <v>0</v>
      </c>
      <c r="G234" s="10">
        <f t="shared" si="13"/>
        <v>0</v>
      </c>
      <c r="H234" s="10">
        <f t="shared" si="14"/>
        <v>1</v>
      </c>
      <c r="I234" s="10">
        <f t="shared" si="15"/>
        <v>0</v>
      </c>
      <c r="J234" s="7">
        <v>0</v>
      </c>
      <c r="K234" s="11">
        <v>100806</v>
      </c>
      <c r="L234" s="9">
        <v>270173</v>
      </c>
      <c r="M234" s="7">
        <v>9</v>
      </c>
      <c r="N234" s="7">
        <v>7</v>
      </c>
      <c r="O234" s="7">
        <v>3</v>
      </c>
      <c r="P234" s="7">
        <v>4</v>
      </c>
      <c r="Q234" s="7">
        <v>7</v>
      </c>
      <c r="R234" s="7">
        <v>6</v>
      </c>
      <c r="S234" s="7">
        <v>2</v>
      </c>
      <c r="T234" s="12">
        <v>10.643575174825175</v>
      </c>
      <c r="U234" s="7">
        <v>0</v>
      </c>
    </row>
    <row r="235" spans="1:21" x14ac:dyDescent="0.2">
      <c r="A235" s="7" t="s">
        <v>47</v>
      </c>
      <c r="B235" s="7" t="s">
        <v>46</v>
      </c>
      <c r="C235" s="8">
        <v>40044</v>
      </c>
      <c r="D235" s="9" t="s">
        <v>64</v>
      </c>
      <c r="E235" s="10" t="s">
        <v>42</v>
      </c>
      <c r="F235" s="10">
        <f t="shared" si="12"/>
        <v>0</v>
      </c>
      <c r="G235" s="10">
        <f t="shared" si="13"/>
        <v>0</v>
      </c>
      <c r="H235" s="10">
        <f t="shared" si="14"/>
        <v>1</v>
      </c>
      <c r="I235" s="10">
        <f t="shared" si="15"/>
        <v>0</v>
      </c>
      <c r="J235" s="7">
        <v>0</v>
      </c>
      <c r="K235" s="13">
        <v>47108</v>
      </c>
      <c r="L235" s="9">
        <v>417098</v>
      </c>
      <c r="M235" s="7">
        <v>11</v>
      </c>
      <c r="N235" s="7">
        <v>7</v>
      </c>
      <c r="O235" s="7">
        <v>5</v>
      </c>
      <c r="P235" s="7">
        <v>4</v>
      </c>
      <c r="Q235" s="7">
        <v>3</v>
      </c>
      <c r="R235" s="7">
        <v>5</v>
      </c>
      <c r="S235" s="7">
        <v>3</v>
      </c>
      <c r="T235" s="12">
        <v>14.819948556730495</v>
      </c>
      <c r="U235" s="7">
        <v>40</v>
      </c>
    </row>
    <row r="236" spans="1:21" x14ac:dyDescent="0.2">
      <c r="A236" s="7" t="s">
        <v>53</v>
      </c>
      <c r="B236" s="7" t="s">
        <v>46</v>
      </c>
      <c r="C236" s="8">
        <v>40055</v>
      </c>
      <c r="D236" s="9" t="s">
        <v>51</v>
      </c>
      <c r="E236" s="10" t="s">
        <v>42</v>
      </c>
      <c r="F236" s="10">
        <f t="shared" si="12"/>
        <v>0</v>
      </c>
      <c r="G236" s="10">
        <f t="shared" si="13"/>
        <v>0</v>
      </c>
      <c r="H236" s="10">
        <f t="shared" si="14"/>
        <v>1</v>
      </c>
      <c r="I236" s="10">
        <f t="shared" si="15"/>
        <v>0</v>
      </c>
      <c r="J236" s="7">
        <v>0</v>
      </c>
      <c r="K236" s="13">
        <v>22903</v>
      </c>
      <c r="L236" s="9">
        <v>6186710</v>
      </c>
      <c r="M236" s="7">
        <v>17</v>
      </c>
      <c r="N236" s="7">
        <v>9</v>
      </c>
      <c r="O236" s="7">
        <v>2</v>
      </c>
      <c r="P236" s="7">
        <v>6</v>
      </c>
      <c r="Q236" s="7">
        <v>5</v>
      </c>
      <c r="R236" s="7">
        <v>8</v>
      </c>
      <c r="S236" s="7">
        <v>3</v>
      </c>
      <c r="T236" s="12">
        <v>11.649586282524176</v>
      </c>
      <c r="U236" s="7">
        <v>0</v>
      </c>
    </row>
    <row r="237" spans="1:21" x14ac:dyDescent="0.2">
      <c r="A237" s="7" t="s">
        <v>60</v>
      </c>
      <c r="B237" s="7" t="s">
        <v>46</v>
      </c>
      <c r="C237" s="8">
        <v>40069</v>
      </c>
      <c r="D237" s="9" t="s">
        <v>37</v>
      </c>
      <c r="E237" s="10" t="s">
        <v>38</v>
      </c>
      <c r="F237" s="10">
        <f t="shared" si="12"/>
        <v>0</v>
      </c>
      <c r="G237" s="10">
        <f t="shared" si="13"/>
        <v>1</v>
      </c>
      <c r="H237" s="10">
        <f t="shared" si="14"/>
        <v>0</v>
      </c>
      <c r="I237" s="10">
        <f t="shared" si="15"/>
        <v>0</v>
      </c>
      <c r="J237" s="7">
        <v>0</v>
      </c>
      <c r="K237" s="13">
        <v>13510</v>
      </c>
      <c r="L237" s="9">
        <v>1561659</v>
      </c>
      <c r="M237" s="7">
        <v>16</v>
      </c>
      <c r="N237" s="7">
        <v>8</v>
      </c>
      <c r="O237" s="7">
        <v>4</v>
      </c>
      <c r="P237" s="7">
        <v>5</v>
      </c>
      <c r="Q237" s="7">
        <v>6</v>
      </c>
      <c r="R237" s="7">
        <v>8</v>
      </c>
      <c r="S237" s="7">
        <v>3</v>
      </c>
      <c r="T237" s="12">
        <v>13.095936968947937</v>
      </c>
      <c r="U237" s="7">
        <v>3.5</v>
      </c>
    </row>
    <row r="238" spans="1:21" x14ac:dyDescent="0.2">
      <c r="A238" s="7" t="s">
        <v>63</v>
      </c>
      <c r="B238" s="7" t="s">
        <v>46</v>
      </c>
      <c r="C238" s="8">
        <v>40083</v>
      </c>
      <c r="D238" s="9" t="s">
        <v>65</v>
      </c>
      <c r="E238" s="10" t="s">
        <v>66</v>
      </c>
      <c r="F238" s="10">
        <f t="shared" si="12"/>
        <v>0</v>
      </c>
      <c r="G238" s="10">
        <f t="shared" si="13"/>
        <v>0</v>
      </c>
      <c r="H238" s="10">
        <f t="shared" si="14"/>
        <v>0</v>
      </c>
      <c r="I238" s="10">
        <f t="shared" si="15"/>
        <v>1</v>
      </c>
      <c r="J238" s="7">
        <v>0</v>
      </c>
      <c r="K238" s="11">
        <v>14355</v>
      </c>
      <c r="L238" s="9">
        <v>1281975</v>
      </c>
      <c r="M238" s="7">
        <v>4</v>
      </c>
      <c r="N238" s="7">
        <v>6</v>
      </c>
      <c r="O238" s="7">
        <v>4</v>
      </c>
      <c r="P238" s="7">
        <v>7</v>
      </c>
      <c r="Q238" s="7">
        <v>7</v>
      </c>
      <c r="R238" s="7">
        <v>8</v>
      </c>
      <c r="S238" s="7">
        <v>3</v>
      </c>
      <c r="T238" s="12">
        <v>16.495571021828535</v>
      </c>
      <c r="U238" s="7">
        <v>0</v>
      </c>
    </row>
    <row r="239" spans="1:21" x14ac:dyDescent="0.2">
      <c r="A239" s="7" t="s">
        <v>43</v>
      </c>
      <c r="B239" s="7" t="s">
        <v>46</v>
      </c>
      <c r="C239" s="8">
        <v>40093</v>
      </c>
      <c r="D239" s="9" t="s">
        <v>45</v>
      </c>
      <c r="E239" s="10" t="s">
        <v>33</v>
      </c>
      <c r="F239" s="10">
        <f t="shared" si="12"/>
        <v>1</v>
      </c>
      <c r="G239" s="10">
        <f t="shared" si="13"/>
        <v>0</v>
      </c>
      <c r="H239" s="10">
        <f t="shared" si="14"/>
        <v>0</v>
      </c>
      <c r="I239" s="10">
        <f t="shared" si="15"/>
        <v>0</v>
      </c>
      <c r="J239" s="7">
        <v>0</v>
      </c>
      <c r="K239" s="13">
        <v>21025</v>
      </c>
      <c r="L239" s="9">
        <v>1828092</v>
      </c>
      <c r="M239" s="7">
        <v>14</v>
      </c>
      <c r="N239" s="7">
        <v>7</v>
      </c>
      <c r="O239" s="7">
        <v>6</v>
      </c>
      <c r="P239" s="7">
        <v>4</v>
      </c>
      <c r="Q239" s="7">
        <v>5</v>
      </c>
      <c r="R239" s="7">
        <v>9</v>
      </c>
      <c r="S239" s="7">
        <v>3</v>
      </c>
      <c r="T239" s="12">
        <v>20.338064516129034</v>
      </c>
      <c r="U239" s="7">
        <v>21</v>
      </c>
    </row>
    <row r="240" spans="1:21" x14ac:dyDescent="0.2">
      <c r="A240" s="7" t="s">
        <v>55</v>
      </c>
      <c r="B240" s="7" t="s">
        <v>46</v>
      </c>
      <c r="C240" s="8">
        <v>40096</v>
      </c>
      <c r="D240" s="9" t="s">
        <v>41</v>
      </c>
      <c r="E240" s="10" t="s">
        <v>42</v>
      </c>
      <c r="F240" s="10">
        <f t="shared" si="12"/>
        <v>0</v>
      </c>
      <c r="G240" s="10">
        <f t="shared" si="13"/>
        <v>0</v>
      </c>
      <c r="H240" s="10">
        <f t="shared" si="14"/>
        <v>1</v>
      </c>
      <c r="I240" s="10">
        <f t="shared" si="15"/>
        <v>0</v>
      </c>
      <c r="J240" s="7">
        <v>0</v>
      </c>
      <c r="K240" s="11">
        <v>22667</v>
      </c>
      <c r="L240" s="9">
        <v>19223897</v>
      </c>
      <c r="M240" s="7">
        <v>12</v>
      </c>
      <c r="N240" s="7">
        <v>7</v>
      </c>
      <c r="O240" s="7">
        <v>2</v>
      </c>
      <c r="P240" s="7">
        <v>2</v>
      </c>
      <c r="Q240" s="7">
        <v>3</v>
      </c>
      <c r="R240" s="7">
        <v>4</v>
      </c>
      <c r="S240" s="7">
        <v>3</v>
      </c>
      <c r="T240" s="12">
        <v>33.758037094281299</v>
      </c>
      <c r="U240" s="7">
        <v>0</v>
      </c>
    </row>
    <row r="241" spans="1:21" x14ac:dyDescent="0.2">
      <c r="A241" s="7" t="s">
        <v>56</v>
      </c>
      <c r="B241" s="7" t="s">
        <v>46</v>
      </c>
      <c r="C241" s="8">
        <v>40111</v>
      </c>
      <c r="D241" s="9" t="s">
        <v>48</v>
      </c>
      <c r="E241" s="10" t="s">
        <v>33</v>
      </c>
      <c r="F241" s="10">
        <f t="shared" si="12"/>
        <v>1</v>
      </c>
      <c r="G241" s="10">
        <f t="shared" si="13"/>
        <v>0</v>
      </c>
      <c r="H241" s="10">
        <f t="shared" si="14"/>
        <v>0</v>
      </c>
      <c r="I241" s="10">
        <f t="shared" si="15"/>
        <v>0</v>
      </c>
      <c r="J241" s="7">
        <v>1</v>
      </c>
      <c r="K241" s="13">
        <v>23534</v>
      </c>
      <c r="L241" s="9">
        <v>1430220</v>
      </c>
      <c r="M241" s="7">
        <v>3</v>
      </c>
      <c r="N241" s="7">
        <v>8</v>
      </c>
      <c r="O241" s="7">
        <v>5</v>
      </c>
      <c r="P241" s="7">
        <v>4</v>
      </c>
      <c r="Q241" s="7">
        <v>6</v>
      </c>
      <c r="R241" s="7">
        <v>3</v>
      </c>
      <c r="S241" s="7">
        <v>4</v>
      </c>
      <c r="T241" s="12">
        <v>17.371178802193626</v>
      </c>
      <c r="U241" s="7">
        <v>43.8</v>
      </c>
    </row>
    <row r="242" spans="1:21" x14ac:dyDescent="0.2">
      <c r="A242" s="7" t="s">
        <v>52</v>
      </c>
      <c r="B242" s="7" t="s">
        <v>46</v>
      </c>
      <c r="C242" s="8">
        <v>40118</v>
      </c>
      <c r="D242" s="9" t="s">
        <v>54</v>
      </c>
      <c r="E242" s="10" t="s">
        <v>42</v>
      </c>
      <c r="F242" s="10">
        <f t="shared" si="12"/>
        <v>0</v>
      </c>
      <c r="G242" s="10">
        <f t="shared" si="13"/>
        <v>0</v>
      </c>
      <c r="H242" s="10">
        <f t="shared" si="14"/>
        <v>1</v>
      </c>
      <c r="I242" s="10">
        <f t="shared" si="15"/>
        <v>0</v>
      </c>
      <c r="J242" s="7">
        <v>0</v>
      </c>
      <c r="K242" s="13">
        <v>20044</v>
      </c>
      <c r="L242" s="9">
        <v>673396</v>
      </c>
      <c r="M242" s="7">
        <v>17</v>
      </c>
      <c r="N242" s="7">
        <v>7</v>
      </c>
      <c r="O242" s="7">
        <v>3</v>
      </c>
      <c r="P242" s="7">
        <v>6</v>
      </c>
      <c r="Q242" s="7">
        <v>4</v>
      </c>
      <c r="R242" s="7">
        <v>5</v>
      </c>
      <c r="S242" s="7">
        <v>4</v>
      </c>
      <c r="T242" s="12">
        <v>18.401785714285715</v>
      </c>
      <c r="U242" s="7">
        <v>0</v>
      </c>
    </row>
    <row r="243" spans="1:21" x14ac:dyDescent="0.2">
      <c r="A243" s="7" t="s">
        <v>61</v>
      </c>
      <c r="B243" s="7" t="s">
        <v>46</v>
      </c>
      <c r="C243" s="8">
        <v>40131</v>
      </c>
      <c r="D243" s="9" t="s">
        <v>57</v>
      </c>
      <c r="E243" s="10" t="s">
        <v>42</v>
      </c>
      <c r="F243" s="10">
        <f t="shared" si="12"/>
        <v>0</v>
      </c>
      <c r="G243" s="10">
        <f t="shared" si="13"/>
        <v>0</v>
      </c>
      <c r="H243" s="10">
        <f t="shared" si="14"/>
        <v>1</v>
      </c>
      <c r="I243" s="10">
        <f t="shared" si="15"/>
        <v>0</v>
      </c>
      <c r="J243" s="7">
        <v>0</v>
      </c>
      <c r="K243" s="13">
        <v>15835</v>
      </c>
      <c r="L243" s="9">
        <v>2452617</v>
      </c>
      <c r="M243" s="7">
        <v>5</v>
      </c>
      <c r="N243" s="7">
        <v>9</v>
      </c>
      <c r="O243" s="7">
        <v>6</v>
      </c>
      <c r="P243" s="7">
        <v>4</v>
      </c>
      <c r="Q243" s="7">
        <v>8</v>
      </c>
      <c r="R243" s="7">
        <v>4</v>
      </c>
      <c r="S243" s="7">
        <v>4</v>
      </c>
      <c r="T243" s="12">
        <v>15.68046804051694</v>
      </c>
      <c r="U243" s="7">
        <v>0</v>
      </c>
    </row>
    <row r="244" spans="1:21" x14ac:dyDescent="0.2">
      <c r="A244" s="7" t="s">
        <v>58</v>
      </c>
      <c r="B244" s="7" t="s">
        <v>46</v>
      </c>
      <c r="C244" s="8">
        <v>40153</v>
      </c>
      <c r="D244" s="9" t="s">
        <v>51</v>
      </c>
      <c r="E244" s="10" t="s">
        <v>42</v>
      </c>
      <c r="F244" s="10">
        <f t="shared" si="12"/>
        <v>0</v>
      </c>
      <c r="G244" s="10">
        <f t="shared" si="13"/>
        <v>0</v>
      </c>
      <c r="H244" s="10">
        <f t="shared" si="14"/>
        <v>1</v>
      </c>
      <c r="I244" s="10">
        <f t="shared" si="15"/>
        <v>0</v>
      </c>
      <c r="J244" s="7">
        <v>1</v>
      </c>
      <c r="K244" s="13">
        <v>22903</v>
      </c>
      <c r="L244" s="9">
        <v>6186710</v>
      </c>
      <c r="M244" s="7">
        <v>1</v>
      </c>
      <c r="N244" s="7">
        <v>7</v>
      </c>
      <c r="O244" s="7">
        <v>7</v>
      </c>
      <c r="P244" s="7">
        <v>7</v>
      </c>
      <c r="Q244" s="7">
        <v>4</v>
      </c>
      <c r="R244" s="7">
        <v>7</v>
      </c>
      <c r="S244" s="7">
        <v>4</v>
      </c>
      <c r="T244" s="12">
        <v>25.822586798931706</v>
      </c>
      <c r="U244" s="7">
        <v>0</v>
      </c>
    </row>
    <row r="245" spans="1:21" x14ac:dyDescent="0.2">
      <c r="A245" s="7" t="s">
        <v>55</v>
      </c>
      <c r="B245" s="7" t="s">
        <v>56</v>
      </c>
      <c r="C245" s="8">
        <v>39943</v>
      </c>
      <c r="D245" s="9" t="s">
        <v>41</v>
      </c>
      <c r="E245" s="10" t="s">
        <v>42</v>
      </c>
      <c r="F245" s="10">
        <f t="shared" si="12"/>
        <v>0</v>
      </c>
      <c r="G245" s="10">
        <f t="shared" si="13"/>
        <v>0</v>
      </c>
      <c r="H245" s="10">
        <f t="shared" si="14"/>
        <v>1</v>
      </c>
      <c r="I245" s="10">
        <f t="shared" si="15"/>
        <v>0</v>
      </c>
      <c r="J245" s="7">
        <v>0</v>
      </c>
      <c r="K245" s="11">
        <v>22667</v>
      </c>
      <c r="L245" s="9">
        <v>19223897</v>
      </c>
      <c r="M245" s="7">
        <v>1</v>
      </c>
      <c r="N245" s="7">
        <v>6</v>
      </c>
      <c r="O245" s="7">
        <v>5</v>
      </c>
      <c r="P245" s="7">
        <v>3</v>
      </c>
      <c r="Q245" s="7">
        <v>6</v>
      </c>
      <c r="R245" s="7">
        <v>6</v>
      </c>
      <c r="S245" s="7">
        <v>1</v>
      </c>
      <c r="T245" s="12">
        <v>30.505809932217456</v>
      </c>
      <c r="U245" s="7">
        <v>0</v>
      </c>
    </row>
    <row r="246" spans="1:21" x14ac:dyDescent="0.2">
      <c r="A246" s="7" t="s">
        <v>63</v>
      </c>
      <c r="B246" s="7" t="s">
        <v>56</v>
      </c>
      <c r="C246" s="8">
        <v>39956</v>
      </c>
      <c r="D246" s="9" t="s">
        <v>65</v>
      </c>
      <c r="E246" s="10" t="s">
        <v>66</v>
      </c>
      <c r="F246" s="10">
        <f t="shared" si="12"/>
        <v>0</v>
      </c>
      <c r="G246" s="10">
        <f t="shared" si="13"/>
        <v>0</v>
      </c>
      <c r="H246" s="10">
        <f t="shared" si="14"/>
        <v>0</v>
      </c>
      <c r="I246" s="10">
        <f t="shared" si="15"/>
        <v>1</v>
      </c>
      <c r="J246" s="7">
        <v>0</v>
      </c>
      <c r="K246" s="11">
        <v>14355</v>
      </c>
      <c r="L246" s="9">
        <v>1281975</v>
      </c>
      <c r="M246" s="7">
        <v>9</v>
      </c>
      <c r="N246" s="7">
        <v>2</v>
      </c>
      <c r="O246" s="7">
        <v>3</v>
      </c>
      <c r="P246" s="7">
        <v>3</v>
      </c>
      <c r="Q246" s="7">
        <v>6</v>
      </c>
      <c r="R246" s="7">
        <v>2</v>
      </c>
      <c r="S246" s="7">
        <v>1</v>
      </c>
      <c r="T246" s="12">
        <v>10.95634576467187</v>
      </c>
      <c r="U246" s="7">
        <v>0</v>
      </c>
    </row>
    <row r="247" spans="1:21" x14ac:dyDescent="0.2">
      <c r="A247" s="7" t="s">
        <v>61</v>
      </c>
      <c r="B247" s="7" t="s">
        <v>56</v>
      </c>
      <c r="C247" s="8">
        <v>39971</v>
      </c>
      <c r="D247" s="9" t="s">
        <v>57</v>
      </c>
      <c r="E247" s="10" t="s">
        <v>42</v>
      </c>
      <c r="F247" s="10">
        <f t="shared" si="12"/>
        <v>0</v>
      </c>
      <c r="G247" s="10">
        <f t="shared" si="13"/>
        <v>0</v>
      </c>
      <c r="H247" s="10">
        <f t="shared" si="14"/>
        <v>1</v>
      </c>
      <c r="I247" s="10">
        <f t="shared" si="15"/>
        <v>0</v>
      </c>
      <c r="J247" s="7">
        <v>0</v>
      </c>
      <c r="K247" s="13">
        <v>15835</v>
      </c>
      <c r="L247" s="9">
        <v>2452617</v>
      </c>
      <c r="M247" s="7">
        <v>7</v>
      </c>
      <c r="N247" s="7">
        <v>1</v>
      </c>
      <c r="O247" s="7">
        <v>3</v>
      </c>
      <c r="P247" s="7">
        <v>9</v>
      </c>
      <c r="Q247" s="7">
        <v>2</v>
      </c>
      <c r="R247" s="7">
        <v>5</v>
      </c>
      <c r="S247" s="7">
        <v>1</v>
      </c>
      <c r="T247" s="12">
        <v>10.01295017926901</v>
      </c>
      <c r="U247" s="7">
        <v>0</v>
      </c>
    </row>
    <row r="248" spans="1:21" x14ac:dyDescent="0.2">
      <c r="A248" s="7" t="s">
        <v>58</v>
      </c>
      <c r="B248" s="7" t="s">
        <v>56</v>
      </c>
      <c r="C248" s="8">
        <v>39985</v>
      </c>
      <c r="D248" s="9" t="s">
        <v>51</v>
      </c>
      <c r="E248" s="10" t="s">
        <v>42</v>
      </c>
      <c r="F248" s="10">
        <f t="shared" si="12"/>
        <v>0</v>
      </c>
      <c r="G248" s="10">
        <f t="shared" si="13"/>
        <v>0</v>
      </c>
      <c r="H248" s="10">
        <f t="shared" si="14"/>
        <v>1</v>
      </c>
      <c r="I248" s="10">
        <f t="shared" si="15"/>
        <v>0</v>
      </c>
      <c r="J248" s="7">
        <v>0</v>
      </c>
      <c r="K248" s="13">
        <v>22903</v>
      </c>
      <c r="L248" s="9">
        <v>6186710</v>
      </c>
      <c r="M248" s="7">
        <v>11</v>
      </c>
      <c r="N248" s="7">
        <v>2</v>
      </c>
      <c r="O248" s="7">
        <v>3</v>
      </c>
      <c r="P248" s="7">
        <v>5</v>
      </c>
      <c r="Q248" s="7">
        <v>4</v>
      </c>
      <c r="R248" s="7">
        <v>3</v>
      </c>
      <c r="S248" s="7">
        <v>1</v>
      </c>
      <c r="T248" s="12">
        <v>15.755862329803328</v>
      </c>
      <c r="U248" s="7">
        <v>0</v>
      </c>
    </row>
    <row r="249" spans="1:21" x14ac:dyDescent="0.2">
      <c r="A249" s="7" t="s">
        <v>60</v>
      </c>
      <c r="B249" s="7" t="s">
        <v>56</v>
      </c>
      <c r="C249" s="8">
        <v>39999</v>
      </c>
      <c r="D249" s="9" t="s">
        <v>37</v>
      </c>
      <c r="E249" s="10" t="s">
        <v>38</v>
      </c>
      <c r="F249" s="10">
        <f t="shared" si="12"/>
        <v>0</v>
      </c>
      <c r="G249" s="10">
        <f t="shared" si="13"/>
        <v>1</v>
      </c>
      <c r="H249" s="10">
        <f t="shared" si="14"/>
        <v>0</v>
      </c>
      <c r="I249" s="10">
        <f t="shared" si="15"/>
        <v>0</v>
      </c>
      <c r="J249" s="7">
        <v>0</v>
      </c>
      <c r="K249" s="13">
        <v>13510</v>
      </c>
      <c r="L249" s="9">
        <v>1561659</v>
      </c>
      <c r="M249" s="7">
        <v>16</v>
      </c>
      <c r="N249" s="7">
        <v>2</v>
      </c>
      <c r="O249" s="7">
        <v>0</v>
      </c>
      <c r="P249" s="7">
        <v>4</v>
      </c>
      <c r="Q249" s="7">
        <v>0</v>
      </c>
      <c r="R249" s="7">
        <v>3</v>
      </c>
      <c r="S249" s="7">
        <v>1</v>
      </c>
      <c r="T249" s="12">
        <v>9</v>
      </c>
      <c r="U249" s="7">
        <v>0.5</v>
      </c>
    </row>
    <row r="250" spans="1:21" x14ac:dyDescent="0.2">
      <c r="A250" s="7" t="s">
        <v>43</v>
      </c>
      <c r="B250" s="7" t="s">
        <v>56</v>
      </c>
      <c r="C250" s="8">
        <v>40006</v>
      </c>
      <c r="D250" s="9" t="s">
        <v>45</v>
      </c>
      <c r="E250" s="10" t="s">
        <v>33</v>
      </c>
      <c r="F250" s="10">
        <f t="shared" si="12"/>
        <v>1</v>
      </c>
      <c r="G250" s="10">
        <f t="shared" si="13"/>
        <v>0</v>
      </c>
      <c r="H250" s="10">
        <f t="shared" si="14"/>
        <v>0</v>
      </c>
      <c r="I250" s="10">
        <f t="shared" si="15"/>
        <v>0</v>
      </c>
      <c r="J250" s="7">
        <v>0</v>
      </c>
      <c r="K250" s="13">
        <v>21025</v>
      </c>
      <c r="L250" s="9">
        <v>1828092</v>
      </c>
      <c r="M250" s="7">
        <v>18</v>
      </c>
      <c r="N250" s="7">
        <v>1</v>
      </c>
      <c r="O250" s="7">
        <v>4</v>
      </c>
      <c r="P250" s="7">
        <v>6</v>
      </c>
      <c r="Q250" s="7">
        <v>4</v>
      </c>
      <c r="R250" s="7">
        <v>5</v>
      </c>
      <c r="S250" s="7">
        <v>2</v>
      </c>
      <c r="T250" s="12">
        <v>21.05690571445632</v>
      </c>
      <c r="U250" s="7">
        <v>15</v>
      </c>
    </row>
    <row r="251" spans="1:21" x14ac:dyDescent="0.2">
      <c r="A251" s="7" t="s">
        <v>46</v>
      </c>
      <c r="B251" s="7" t="s">
        <v>56</v>
      </c>
      <c r="C251" s="8">
        <v>40013</v>
      </c>
      <c r="D251" s="9" t="s">
        <v>48</v>
      </c>
      <c r="E251" s="10" t="s">
        <v>33</v>
      </c>
      <c r="F251" s="10">
        <f t="shared" si="12"/>
        <v>1</v>
      </c>
      <c r="G251" s="10">
        <f t="shared" si="13"/>
        <v>0</v>
      </c>
      <c r="H251" s="10">
        <f t="shared" si="14"/>
        <v>0</v>
      </c>
      <c r="I251" s="10">
        <f t="shared" si="15"/>
        <v>0</v>
      </c>
      <c r="J251" s="7">
        <v>1</v>
      </c>
      <c r="K251" s="13">
        <v>23534</v>
      </c>
      <c r="L251" s="9">
        <v>1430220</v>
      </c>
      <c r="M251" s="7">
        <v>8</v>
      </c>
      <c r="N251" s="7">
        <v>2</v>
      </c>
      <c r="O251" s="7">
        <v>6</v>
      </c>
      <c r="P251" s="7">
        <v>6</v>
      </c>
      <c r="Q251" s="7">
        <v>8</v>
      </c>
      <c r="R251" s="7">
        <v>8</v>
      </c>
      <c r="S251" s="7">
        <v>2</v>
      </c>
      <c r="T251" s="12">
        <v>20.520448930242338</v>
      </c>
      <c r="U251" s="7">
        <v>1.2</v>
      </c>
    </row>
    <row r="252" spans="1:21" x14ac:dyDescent="0.2">
      <c r="A252" s="7" t="s">
        <v>53</v>
      </c>
      <c r="B252" s="7" t="s">
        <v>56</v>
      </c>
      <c r="C252" s="8">
        <v>40019</v>
      </c>
      <c r="D252" s="9" t="s">
        <v>51</v>
      </c>
      <c r="E252" s="10" t="s">
        <v>42</v>
      </c>
      <c r="F252" s="10">
        <f t="shared" si="12"/>
        <v>0</v>
      </c>
      <c r="G252" s="10">
        <f t="shared" si="13"/>
        <v>0</v>
      </c>
      <c r="H252" s="10">
        <f t="shared" si="14"/>
        <v>1</v>
      </c>
      <c r="I252" s="10">
        <f t="shared" si="15"/>
        <v>0</v>
      </c>
      <c r="J252" s="7">
        <v>0</v>
      </c>
      <c r="K252" s="13">
        <v>22903</v>
      </c>
      <c r="L252" s="9">
        <v>6186710</v>
      </c>
      <c r="M252" s="7">
        <v>16</v>
      </c>
      <c r="N252" s="7">
        <v>3</v>
      </c>
      <c r="O252" s="7">
        <v>5</v>
      </c>
      <c r="P252" s="7">
        <v>4</v>
      </c>
      <c r="Q252" s="7">
        <v>6</v>
      </c>
      <c r="R252" s="7">
        <v>7</v>
      </c>
      <c r="S252" s="7">
        <v>2</v>
      </c>
      <c r="T252" s="12">
        <v>11.959051977003403</v>
      </c>
      <c r="U252" s="7">
        <v>16.5</v>
      </c>
    </row>
    <row r="253" spans="1:21" x14ac:dyDescent="0.2">
      <c r="A253" s="7" t="s">
        <v>52</v>
      </c>
      <c r="B253" s="7" t="s">
        <v>56</v>
      </c>
      <c r="C253" s="8">
        <v>40040</v>
      </c>
      <c r="D253" s="9" t="s">
        <v>54</v>
      </c>
      <c r="E253" s="10" t="s">
        <v>42</v>
      </c>
      <c r="F253" s="10">
        <f t="shared" si="12"/>
        <v>0</v>
      </c>
      <c r="G253" s="10">
        <f t="shared" si="13"/>
        <v>0</v>
      </c>
      <c r="H253" s="10">
        <f t="shared" si="14"/>
        <v>1</v>
      </c>
      <c r="I253" s="10">
        <f t="shared" si="15"/>
        <v>0</v>
      </c>
      <c r="J253" s="7">
        <v>0</v>
      </c>
      <c r="K253" s="13">
        <v>20044</v>
      </c>
      <c r="L253" s="9">
        <v>673396</v>
      </c>
      <c r="M253" s="7">
        <v>16</v>
      </c>
      <c r="N253" s="7">
        <v>2</v>
      </c>
      <c r="O253" s="7">
        <v>0</v>
      </c>
      <c r="P253" s="7">
        <v>6</v>
      </c>
      <c r="Q253" s="7">
        <v>2</v>
      </c>
      <c r="R253" s="7">
        <v>8</v>
      </c>
      <c r="S253" s="7">
        <v>2</v>
      </c>
      <c r="T253" s="12">
        <v>19.150458715596329</v>
      </c>
      <c r="U253" s="7">
        <v>0</v>
      </c>
    </row>
    <row r="254" spans="1:21" x14ac:dyDescent="0.2">
      <c r="A254" s="7" t="s">
        <v>39</v>
      </c>
      <c r="B254" s="7" t="s">
        <v>56</v>
      </c>
      <c r="C254" s="8">
        <v>40047</v>
      </c>
      <c r="D254" s="9" t="s">
        <v>41</v>
      </c>
      <c r="E254" s="10" t="s">
        <v>42</v>
      </c>
      <c r="F254" s="10">
        <f t="shared" si="12"/>
        <v>0</v>
      </c>
      <c r="G254" s="10">
        <f t="shared" si="13"/>
        <v>0</v>
      </c>
      <c r="H254" s="10">
        <f t="shared" si="14"/>
        <v>1</v>
      </c>
      <c r="I254" s="10">
        <f t="shared" si="15"/>
        <v>0</v>
      </c>
      <c r="J254" s="7">
        <v>1</v>
      </c>
      <c r="K254" s="11">
        <v>22667</v>
      </c>
      <c r="L254" s="9">
        <v>19223897</v>
      </c>
      <c r="M254" s="7">
        <v>2</v>
      </c>
      <c r="N254" s="7">
        <v>2</v>
      </c>
      <c r="O254" s="7">
        <v>2</v>
      </c>
      <c r="P254" s="7">
        <v>6</v>
      </c>
      <c r="Q254" s="7">
        <v>2</v>
      </c>
      <c r="R254" s="7">
        <v>6</v>
      </c>
      <c r="S254" s="7">
        <v>3</v>
      </c>
      <c r="T254" s="12">
        <v>24.199628976064432</v>
      </c>
      <c r="U254" s="7">
        <v>0</v>
      </c>
    </row>
    <row r="255" spans="1:21" x14ac:dyDescent="0.2">
      <c r="A255" s="7" t="s">
        <v>47</v>
      </c>
      <c r="B255" s="7" t="s">
        <v>56</v>
      </c>
      <c r="C255" s="8">
        <v>40051</v>
      </c>
      <c r="D255" s="9" t="s">
        <v>64</v>
      </c>
      <c r="E255" s="10" t="s">
        <v>42</v>
      </c>
      <c r="F255" s="10">
        <f t="shared" si="12"/>
        <v>0</v>
      </c>
      <c r="G255" s="10">
        <f t="shared" si="13"/>
        <v>0</v>
      </c>
      <c r="H255" s="10">
        <f t="shared" si="14"/>
        <v>1</v>
      </c>
      <c r="I255" s="10">
        <f t="shared" si="15"/>
        <v>0</v>
      </c>
      <c r="J255" s="7">
        <v>0</v>
      </c>
      <c r="K255" s="13">
        <v>47108</v>
      </c>
      <c r="L255" s="9">
        <v>417098</v>
      </c>
      <c r="M255" s="7">
        <v>10</v>
      </c>
      <c r="N255" s="7">
        <v>3</v>
      </c>
      <c r="O255" s="7">
        <v>4</v>
      </c>
      <c r="P255" s="7">
        <v>3</v>
      </c>
      <c r="Q255" s="7">
        <v>2</v>
      </c>
      <c r="R255" s="7">
        <v>4</v>
      </c>
      <c r="S255" s="7">
        <v>3</v>
      </c>
      <c r="T255" s="12">
        <v>15.076180802437786</v>
      </c>
      <c r="U255" s="7">
        <v>0</v>
      </c>
    </row>
    <row r="256" spans="1:21" x14ac:dyDescent="0.2">
      <c r="A256" s="7" t="s">
        <v>30</v>
      </c>
      <c r="B256" s="7" t="s">
        <v>56</v>
      </c>
      <c r="C256" s="8">
        <v>40062</v>
      </c>
      <c r="D256" s="9" t="s">
        <v>32</v>
      </c>
      <c r="E256" s="10" t="s">
        <v>33</v>
      </c>
      <c r="F256" s="10">
        <f t="shared" si="12"/>
        <v>1</v>
      </c>
      <c r="G256" s="10">
        <f t="shared" si="13"/>
        <v>0</v>
      </c>
      <c r="H256" s="10">
        <f t="shared" si="14"/>
        <v>0</v>
      </c>
      <c r="I256" s="10">
        <f t="shared" si="15"/>
        <v>0</v>
      </c>
      <c r="J256" s="7">
        <v>0</v>
      </c>
      <c r="K256" s="11">
        <v>17907</v>
      </c>
      <c r="L256" s="9">
        <v>408161</v>
      </c>
      <c r="M256" s="7">
        <v>5</v>
      </c>
      <c r="N256" s="7">
        <v>2</v>
      </c>
      <c r="O256" s="7">
        <v>4</v>
      </c>
      <c r="P256" s="7">
        <v>7</v>
      </c>
      <c r="Q256" s="7">
        <v>5</v>
      </c>
      <c r="R256" s="7">
        <v>10</v>
      </c>
      <c r="S256" s="7">
        <v>3</v>
      </c>
      <c r="T256" s="12">
        <v>9.4142561983471076</v>
      </c>
      <c r="U256" s="7">
        <v>0</v>
      </c>
    </row>
    <row r="257" spans="1:21" x14ac:dyDescent="0.2">
      <c r="A257" s="7" t="s">
        <v>44</v>
      </c>
      <c r="B257" s="7" t="s">
        <v>56</v>
      </c>
      <c r="C257" s="8">
        <v>40075</v>
      </c>
      <c r="D257" s="9" t="s">
        <v>62</v>
      </c>
      <c r="E257" s="10" t="s">
        <v>38</v>
      </c>
      <c r="F257" s="10">
        <f t="shared" si="12"/>
        <v>0</v>
      </c>
      <c r="G257" s="10">
        <f t="shared" si="13"/>
        <v>1</v>
      </c>
      <c r="H257" s="10">
        <f t="shared" si="14"/>
        <v>0</v>
      </c>
      <c r="I257" s="10">
        <f t="shared" si="15"/>
        <v>0</v>
      </c>
      <c r="J257" s="7">
        <v>0</v>
      </c>
      <c r="K257" s="11">
        <v>9240</v>
      </c>
      <c r="L257" s="9">
        <v>2998096</v>
      </c>
      <c r="M257" s="7">
        <v>12</v>
      </c>
      <c r="N257" s="7">
        <v>2</v>
      </c>
      <c r="O257" s="7">
        <v>5</v>
      </c>
      <c r="P257" s="7">
        <v>6</v>
      </c>
      <c r="Q257" s="7">
        <v>7</v>
      </c>
      <c r="R257" s="7">
        <v>7</v>
      </c>
      <c r="S257" s="7">
        <v>3</v>
      </c>
      <c r="T257" s="12">
        <v>20.428729049545527</v>
      </c>
      <c r="U257" s="7">
        <v>0</v>
      </c>
    </row>
    <row r="258" spans="1:21" x14ac:dyDescent="0.2">
      <c r="A258" s="7" t="s">
        <v>40</v>
      </c>
      <c r="B258" s="7" t="s">
        <v>56</v>
      </c>
      <c r="C258" s="8">
        <v>40090</v>
      </c>
      <c r="D258" s="9" t="s">
        <v>45</v>
      </c>
      <c r="E258" s="10" t="s">
        <v>33</v>
      </c>
      <c r="F258" s="10">
        <f t="shared" ref="F258:F321" si="16">IF(E258="Sul",1,0)</f>
        <v>1</v>
      </c>
      <c r="G258" s="10">
        <f t="shared" ref="G258:G321" si="17">IF(E258="Nordeste",1,0)</f>
        <v>0</v>
      </c>
      <c r="H258" s="10">
        <f t="shared" ref="H258:H321" si="18">IF(E258="Sudeste",1,0)</f>
        <v>0</v>
      </c>
      <c r="I258" s="10">
        <f t="shared" ref="I258:I321" si="19">IF(E258="Centro-Oeste",1,0)</f>
        <v>0</v>
      </c>
      <c r="J258" s="7">
        <v>0</v>
      </c>
      <c r="K258" s="13">
        <v>21025</v>
      </c>
      <c r="L258" s="9">
        <v>1828092</v>
      </c>
      <c r="M258" s="7">
        <v>15</v>
      </c>
      <c r="N258" s="7">
        <v>4</v>
      </c>
      <c r="O258" s="7">
        <v>4</v>
      </c>
      <c r="P258" s="7">
        <v>1</v>
      </c>
      <c r="Q258" s="7">
        <v>3</v>
      </c>
      <c r="R258" s="7">
        <v>2</v>
      </c>
      <c r="S258" s="7">
        <v>3</v>
      </c>
      <c r="T258" s="12">
        <v>15.512784158041494</v>
      </c>
      <c r="U258" s="7">
        <v>0</v>
      </c>
    </row>
    <row r="259" spans="1:21" x14ac:dyDescent="0.2">
      <c r="A259" s="7" t="s">
        <v>49</v>
      </c>
      <c r="B259" s="7" t="s">
        <v>56</v>
      </c>
      <c r="C259" s="8">
        <v>40104</v>
      </c>
      <c r="D259" s="9" t="s">
        <v>51</v>
      </c>
      <c r="E259" s="10" t="s">
        <v>42</v>
      </c>
      <c r="F259" s="10">
        <f t="shared" si="16"/>
        <v>0</v>
      </c>
      <c r="G259" s="10">
        <f t="shared" si="17"/>
        <v>0</v>
      </c>
      <c r="H259" s="10">
        <f t="shared" si="18"/>
        <v>1</v>
      </c>
      <c r="I259" s="10">
        <f t="shared" si="19"/>
        <v>0</v>
      </c>
      <c r="J259" s="7">
        <v>0</v>
      </c>
      <c r="K259" s="13">
        <v>22903</v>
      </c>
      <c r="L259" s="9">
        <v>6186710</v>
      </c>
      <c r="M259" s="7">
        <v>20</v>
      </c>
      <c r="N259" s="7">
        <v>3</v>
      </c>
      <c r="O259" s="7">
        <v>4</v>
      </c>
      <c r="P259" s="7">
        <v>4</v>
      </c>
      <c r="Q259" s="7">
        <v>3</v>
      </c>
      <c r="R259" s="7">
        <v>4</v>
      </c>
      <c r="S259" s="7">
        <v>4</v>
      </c>
      <c r="T259" s="12">
        <v>6.4574241239604806</v>
      </c>
      <c r="U259" s="7">
        <v>8.1999999999999993</v>
      </c>
    </row>
    <row r="260" spans="1:21" x14ac:dyDescent="0.2">
      <c r="A260" s="7" t="s">
        <v>50</v>
      </c>
      <c r="B260" s="7" t="s">
        <v>56</v>
      </c>
      <c r="C260" s="8">
        <v>40114</v>
      </c>
      <c r="D260" s="9" t="s">
        <v>41</v>
      </c>
      <c r="E260" s="10" t="s">
        <v>42</v>
      </c>
      <c r="F260" s="10">
        <f t="shared" si="16"/>
        <v>0</v>
      </c>
      <c r="G260" s="10">
        <f t="shared" si="17"/>
        <v>0</v>
      </c>
      <c r="H260" s="10">
        <f t="shared" si="18"/>
        <v>1</v>
      </c>
      <c r="I260" s="10">
        <f t="shared" si="19"/>
        <v>0</v>
      </c>
      <c r="J260" s="7">
        <v>0</v>
      </c>
      <c r="K260" s="11">
        <v>22667</v>
      </c>
      <c r="L260" s="9">
        <v>19223897</v>
      </c>
      <c r="M260" s="7">
        <v>4</v>
      </c>
      <c r="N260" s="7">
        <v>3</v>
      </c>
      <c r="O260" s="7">
        <v>3</v>
      </c>
      <c r="P260" s="7">
        <v>5</v>
      </c>
      <c r="Q260" s="7">
        <v>5</v>
      </c>
      <c r="R260" s="7">
        <v>4</v>
      </c>
      <c r="S260" s="7">
        <v>4</v>
      </c>
      <c r="T260" s="12">
        <v>24.683516611731761</v>
      </c>
      <c r="U260" s="7">
        <v>1</v>
      </c>
    </row>
    <row r="261" spans="1:21" x14ac:dyDescent="0.2">
      <c r="A261" s="7" t="s">
        <v>36</v>
      </c>
      <c r="B261" s="7" t="s">
        <v>56</v>
      </c>
      <c r="C261" s="8">
        <v>40125</v>
      </c>
      <c r="D261" s="9" t="s">
        <v>59</v>
      </c>
      <c r="E261" s="10" t="s">
        <v>42</v>
      </c>
      <c r="F261" s="10">
        <f t="shared" si="16"/>
        <v>0</v>
      </c>
      <c r="G261" s="10">
        <f t="shared" si="17"/>
        <v>0</v>
      </c>
      <c r="H261" s="10">
        <f t="shared" si="18"/>
        <v>1</v>
      </c>
      <c r="I261" s="10">
        <f t="shared" si="19"/>
        <v>0</v>
      </c>
      <c r="J261" s="7">
        <v>0</v>
      </c>
      <c r="K261" s="11">
        <v>100806</v>
      </c>
      <c r="L261" s="9">
        <v>270173</v>
      </c>
      <c r="M261" s="7">
        <v>12</v>
      </c>
      <c r="N261" s="7">
        <v>5</v>
      </c>
      <c r="O261" s="7">
        <v>3</v>
      </c>
      <c r="P261" s="7">
        <v>3</v>
      </c>
      <c r="Q261" s="7">
        <v>3</v>
      </c>
      <c r="R261" s="7">
        <v>1</v>
      </c>
      <c r="S261" s="7">
        <v>4</v>
      </c>
      <c r="T261" s="12">
        <v>14.82072427393331</v>
      </c>
      <c r="U261" s="7">
        <v>2</v>
      </c>
    </row>
    <row r="262" spans="1:21" x14ac:dyDescent="0.2">
      <c r="A262" s="7" t="s">
        <v>31</v>
      </c>
      <c r="B262" s="7" t="s">
        <v>56</v>
      </c>
      <c r="C262" s="8">
        <v>40139</v>
      </c>
      <c r="D262" s="9" t="s">
        <v>57</v>
      </c>
      <c r="E262" s="10" t="s">
        <v>42</v>
      </c>
      <c r="F262" s="10">
        <f t="shared" si="16"/>
        <v>0</v>
      </c>
      <c r="G262" s="10">
        <f t="shared" si="17"/>
        <v>0</v>
      </c>
      <c r="H262" s="10">
        <f t="shared" si="18"/>
        <v>1</v>
      </c>
      <c r="I262" s="10">
        <f t="shared" si="19"/>
        <v>0</v>
      </c>
      <c r="J262" s="7">
        <v>0</v>
      </c>
      <c r="K262" s="13">
        <v>15835</v>
      </c>
      <c r="L262" s="9">
        <v>2452617</v>
      </c>
      <c r="M262" s="7">
        <v>5</v>
      </c>
      <c r="N262" s="7">
        <v>4</v>
      </c>
      <c r="O262" s="7">
        <v>3</v>
      </c>
      <c r="P262" s="7">
        <v>4</v>
      </c>
      <c r="Q262" s="7">
        <v>5</v>
      </c>
      <c r="R262" s="7">
        <v>4</v>
      </c>
      <c r="S262" s="7">
        <v>4</v>
      </c>
      <c r="T262" s="12">
        <v>13.659361407198508</v>
      </c>
      <c r="U262" s="7">
        <v>0</v>
      </c>
    </row>
    <row r="263" spans="1:21" x14ac:dyDescent="0.2">
      <c r="A263" s="7" t="s">
        <v>35</v>
      </c>
      <c r="B263" s="7" t="s">
        <v>56</v>
      </c>
      <c r="C263" s="8">
        <v>40146</v>
      </c>
      <c r="D263" s="9" t="s">
        <v>37</v>
      </c>
      <c r="E263" s="10" t="s">
        <v>38</v>
      </c>
      <c r="F263" s="10">
        <f t="shared" si="16"/>
        <v>0</v>
      </c>
      <c r="G263" s="10">
        <f t="shared" si="17"/>
        <v>1</v>
      </c>
      <c r="H263" s="10">
        <f t="shared" si="18"/>
        <v>0</v>
      </c>
      <c r="I263" s="10">
        <f t="shared" si="19"/>
        <v>0</v>
      </c>
      <c r="J263" s="7">
        <v>0</v>
      </c>
      <c r="K263" s="13">
        <v>13510</v>
      </c>
      <c r="L263" s="9">
        <v>1561659</v>
      </c>
      <c r="M263" s="7">
        <v>20</v>
      </c>
      <c r="N263" s="7">
        <v>3</v>
      </c>
      <c r="O263" s="7">
        <v>1</v>
      </c>
      <c r="P263" s="7">
        <v>7</v>
      </c>
      <c r="Q263" s="7">
        <v>4</v>
      </c>
      <c r="R263" s="7">
        <v>5</v>
      </c>
      <c r="S263" s="7">
        <v>4</v>
      </c>
      <c r="T263" s="12">
        <v>9.0220102714600152</v>
      </c>
      <c r="U263" s="7">
        <v>4.8</v>
      </c>
    </row>
    <row r="264" spans="1:21" x14ac:dyDescent="0.2">
      <c r="A264" s="7" t="s">
        <v>43</v>
      </c>
      <c r="B264" s="7" t="s">
        <v>60</v>
      </c>
      <c r="C264" s="8">
        <v>39957</v>
      </c>
      <c r="D264" s="9" t="s">
        <v>45</v>
      </c>
      <c r="E264" s="10" t="s">
        <v>33</v>
      </c>
      <c r="F264" s="10">
        <f t="shared" si="16"/>
        <v>1</v>
      </c>
      <c r="G264" s="10">
        <f t="shared" si="17"/>
        <v>0</v>
      </c>
      <c r="H264" s="10">
        <f t="shared" si="18"/>
        <v>0</v>
      </c>
      <c r="I264" s="10">
        <f t="shared" si="19"/>
        <v>0</v>
      </c>
      <c r="J264" s="7">
        <v>0</v>
      </c>
      <c r="K264" s="13">
        <v>21025</v>
      </c>
      <c r="L264" s="9">
        <v>1828092</v>
      </c>
      <c r="M264" s="7">
        <v>18</v>
      </c>
      <c r="N264" s="7">
        <v>3</v>
      </c>
      <c r="O264" s="7">
        <v>4</v>
      </c>
      <c r="P264" s="7">
        <v>7</v>
      </c>
      <c r="Q264" s="7">
        <v>7</v>
      </c>
      <c r="R264" s="7">
        <v>4</v>
      </c>
      <c r="S264" s="7">
        <v>1</v>
      </c>
      <c r="T264" s="12">
        <v>14.428450465707028</v>
      </c>
      <c r="U264" s="7">
        <v>0</v>
      </c>
    </row>
    <row r="265" spans="1:21" x14ac:dyDescent="0.2">
      <c r="A265" s="7" t="s">
        <v>46</v>
      </c>
      <c r="B265" s="7" t="s">
        <v>60</v>
      </c>
      <c r="C265" s="8">
        <v>39968</v>
      </c>
      <c r="D265" s="9" t="s">
        <v>48</v>
      </c>
      <c r="E265" s="10" t="s">
        <v>33</v>
      </c>
      <c r="F265" s="10">
        <f t="shared" si="16"/>
        <v>1</v>
      </c>
      <c r="G265" s="10">
        <f t="shared" si="17"/>
        <v>0</v>
      </c>
      <c r="H265" s="10">
        <f t="shared" si="18"/>
        <v>0</v>
      </c>
      <c r="I265" s="10">
        <f t="shared" si="19"/>
        <v>0</v>
      </c>
      <c r="J265" s="7">
        <v>0</v>
      </c>
      <c r="K265" s="13">
        <v>23534</v>
      </c>
      <c r="L265" s="9">
        <v>1430220</v>
      </c>
      <c r="M265" s="7">
        <v>13</v>
      </c>
      <c r="N265" s="7">
        <v>4</v>
      </c>
      <c r="O265" s="7">
        <v>3</v>
      </c>
      <c r="P265" s="7">
        <v>7</v>
      </c>
      <c r="Q265" s="7">
        <v>3</v>
      </c>
      <c r="R265" s="7">
        <v>6</v>
      </c>
      <c r="S265" s="7">
        <v>1</v>
      </c>
      <c r="T265" s="12">
        <v>16.614363968350577</v>
      </c>
      <c r="U265" s="7">
        <v>0</v>
      </c>
    </row>
    <row r="266" spans="1:21" x14ac:dyDescent="0.2">
      <c r="A266" s="7" t="s">
        <v>31</v>
      </c>
      <c r="B266" s="7" t="s">
        <v>60</v>
      </c>
      <c r="C266" s="8">
        <v>39978</v>
      </c>
      <c r="D266" s="9" t="s">
        <v>57</v>
      </c>
      <c r="E266" s="10" t="s">
        <v>42</v>
      </c>
      <c r="F266" s="10">
        <f t="shared" si="16"/>
        <v>0</v>
      </c>
      <c r="G266" s="10">
        <f t="shared" si="17"/>
        <v>0</v>
      </c>
      <c r="H266" s="10">
        <f t="shared" si="18"/>
        <v>1</v>
      </c>
      <c r="I266" s="10">
        <f t="shared" si="19"/>
        <v>0</v>
      </c>
      <c r="J266" s="7">
        <v>0</v>
      </c>
      <c r="K266" s="13">
        <v>15835</v>
      </c>
      <c r="L266" s="9">
        <v>2452617</v>
      </c>
      <c r="M266" s="7">
        <v>2</v>
      </c>
      <c r="N266" s="7">
        <v>5</v>
      </c>
      <c r="O266" s="7">
        <v>7</v>
      </c>
      <c r="P266" s="7">
        <v>4</v>
      </c>
      <c r="Q266" s="7">
        <v>5</v>
      </c>
      <c r="R266" s="7">
        <v>4</v>
      </c>
      <c r="S266" s="7">
        <v>1</v>
      </c>
      <c r="T266" s="12">
        <v>53.347059914672606</v>
      </c>
      <c r="U266" s="7">
        <v>0</v>
      </c>
    </row>
    <row r="267" spans="1:21" x14ac:dyDescent="0.2">
      <c r="A267" s="7" t="s">
        <v>50</v>
      </c>
      <c r="B267" s="7" t="s">
        <v>60</v>
      </c>
      <c r="C267" s="8">
        <v>39991</v>
      </c>
      <c r="D267" s="9" t="s">
        <v>41</v>
      </c>
      <c r="E267" s="10" t="s">
        <v>42</v>
      </c>
      <c r="F267" s="10">
        <f t="shared" si="16"/>
        <v>0</v>
      </c>
      <c r="G267" s="10">
        <f t="shared" si="17"/>
        <v>0</v>
      </c>
      <c r="H267" s="10">
        <f t="shared" si="18"/>
        <v>1</v>
      </c>
      <c r="I267" s="10">
        <f t="shared" si="19"/>
        <v>0</v>
      </c>
      <c r="J267" s="7">
        <v>0</v>
      </c>
      <c r="K267" s="11">
        <v>22667</v>
      </c>
      <c r="L267" s="9">
        <v>19223897</v>
      </c>
      <c r="M267" s="7">
        <v>16</v>
      </c>
      <c r="N267" s="7">
        <v>12</v>
      </c>
      <c r="O267" s="7">
        <v>2</v>
      </c>
      <c r="P267" s="7">
        <v>0</v>
      </c>
      <c r="Q267" s="7">
        <v>2</v>
      </c>
      <c r="R267" s="7">
        <v>0</v>
      </c>
      <c r="S267" s="7">
        <v>1</v>
      </c>
      <c r="T267" s="12">
        <v>23.034412178585136</v>
      </c>
      <c r="U267" s="7">
        <v>0</v>
      </c>
    </row>
    <row r="268" spans="1:21" x14ac:dyDescent="0.2">
      <c r="A268" s="7" t="s">
        <v>39</v>
      </c>
      <c r="B268" s="7" t="s">
        <v>60</v>
      </c>
      <c r="C268" s="8">
        <v>40005</v>
      </c>
      <c r="D268" s="9" t="s">
        <v>41</v>
      </c>
      <c r="E268" s="10" t="s">
        <v>42</v>
      </c>
      <c r="F268" s="10">
        <f t="shared" si="16"/>
        <v>0</v>
      </c>
      <c r="G268" s="10">
        <f t="shared" si="17"/>
        <v>0</v>
      </c>
      <c r="H268" s="10">
        <f t="shared" si="18"/>
        <v>1</v>
      </c>
      <c r="I268" s="10">
        <f t="shared" si="19"/>
        <v>0</v>
      </c>
      <c r="J268" s="7">
        <v>0</v>
      </c>
      <c r="K268" s="11">
        <v>22667</v>
      </c>
      <c r="L268" s="9">
        <v>19223897</v>
      </c>
      <c r="M268" s="7">
        <v>4</v>
      </c>
      <c r="N268" s="7">
        <v>17</v>
      </c>
      <c r="O268" s="7">
        <v>5</v>
      </c>
      <c r="P268" s="7">
        <v>0</v>
      </c>
      <c r="Q268" s="7">
        <v>6</v>
      </c>
      <c r="R268" s="7">
        <v>0</v>
      </c>
      <c r="S268" s="7">
        <v>2</v>
      </c>
      <c r="T268" s="12">
        <v>33.842435443037971</v>
      </c>
      <c r="U268" s="7">
        <v>30.2</v>
      </c>
    </row>
    <row r="269" spans="1:21" x14ac:dyDescent="0.2">
      <c r="A269" s="7" t="s">
        <v>36</v>
      </c>
      <c r="B269" s="7" t="s">
        <v>60</v>
      </c>
      <c r="C269" s="8">
        <v>40013</v>
      </c>
      <c r="D269" s="9" t="s">
        <v>59</v>
      </c>
      <c r="E269" s="10" t="s">
        <v>42</v>
      </c>
      <c r="F269" s="10">
        <f t="shared" si="16"/>
        <v>0</v>
      </c>
      <c r="G269" s="10">
        <f t="shared" si="17"/>
        <v>0</v>
      </c>
      <c r="H269" s="10">
        <f t="shared" si="18"/>
        <v>1</v>
      </c>
      <c r="I269" s="10">
        <f t="shared" si="19"/>
        <v>0</v>
      </c>
      <c r="J269" s="7">
        <v>0</v>
      </c>
      <c r="K269" s="11">
        <v>100806</v>
      </c>
      <c r="L269" s="9">
        <v>270173</v>
      </c>
      <c r="M269" s="7">
        <v>5</v>
      </c>
      <c r="N269" s="7">
        <v>20</v>
      </c>
      <c r="O269" s="7">
        <v>5</v>
      </c>
      <c r="P269" s="7">
        <v>1</v>
      </c>
      <c r="Q269" s="7">
        <v>7</v>
      </c>
      <c r="R269" s="7">
        <v>2</v>
      </c>
      <c r="S269" s="7">
        <v>2</v>
      </c>
      <c r="T269" s="12">
        <v>10.120985010706638</v>
      </c>
      <c r="U269" s="7">
        <v>0</v>
      </c>
    </row>
    <row r="270" spans="1:21" x14ac:dyDescent="0.2">
      <c r="A270" s="7" t="s">
        <v>35</v>
      </c>
      <c r="B270" s="7" t="s">
        <v>60</v>
      </c>
      <c r="C270" s="8">
        <v>40020</v>
      </c>
      <c r="D270" s="9" t="s">
        <v>37</v>
      </c>
      <c r="E270" s="10" t="s">
        <v>38</v>
      </c>
      <c r="F270" s="10">
        <f t="shared" si="16"/>
        <v>0</v>
      </c>
      <c r="G270" s="10">
        <f t="shared" si="17"/>
        <v>1</v>
      </c>
      <c r="H270" s="10">
        <f t="shared" si="18"/>
        <v>0</v>
      </c>
      <c r="I270" s="10">
        <f t="shared" si="19"/>
        <v>0</v>
      </c>
      <c r="J270" s="7">
        <v>0</v>
      </c>
      <c r="K270" s="13">
        <v>13510</v>
      </c>
      <c r="L270" s="9">
        <v>1561659</v>
      </c>
      <c r="M270" s="7">
        <v>17</v>
      </c>
      <c r="N270" s="7">
        <v>20</v>
      </c>
      <c r="O270" s="7">
        <v>1</v>
      </c>
      <c r="P270" s="7">
        <v>2</v>
      </c>
      <c r="Q270" s="7">
        <v>5</v>
      </c>
      <c r="R270" s="7">
        <v>3</v>
      </c>
      <c r="S270" s="7">
        <v>2</v>
      </c>
      <c r="T270" s="12">
        <v>22.734903872190632</v>
      </c>
      <c r="U270" s="7">
        <v>10</v>
      </c>
    </row>
    <row r="271" spans="1:21" x14ac:dyDescent="0.2">
      <c r="A271" s="7" t="s">
        <v>58</v>
      </c>
      <c r="B271" s="7" t="s">
        <v>60</v>
      </c>
      <c r="C271" s="8">
        <v>40027</v>
      </c>
      <c r="D271" s="9" t="s">
        <v>51</v>
      </c>
      <c r="E271" s="10" t="s">
        <v>42</v>
      </c>
      <c r="F271" s="10">
        <f t="shared" si="16"/>
        <v>0</v>
      </c>
      <c r="G271" s="10">
        <f t="shared" si="17"/>
        <v>0</v>
      </c>
      <c r="H271" s="10">
        <f t="shared" si="18"/>
        <v>1</v>
      </c>
      <c r="I271" s="10">
        <f t="shared" si="19"/>
        <v>0</v>
      </c>
      <c r="J271" s="7">
        <v>0</v>
      </c>
      <c r="K271" s="13">
        <v>22903</v>
      </c>
      <c r="L271" s="9">
        <v>6186710</v>
      </c>
      <c r="M271" s="7">
        <v>7</v>
      </c>
      <c r="N271" s="7">
        <v>20</v>
      </c>
      <c r="O271" s="7">
        <v>7</v>
      </c>
      <c r="P271" s="7">
        <v>2</v>
      </c>
      <c r="Q271" s="7">
        <v>6</v>
      </c>
      <c r="R271" s="7">
        <v>6</v>
      </c>
      <c r="S271" s="7">
        <v>2</v>
      </c>
      <c r="T271" s="12">
        <v>16.448530115867086</v>
      </c>
      <c r="U271" s="7">
        <v>0</v>
      </c>
    </row>
    <row r="272" spans="1:21" x14ac:dyDescent="0.2">
      <c r="A272" s="7" t="s">
        <v>30</v>
      </c>
      <c r="B272" s="7" t="s">
        <v>60</v>
      </c>
      <c r="C272" s="8">
        <v>40040</v>
      </c>
      <c r="D272" s="9" t="s">
        <v>32</v>
      </c>
      <c r="E272" s="10" t="s">
        <v>33</v>
      </c>
      <c r="F272" s="10">
        <f t="shared" si="16"/>
        <v>1</v>
      </c>
      <c r="G272" s="10">
        <f t="shared" si="17"/>
        <v>0</v>
      </c>
      <c r="H272" s="10">
        <f t="shared" si="18"/>
        <v>0</v>
      </c>
      <c r="I272" s="10">
        <f t="shared" si="19"/>
        <v>0</v>
      </c>
      <c r="J272" s="7">
        <v>0</v>
      </c>
      <c r="K272" s="11">
        <v>17907</v>
      </c>
      <c r="L272" s="9">
        <v>408161</v>
      </c>
      <c r="M272" s="7">
        <v>7</v>
      </c>
      <c r="N272" s="7">
        <v>17</v>
      </c>
      <c r="O272" s="7">
        <v>5</v>
      </c>
      <c r="P272" s="7">
        <v>7</v>
      </c>
      <c r="Q272" s="7">
        <v>3</v>
      </c>
      <c r="R272" s="7">
        <v>4</v>
      </c>
      <c r="S272" s="7">
        <v>2</v>
      </c>
      <c r="T272" s="12">
        <v>5.5784451913694024</v>
      </c>
      <c r="U272" s="7">
        <v>0</v>
      </c>
    </row>
    <row r="273" spans="1:21" x14ac:dyDescent="0.2">
      <c r="A273" s="7" t="s">
        <v>61</v>
      </c>
      <c r="B273" s="7" t="s">
        <v>60</v>
      </c>
      <c r="C273" s="8">
        <v>40048</v>
      </c>
      <c r="D273" s="9" t="s">
        <v>57</v>
      </c>
      <c r="E273" s="10" t="s">
        <v>42</v>
      </c>
      <c r="F273" s="10">
        <f t="shared" si="16"/>
        <v>0</v>
      </c>
      <c r="G273" s="10">
        <f t="shared" si="17"/>
        <v>0</v>
      </c>
      <c r="H273" s="10">
        <f t="shared" si="18"/>
        <v>1</v>
      </c>
      <c r="I273" s="10">
        <f t="shared" si="19"/>
        <v>0</v>
      </c>
      <c r="J273" s="7">
        <v>0</v>
      </c>
      <c r="K273" s="13">
        <v>15835</v>
      </c>
      <c r="L273" s="9">
        <v>2452617</v>
      </c>
      <c r="M273" s="7">
        <v>13</v>
      </c>
      <c r="N273" s="7">
        <v>17</v>
      </c>
      <c r="O273" s="7">
        <v>6</v>
      </c>
      <c r="P273" s="7">
        <v>6</v>
      </c>
      <c r="Q273" s="7">
        <v>5</v>
      </c>
      <c r="R273" s="7">
        <v>5</v>
      </c>
      <c r="S273" s="7">
        <v>3</v>
      </c>
      <c r="T273" s="12">
        <v>18.486518901278213</v>
      </c>
      <c r="U273" s="7">
        <v>0</v>
      </c>
    </row>
    <row r="274" spans="1:21" x14ac:dyDescent="0.2">
      <c r="A274" s="7" t="s">
        <v>49</v>
      </c>
      <c r="B274" s="7" t="s">
        <v>60</v>
      </c>
      <c r="C274" s="8">
        <v>40062</v>
      </c>
      <c r="D274" s="9" t="s">
        <v>51</v>
      </c>
      <c r="E274" s="10" t="s">
        <v>42</v>
      </c>
      <c r="F274" s="10">
        <f t="shared" si="16"/>
        <v>0</v>
      </c>
      <c r="G274" s="10">
        <f t="shared" si="17"/>
        <v>0</v>
      </c>
      <c r="H274" s="10">
        <f t="shared" si="18"/>
        <v>1</v>
      </c>
      <c r="I274" s="10">
        <f t="shared" si="19"/>
        <v>0</v>
      </c>
      <c r="J274" s="7">
        <v>0</v>
      </c>
      <c r="K274" s="13">
        <v>22903</v>
      </c>
      <c r="L274" s="9">
        <v>6186710</v>
      </c>
      <c r="M274" s="7">
        <v>20</v>
      </c>
      <c r="N274" s="7">
        <v>17</v>
      </c>
      <c r="O274" s="7">
        <v>1</v>
      </c>
      <c r="P274" s="7">
        <v>6</v>
      </c>
      <c r="Q274" s="7">
        <v>0</v>
      </c>
      <c r="R274" s="7">
        <v>7</v>
      </c>
      <c r="S274" s="7">
        <v>3</v>
      </c>
      <c r="T274" s="12">
        <v>8.9815196054962421</v>
      </c>
      <c r="U274" s="7">
        <v>0</v>
      </c>
    </row>
    <row r="275" spans="1:21" x14ac:dyDescent="0.2">
      <c r="A275" s="7" t="s">
        <v>40</v>
      </c>
      <c r="B275" s="7" t="s">
        <v>60</v>
      </c>
      <c r="C275" s="8">
        <v>40083</v>
      </c>
      <c r="D275" s="9" t="s">
        <v>45</v>
      </c>
      <c r="E275" s="10" t="s">
        <v>33</v>
      </c>
      <c r="F275" s="10">
        <f t="shared" si="16"/>
        <v>1</v>
      </c>
      <c r="G275" s="10">
        <f t="shared" si="17"/>
        <v>0</v>
      </c>
      <c r="H275" s="10">
        <f t="shared" si="18"/>
        <v>0</v>
      </c>
      <c r="I275" s="10">
        <f t="shared" si="19"/>
        <v>0</v>
      </c>
      <c r="J275" s="7">
        <v>0</v>
      </c>
      <c r="K275" s="13">
        <v>21025</v>
      </c>
      <c r="L275" s="9">
        <v>1828092</v>
      </c>
      <c r="M275" s="7">
        <v>15</v>
      </c>
      <c r="N275" s="7">
        <v>16</v>
      </c>
      <c r="O275" s="7">
        <v>2</v>
      </c>
      <c r="P275" s="7">
        <v>2</v>
      </c>
      <c r="Q275" s="7">
        <v>3</v>
      </c>
      <c r="R275" s="7">
        <v>1</v>
      </c>
      <c r="S275" s="7">
        <v>3</v>
      </c>
      <c r="T275" s="12">
        <v>12.916697113628059</v>
      </c>
      <c r="U275" s="7">
        <v>0</v>
      </c>
    </row>
    <row r="276" spans="1:21" x14ac:dyDescent="0.2">
      <c r="A276" s="7" t="s">
        <v>56</v>
      </c>
      <c r="B276" s="7" t="s">
        <v>60</v>
      </c>
      <c r="C276" s="8">
        <v>40093</v>
      </c>
      <c r="D276" s="9" t="s">
        <v>48</v>
      </c>
      <c r="E276" s="10" t="s">
        <v>33</v>
      </c>
      <c r="F276" s="10">
        <f t="shared" si="16"/>
        <v>1</v>
      </c>
      <c r="G276" s="10">
        <f t="shared" si="17"/>
        <v>0</v>
      </c>
      <c r="H276" s="10">
        <f t="shared" si="18"/>
        <v>0</v>
      </c>
      <c r="I276" s="10">
        <f t="shared" si="19"/>
        <v>0</v>
      </c>
      <c r="J276" s="7">
        <v>0</v>
      </c>
      <c r="K276" s="13">
        <v>23534</v>
      </c>
      <c r="L276" s="9">
        <v>1430220</v>
      </c>
      <c r="M276" s="7">
        <v>5</v>
      </c>
      <c r="N276" s="7">
        <v>18</v>
      </c>
      <c r="O276" s="7">
        <v>1</v>
      </c>
      <c r="P276" s="7">
        <v>1</v>
      </c>
      <c r="Q276" s="7">
        <v>0</v>
      </c>
      <c r="R276" s="7">
        <v>1</v>
      </c>
      <c r="S276" s="7">
        <v>3</v>
      </c>
      <c r="T276" s="12">
        <v>13.986109592037625</v>
      </c>
      <c r="U276" s="7">
        <v>0</v>
      </c>
    </row>
    <row r="277" spans="1:21" x14ac:dyDescent="0.2">
      <c r="A277" s="7" t="s">
        <v>44</v>
      </c>
      <c r="B277" s="7" t="s">
        <v>60</v>
      </c>
      <c r="C277" s="8">
        <v>40104</v>
      </c>
      <c r="D277" s="9" t="s">
        <v>62</v>
      </c>
      <c r="E277" s="10" t="s">
        <v>38</v>
      </c>
      <c r="F277" s="10">
        <f t="shared" si="16"/>
        <v>0</v>
      </c>
      <c r="G277" s="10">
        <f t="shared" si="17"/>
        <v>1</v>
      </c>
      <c r="H277" s="10">
        <f t="shared" si="18"/>
        <v>0</v>
      </c>
      <c r="I277" s="10">
        <f t="shared" si="19"/>
        <v>0</v>
      </c>
      <c r="J277" s="7">
        <v>0</v>
      </c>
      <c r="K277" s="11">
        <v>9240</v>
      </c>
      <c r="L277" s="9">
        <v>2998096</v>
      </c>
      <c r="M277" s="7">
        <v>10</v>
      </c>
      <c r="N277" s="7">
        <v>18</v>
      </c>
      <c r="O277" s="7">
        <v>2</v>
      </c>
      <c r="P277" s="7">
        <v>1</v>
      </c>
      <c r="Q277" s="7">
        <v>3</v>
      </c>
      <c r="R277" s="7">
        <v>3</v>
      </c>
      <c r="S277" s="7">
        <v>4</v>
      </c>
      <c r="T277" s="12">
        <v>19.988226389706501</v>
      </c>
      <c r="U277" s="7">
        <v>0</v>
      </c>
    </row>
    <row r="278" spans="1:21" x14ac:dyDescent="0.2">
      <c r="A278" s="7" t="s">
        <v>53</v>
      </c>
      <c r="B278" s="7" t="s">
        <v>60</v>
      </c>
      <c r="C278" s="8">
        <v>40114</v>
      </c>
      <c r="D278" s="9" t="s">
        <v>51</v>
      </c>
      <c r="E278" s="10" t="s">
        <v>42</v>
      </c>
      <c r="F278" s="10">
        <f t="shared" si="16"/>
        <v>0</v>
      </c>
      <c r="G278" s="10">
        <f t="shared" si="17"/>
        <v>0</v>
      </c>
      <c r="H278" s="10">
        <f t="shared" si="18"/>
        <v>1</v>
      </c>
      <c r="I278" s="10">
        <f t="shared" si="19"/>
        <v>0</v>
      </c>
      <c r="J278" s="7">
        <v>0</v>
      </c>
      <c r="K278" s="13">
        <v>22903</v>
      </c>
      <c r="L278" s="9">
        <v>6186710</v>
      </c>
      <c r="M278" s="7">
        <v>18</v>
      </c>
      <c r="N278" s="7">
        <v>17</v>
      </c>
      <c r="O278" s="7">
        <v>1</v>
      </c>
      <c r="P278" s="7">
        <v>4</v>
      </c>
      <c r="Q278" s="7">
        <v>2</v>
      </c>
      <c r="R278" s="7">
        <v>4</v>
      </c>
      <c r="S278" s="7">
        <v>4</v>
      </c>
      <c r="T278" s="12">
        <v>13.181002121756162</v>
      </c>
      <c r="U278" s="7">
        <v>15</v>
      </c>
    </row>
    <row r="279" spans="1:21" x14ac:dyDescent="0.2">
      <c r="A279" s="7" t="s">
        <v>47</v>
      </c>
      <c r="B279" s="7" t="s">
        <v>60</v>
      </c>
      <c r="C279" s="8">
        <v>40124</v>
      </c>
      <c r="D279" s="9" t="s">
        <v>41</v>
      </c>
      <c r="E279" s="10" t="s">
        <v>42</v>
      </c>
      <c r="F279" s="10">
        <f t="shared" si="16"/>
        <v>0</v>
      </c>
      <c r="G279" s="10">
        <f t="shared" si="17"/>
        <v>0</v>
      </c>
      <c r="H279" s="10">
        <f t="shared" si="18"/>
        <v>1</v>
      </c>
      <c r="I279" s="10">
        <f t="shared" si="19"/>
        <v>0</v>
      </c>
      <c r="J279" s="7">
        <v>0</v>
      </c>
      <c r="K279" s="11">
        <v>22667</v>
      </c>
      <c r="L279" s="9">
        <v>19223897</v>
      </c>
      <c r="M279" s="7">
        <v>13</v>
      </c>
      <c r="N279" s="7">
        <v>18</v>
      </c>
      <c r="O279" s="7">
        <v>1</v>
      </c>
      <c r="P279" s="7">
        <v>6</v>
      </c>
      <c r="Q279" s="7">
        <v>4</v>
      </c>
      <c r="R279" s="7">
        <v>5</v>
      </c>
      <c r="S279" s="7">
        <v>4</v>
      </c>
      <c r="T279" s="12">
        <v>12.078874594204642</v>
      </c>
      <c r="U279" s="7">
        <v>0</v>
      </c>
    </row>
    <row r="280" spans="1:21" x14ac:dyDescent="0.2">
      <c r="A280" s="7" t="s">
        <v>55</v>
      </c>
      <c r="B280" s="7" t="s">
        <v>60</v>
      </c>
      <c r="C280" s="8">
        <v>40138</v>
      </c>
      <c r="D280" s="9" t="s">
        <v>41</v>
      </c>
      <c r="E280" s="10" t="s">
        <v>42</v>
      </c>
      <c r="F280" s="10">
        <f t="shared" si="16"/>
        <v>0</v>
      </c>
      <c r="G280" s="10">
        <f t="shared" si="17"/>
        <v>0</v>
      </c>
      <c r="H280" s="10">
        <f t="shared" si="18"/>
        <v>1</v>
      </c>
      <c r="I280" s="10">
        <f t="shared" si="19"/>
        <v>0</v>
      </c>
      <c r="J280" s="7">
        <v>0</v>
      </c>
      <c r="K280" s="11">
        <v>22667</v>
      </c>
      <c r="L280" s="9">
        <v>19223897</v>
      </c>
      <c r="M280" s="7">
        <v>10</v>
      </c>
      <c r="N280" s="7">
        <v>19</v>
      </c>
      <c r="O280" s="7">
        <v>4</v>
      </c>
      <c r="P280" s="7">
        <v>3</v>
      </c>
      <c r="Q280" s="7">
        <v>5</v>
      </c>
      <c r="R280" s="7">
        <v>4</v>
      </c>
      <c r="S280" s="7">
        <v>4</v>
      </c>
      <c r="T280" s="12">
        <v>36.001866808899727</v>
      </c>
      <c r="U280" s="7">
        <v>5.0999999999999996</v>
      </c>
    </row>
    <row r="281" spans="1:21" x14ac:dyDescent="0.2">
      <c r="A281" s="7" t="s">
        <v>52</v>
      </c>
      <c r="B281" s="7" t="s">
        <v>60</v>
      </c>
      <c r="C281" s="8">
        <v>40146</v>
      </c>
      <c r="D281" s="9" t="s">
        <v>54</v>
      </c>
      <c r="E281" s="10" t="s">
        <v>42</v>
      </c>
      <c r="F281" s="10">
        <f t="shared" si="16"/>
        <v>0</v>
      </c>
      <c r="G281" s="10">
        <f t="shared" si="17"/>
        <v>0</v>
      </c>
      <c r="H281" s="10">
        <f t="shared" si="18"/>
        <v>1</v>
      </c>
      <c r="I281" s="10">
        <f t="shared" si="19"/>
        <v>0</v>
      </c>
      <c r="J281" s="7">
        <v>0</v>
      </c>
      <c r="K281" s="13">
        <v>20044</v>
      </c>
      <c r="L281" s="9">
        <v>673396</v>
      </c>
      <c r="M281" s="7">
        <v>18</v>
      </c>
      <c r="N281" s="7">
        <v>19</v>
      </c>
      <c r="O281" s="7">
        <v>3</v>
      </c>
      <c r="P281" s="7">
        <v>3</v>
      </c>
      <c r="Q281" s="7">
        <v>5</v>
      </c>
      <c r="R281" s="7">
        <v>4</v>
      </c>
      <c r="S281" s="7">
        <v>4</v>
      </c>
      <c r="T281" s="12">
        <v>6.0680851063829788</v>
      </c>
      <c r="U281" s="7">
        <v>14.8</v>
      </c>
    </row>
    <row r="282" spans="1:21" x14ac:dyDescent="0.2">
      <c r="A282" s="7" t="s">
        <v>56</v>
      </c>
      <c r="B282" s="7" t="s">
        <v>39</v>
      </c>
      <c r="C282" s="8">
        <v>39950</v>
      </c>
      <c r="D282" s="9" t="s">
        <v>48</v>
      </c>
      <c r="E282" s="10" t="s">
        <v>33</v>
      </c>
      <c r="F282" s="10">
        <f t="shared" si="16"/>
        <v>1</v>
      </c>
      <c r="G282" s="10">
        <f t="shared" si="17"/>
        <v>0</v>
      </c>
      <c r="H282" s="10">
        <f t="shared" si="18"/>
        <v>0</v>
      </c>
      <c r="I282" s="10">
        <f t="shared" si="19"/>
        <v>0</v>
      </c>
      <c r="J282" s="7">
        <v>0</v>
      </c>
      <c r="K282" s="13">
        <v>23534</v>
      </c>
      <c r="L282" s="9">
        <v>1430220</v>
      </c>
      <c r="M282" s="7">
        <v>5</v>
      </c>
      <c r="N282" s="7">
        <v>3</v>
      </c>
      <c r="O282" s="7">
        <v>2</v>
      </c>
      <c r="P282" s="7">
        <v>4</v>
      </c>
      <c r="Q282" s="7">
        <v>1</v>
      </c>
      <c r="R282" s="7">
        <v>0</v>
      </c>
      <c r="S282" s="7">
        <v>1</v>
      </c>
      <c r="T282" s="12">
        <v>17.15889520714866</v>
      </c>
      <c r="U282" s="7">
        <v>0</v>
      </c>
    </row>
    <row r="283" spans="1:21" x14ac:dyDescent="0.2">
      <c r="A283" s="7" t="s">
        <v>36</v>
      </c>
      <c r="B283" s="7" t="s">
        <v>39</v>
      </c>
      <c r="C283" s="8">
        <v>39964</v>
      </c>
      <c r="D283" s="9" t="s">
        <v>59</v>
      </c>
      <c r="E283" s="10" t="s">
        <v>42</v>
      </c>
      <c r="F283" s="10">
        <f t="shared" si="16"/>
        <v>0</v>
      </c>
      <c r="G283" s="10">
        <f t="shared" si="17"/>
        <v>0</v>
      </c>
      <c r="H283" s="10">
        <f t="shared" si="18"/>
        <v>1</v>
      </c>
      <c r="I283" s="10">
        <f t="shared" si="19"/>
        <v>0</v>
      </c>
      <c r="J283" s="7">
        <v>0</v>
      </c>
      <c r="K283" s="11">
        <v>100806</v>
      </c>
      <c r="L283" s="9">
        <v>270173</v>
      </c>
      <c r="M283" s="7">
        <v>16</v>
      </c>
      <c r="N283" s="7">
        <v>10</v>
      </c>
      <c r="O283" s="7">
        <v>2</v>
      </c>
      <c r="P283" s="7">
        <v>4</v>
      </c>
      <c r="Q283" s="7">
        <v>2</v>
      </c>
      <c r="R283" s="7">
        <v>2</v>
      </c>
      <c r="S283" s="7">
        <v>1</v>
      </c>
      <c r="T283" s="12">
        <v>13.411511443462498</v>
      </c>
      <c r="U283" s="7">
        <v>0</v>
      </c>
    </row>
    <row r="284" spans="1:21" x14ac:dyDescent="0.2">
      <c r="A284" s="7" t="s">
        <v>43</v>
      </c>
      <c r="B284" s="7" t="s">
        <v>39</v>
      </c>
      <c r="C284" s="8">
        <v>39984</v>
      </c>
      <c r="D284" s="9" t="s">
        <v>45</v>
      </c>
      <c r="E284" s="10" t="s">
        <v>33</v>
      </c>
      <c r="F284" s="10">
        <f t="shared" si="16"/>
        <v>1</v>
      </c>
      <c r="G284" s="10">
        <f t="shared" si="17"/>
        <v>0</v>
      </c>
      <c r="H284" s="10">
        <f t="shared" si="18"/>
        <v>0</v>
      </c>
      <c r="I284" s="10">
        <f t="shared" si="19"/>
        <v>0</v>
      </c>
      <c r="J284" s="7">
        <v>0</v>
      </c>
      <c r="K284" s="13">
        <v>21025</v>
      </c>
      <c r="L284" s="9">
        <v>1828092</v>
      </c>
      <c r="M284" s="7">
        <v>19</v>
      </c>
      <c r="N284" s="7">
        <v>3</v>
      </c>
      <c r="O284" s="7">
        <v>3</v>
      </c>
      <c r="P284" s="7">
        <v>7</v>
      </c>
      <c r="Q284" s="7">
        <v>2</v>
      </c>
      <c r="R284" s="7">
        <v>7</v>
      </c>
      <c r="S284" s="7">
        <v>1</v>
      </c>
      <c r="T284" s="12">
        <v>20.689998892457638</v>
      </c>
      <c r="U284" s="7">
        <v>0</v>
      </c>
    </row>
    <row r="285" spans="1:21" x14ac:dyDescent="0.2">
      <c r="A285" s="7" t="s">
        <v>30</v>
      </c>
      <c r="B285" s="7" t="s">
        <v>39</v>
      </c>
      <c r="C285" s="8">
        <v>39999</v>
      </c>
      <c r="D285" s="9" t="s">
        <v>32</v>
      </c>
      <c r="E285" s="10" t="s">
        <v>33</v>
      </c>
      <c r="F285" s="10">
        <f t="shared" si="16"/>
        <v>1</v>
      </c>
      <c r="G285" s="10">
        <f t="shared" si="17"/>
        <v>0</v>
      </c>
      <c r="H285" s="10">
        <f t="shared" si="18"/>
        <v>0</v>
      </c>
      <c r="I285" s="10">
        <f t="shared" si="19"/>
        <v>0</v>
      </c>
      <c r="J285" s="7">
        <v>0</v>
      </c>
      <c r="K285" s="11">
        <v>17907</v>
      </c>
      <c r="L285" s="9">
        <v>408161</v>
      </c>
      <c r="M285" s="7">
        <v>19</v>
      </c>
      <c r="N285" s="7">
        <v>5</v>
      </c>
      <c r="O285" s="7">
        <v>3</v>
      </c>
      <c r="P285" s="7">
        <v>5</v>
      </c>
      <c r="Q285" s="7">
        <v>4</v>
      </c>
      <c r="R285" s="7">
        <v>6</v>
      </c>
      <c r="S285" s="7">
        <v>1</v>
      </c>
      <c r="T285" s="12">
        <v>9.8527830617814907</v>
      </c>
      <c r="U285" s="7">
        <v>0</v>
      </c>
    </row>
    <row r="286" spans="1:21" x14ac:dyDescent="0.2">
      <c r="A286" s="7" t="s">
        <v>58</v>
      </c>
      <c r="B286" s="7" t="s">
        <v>39</v>
      </c>
      <c r="C286" s="8">
        <v>40009</v>
      </c>
      <c r="D286" s="9" t="s">
        <v>51</v>
      </c>
      <c r="E286" s="10" t="s">
        <v>42</v>
      </c>
      <c r="F286" s="10">
        <f t="shared" si="16"/>
        <v>0</v>
      </c>
      <c r="G286" s="10">
        <f t="shared" si="17"/>
        <v>0</v>
      </c>
      <c r="H286" s="10">
        <f t="shared" si="18"/>
        <v>1</v>
      </c>
      <c r="I286" s="10">
        <f t="shared" si="19"/>
        <v>0</v>
      </c>
      <c r="J286" s="7">
        <v>0</v>
      </c>
      <c r="K286" s="13">
        <v>22903</v>
      </c>
      <c r="L286" s="9">
        <v>6186710</v>
      </c>
      <c r="M286" s="7">
        <v>7</v>
      </c>
      <c r="N286" s="7">
        <v>4</v>
      </c>
      <c r="O286" s="7">
        <v>5</v>
      </c>
      <c r="P286" s="7">
        <v>7</v>
      </c>
      <c r="Q286" s="7">
        <v>4</v>
      </c>
      <c r="R286" s="7">
        <v>8</v>
      </c>
      <c r="S286" s="7">
        <v>2</v>
      </c>
      <c r="T286" s="12">
        <v>18.003018240671885</v>
      </c>
      <c r="U286" s="7">
        <v>4.9000000000000004</v>
      </c>
    </row>
    <row r="287" spans="1:21" x14ac:dyDescent="0.2">
      <c r="A287" s="7" t="s">
        <v>63</v>
      </c>
      <c r="B287" s="7" t="s">
        <v>39</v>
      </c>
      <c r="C287" s="8">
        <v>40016</v>
      </c>
      <c r="D287" s="9" t="s">
        <v>65</v>
      </c>
      <c r="E287" s="10" t="s">
        <v>66</v>
      </c>
      <c r="F287" s="10">
        <f t="shared" si="16"/>
        <v>0</v>
      </c>
      <c r="G287" s="10">
        <f t="shared" si="17"/>
        <v>0</v>
      </c>
      <c r="H287" s="10">
        <f t="shared" si="18"/>
        <v>0</v>
      </c>
      <c r="I287" s="10">
        <f t="shared" si="19"/>
        <v>1</v>
      </c>
      <c r="J287" s="7">
        <v>0</v>
      </c>
      <c r="K287" s="11">
        <v>14355</v>
      </c>
      <c r="L287" s="9">
        <v>1281975</v>
      </c>
      <c r="M287" s="7">
        <v>8</v>
      </c>
      <c r="N287" s="7">
        <v>2</v>
      </c>
      <c r="O287" s="7">
        <v>3</v>
      </c>
      <c r="P287" s="7">
        <v>9</v>
      </c>
      <c r="Q287" s="7">
        <v>4</v>
      </c>
      <c r="R287" s="7">
        <v>7</v>
      </c>
      <c r="S287" s="7">
        <v>2</v>
      </c>
      <c r="T287" s="12">
        <v>13.405769523519561</v>
      </c>
      <c r="U287" s="7">
        <v>0</v>
      </c>
    </row>
    <row r="288" spans="1:21" x14ac:dyDescent="0.2">
      <c r="A288" s="7" t="s">
        <v>55</v>
      </c>
      <c r="B288" s="7" t="s">
        <v>39</v>
      </c>
      <c r="C288" s="8">
        <v>40020</v>
      </c>
      <c r="D288" s="9" t="s">
        <v>68</v>
      </c>
      <c r="E288" s="10" t="s">
        <v>42</v>
      </c>
      <c r="F288" s="10">
        <f t="shared" si="16"/>
        <v>0</v>
      </c>
      <c r="G288" s="10">
        <f t="shared" si="17"/>
        <v>0</v>
      </c>
      <c r="H288" s="10">
        <f t="shared" si="18"/>
        <v>1</v>
      </c>
      <c r="I288" s="10">
        <f t="shared" si="19"/>
        <v>0</v>
      </c>
      <c r="J288" s="7">
        <v>1</v>
      </c>
      <c r="K288" s="11">
        <v>14652</v>
      </c>
      <c r="L288" s="9">
        <v>207725</v>
      </c>
      <c r="M288" s="7">
        <v>4</v>
      </c>
      <c r="N288" s="7">
        <v>2</v>
      </c>
      <c r="O288" s="7">
        <v>9</v>
      </c>
      <c r="P288" s="7">
        <v>6</v>
      </c>
      <c r="Q288" s="7">
        <v>8</v>
      </c>
      <c r="R288" s="7">
        <v>4</v>
      </c>
      <c r="S288" s="7">
        <v>2</v>
      </c>
      <c r="T288" s="12">
        <v>57.802399999999999</v>
      </c>
      <c r="U288" s="7">
        <v>5.3</v>
      </c>
    </row>
    <row r="289" spans="1:21" x14ac:dyDescent="0.2">
      <c r="A289" s="7" t="s">
        <v>35</v>
      </c>
      <c r="B289" s="7" t="s">
        <v>39</v>
      </c>
      <c r="C289" s="8">
        <v>40026</v>
      </c>
      <c r="D289" s="9" t="s">
        <v>37</v>
      </c>
      <c r="E289" s="10" t="s">
        <v>38</v>
      </c>
      <c r="F289" s="10">
        <f t="shared" si="16"/>
        <v>0</v>
      </c>
      <c r="G289" s="10">
        <f t="shared" si="17"/>
        <v>1</v>
      </c>
      <c r="H289" s="10">
        <f t="shared" si="18"/>
        <v>0</v>
      </c>
      <c r="I289" s="10">
        <f t="shared" si="19"/>
        <v>0</v>
      </c>
      <c r="J289" s="7">
        <v>0</v>
      </c>
      <c r="K289" s="13">
        <v>13510</v>
      </c>
      <c r="L289" s="9">
        <v>1561659</v>
      </c>
      <c r="M289" s="7">
        <v>17</v>
      </c>
      <c r="N289" s="7">
        <v>1</v>
      </c>
      <c r="O289" s="7">
        <v>2</v>
      </c>
      <c r="P289" s="7">
        <v>6</v>
      </c>
      <c r="Q289" s="7">
        <v>4</v>
      </c>
      <c r="R289" s="7">
        <v>5</v>
      </c>
      <c r="S289" s="7">
        <v>2</v>
      </c>
      <c r="T289" s="12">
        <v>23.360470375395749</v>
      </c>
      <c r="U289" s="7">
        <v>46</v>
      </c>
    </row>
    <row r="290" spans="1:21" x14ac:dyDescent="0.2">
      <c r="A290" s="7" t="s">
        <v>31</v>
      </c>
      <c r="B290" s="7" t="s">
        <v>39</v>
      </c>
      <c r="C290" s="8">
        <v>40037</v>
      </c>
      <c r="D290" s="9" t="s">
        <v>57</v>
      </c>
      <c r="E290" s="10" t="s">
        <v>42</v>
      </c>
      <c r="F290" s="10">
        <f t="shared" si="16"/>
        <v>0</v>
      </c>
      <c r="G290" s="10">
        <f t="shared" si="17"/>
        <v>0</v>
      </c>
      <c r="H290" s="10">
        <f t="shared" si="18"/>
        <v>1</v>
      </c>
      <c r="I290" s="10">
        <f t="shared" si="19"/>
        <v>0</v>
      </c>
      <c r="J290" s="7">
        <v>0</v>
      </c>
      <c r="K290" s="13">
        <v>15835</v>
      </c>
      <c r="L290" s="9">
        <v>2452617</v>
      </c>
      <c r="M290" s="7">
        <v>4</v>
      </c>
      <c r="N290" s="7">
        <v>1</v>
      </c>
      <c r="O290" s="7">
        <v>3</v>
      </c>
      <c r="P290" s="7">
        <v>7</v>
      </c>
      <c r="Q290" s="7">
        <v>4</v>
      </c>
      <c r="R290" s="7">
        <v>3</v>
      </c>
      <c r="S290" s="7">
        <v>2</v>
      </c>
      <c r="T290" s="12">
        <v>4.3156464697434309</v>
      </c>
      <c r="U290" s="7">
        <v>0</v>
      </c>
    </row>
    <row r="291" spans="1:21" x14ac:dyDescent="0.2">
      <c r="A291" s="7" t="s">
        <v>40</v>
      </c>
      <c r="B291" s="7" t="s">
        <v>39</v>
      </c>
      <c r="C291" s="8">
        <v>40044</v>
      </c>
      <c r="D291" s="9" t="s">
        <v>45</v>
      </c>
      <c r="E291" s="10" t="s">
        <v>33</v>
      </c>
      <c r="F291" s="10">
        <f t="shared" si="16"/>
        <v>1</v>
      </c>
      <c r="G291" s="10">
        <f t="shared" si="17"/>
        <v>0</v>
      </c>
      <c r="H291" s="10">
        <f t="shared" si="18"/>
        <v>0</v>
      </c>
      <c r="I291" s="10">
        <f t="shared" si="19"/>
        <v>0</v>
      </c>
      <c r="J291" s="7">
        <v>0</v>
      </c>
      <c r="K291" s="13">
        <v>21025</v>
      </c>
      <c r="L291" s="9">
        <v>1828092</v>
      </c>
      <c r="M291" s="7">
        <v>16</v>
      </c>
      <c r="N291" s="7">
        <v>2</v>
      </c>
      <c r="O291" s="7">
        <v>3</v>
      </c>
      <c r="P291" s="7">
        <v>3</v>
      </c>
      <c r="Q291" s="7">
        <v>4</v>
      </c>
      <c r="R291" s="7">
        <v>3</v>
      </c>
      <c r="S291" s="7">
        <v>3</v>
      </c>
      <c r="T291" s="12">
        <v>15.500885171845431</v>
      </c>
      <c r="U291" s="7">
        <v>8.5</v>
      </c>
    </row>
    <row r="292" spans="1:21" x14ac:dyDescent="0.2">
      <c r="A292" s="7" t="s">
        <v>50</v>
      </c>
      <c r="B292" s="7" t="s">
        <v>39</v>
      </c>
      <c r="C292" s="8">
        <v>40055</v>
      </c>
      <c r="D292" s="9" t="s">
        <v>41</v>
      </c>
      <c r="E292" s="10" t="s">
        <v>42</v>
      </c>
      <c r="F292" s="10">
        <f t="shared" si="16"/>
        <v>0</v>
      </c>
      <c r="G292" s="10">
        <f t="shared" si="17"/>
        <v>0</v>
      </c>
      <c r="H292" s="10">
        <f t="shared" si="18"/>
        <v>1</v>
      </c>
      <c r="I292" s="10">
        <f t="shared" si="19"/>
        <v>0</v>
      </c>
      <c r="J292" s="7">
        <v>0</v>
      </c>
      <c r="K292" s="11">
        <v>22667</v>
      </c>
      <c r="L292" s="9">
        <v>19223897</v>
      </c>
      <c r="M292" s="7">
        <v>4</v>
      </c>
      <c r="N292" s="7">
        <v>1</v>
      </c>
      <c r="O292" s="7">
        <v>6</v>
      </c>
      <c r="P292" s="7">
        <v>4</v>
      </c>
      <c r="Q292" s="7">
        <v>3</v>
      </c>
      <c r="R292" s="7">
        <v>3</v>
      </c>
      <c r="S292" s="7">
        <v>3</v>
      </c>
      <c r="T292" s="12">
        <v>34.446829268292682</v>
      </c>
      <c r="U292" s="7">
        <v>0</v>
      </c>
    </row>
    <row r="293" spans="1:21" x14ac:dyDescent="0.2">
      <c r="A293" s="7" t="s">
        <v>44</v>
      </c>
      <c r="B293" s="7" t="s">
        <v>39</v>
      </c>
      <c r="C293" s="8">
        <v>40069</v>
      </c>
      <c r="D293" s="9" t="s">
        <v>62</v>
      </c>
      <c r="E293" s="10" t="s">
        <v>38</v>
      </c>
      <c r="F293" s="10">
        <f t="shared" si="16"/>
        <v>0</v>
      </c>
      <c r="G293" s="10">
        <f t="shared" si="17"/>
        <v>1</v>
      </c>
      <c r="H293" s="10">
        <f t="shared" si="18"/>
        <v>0</v>
      </c>
      <c r="I293" s="10">
        <f t="shared" si="19"/>
        <v>0</v>
      </c>
      <c r="J293" s="7">
        <v>0</v>
      </c>
      <c r="K293" s="11">
        <v>9240</v>
      </c>
      <c r="L293" s="9">
        <v>2998096</v>
      </c>
      <c r="M293" s="7">
        <v>12</v>
      </c>
      <c r="N293" s="7">
        <v>1</v>
      </c>
      <c r="O293" s="7">
        <v>2</v>
      </c>
      <c r="P293" s="7">
        <v>7</v>
      </c>
      <c r="Q293" s="7">
        <v>4</v>
      </c>
      <c r="R293" s="7">
        <v>4</v>
      </c>
      <c r="S293" s="7">
        <v>3</v>
      </c>
      <c r="T293" s="12">
        <v>20.367403653602519</v>
      </c>
      <c r="U293" s="7">
        <v>0.4</v>
      </c>
    </row>
    <row r="294" spans="1:21" x14ac:dyDescent="0.2">
      <c r="A294" s="7" t="s">
        <v>61</v>
      </c>
      <c r="B294" s="7" t="s">
        <v>39</v>
      </c>
      <c r="C294" s="8">
        <v>40079</v>
      </c>
      <c r="D294" s="9" t="s">
        <v>57</v>
      </c>
      <c r="E294" s="10" t="s">
        <v>42</v>
      </c>
      <c r="F294" s="10">
        <f t="shared" si="16"/>
        <v>0</v>
      </c>
      <c r="G294" s="10">
        <f t="shared" si="17"/>
        <v>0</v>
      </c>
      <c r="H294" s="10">
        <f t="shared" si="18"/>
        <v>1</v>
      </c>
      <c r="I294" s="10">
        <f t="shared" si="19"/>
        <v>0</v>
      </c>
      <c r="J294" s="7">
        <v>0</v>
      </c>
      <c r="K294" s="13">
        <v>15835</v>
      </c>
      <c r="L294" s="9">
        <v>2452617</v>
      </c>
      <c r="M294" s="7">
        <v>13</v>
      </c>
      <c r="N294" s="7">
        <v>1</v>
      </c>
      <c r="O294" s="7">
        <v>4</v>
      </c>
      <c r="P294" s="7">
        <v>4</v>
      </c>
      <c r="Q294" s="7">
        <v>7</v>
      </c>
      <c r="R294" s="7">
        <v>4</v>
      </c>
      <c r="S294" s="7">
        <v>3</v>
      </c>
      <c r="T294" s="12">
        <v>21.853930446693553</v>
      </c>
      <c r="U294" s="7">
        <v>15</v>
      </c>
    </row>
    <row r="295" spans="1:21" x14ac:dyDescent="0.2">
      <c r="A295" s="7" t="s">
        <v>47</v>
      </c>
      <c r="B295" s="7" t="s">
        <v>39</v>
      </c>
      <c r="C295" s="8">
        <v>40090</v>
      </c>
      <c r="D295" s="9" t="s">
        <v>64</v>
      </c>
      <c r="E295" s="10" t="s">
        <v>42</v>
      </c>
      <c r="F295" s="10">
        <f t="shared" si="16"/>
        <v>0</v>
      </c>
      <c r="G295" s="10">
        <f t="shared" si="17"/>
        <v>0</v>
      </c>
      <c r="H295" s="10">
        <f t="shared" si="18"/>
        <v>1</v>
      </c>
      <c r="I295" s="10">
        <f t="shared" si="19"/>
        <v>0</v>
      </c>
      <c r="J295" s="7">
        <v>0</v>
      </c>
      <c r="K295" s="13">
        <v>47108</v>
      </c>
      <c r="L295" s="9">
        <v>417098</v>
      </c>
      <c r="M295" s="7">
        <v>12</v>
      </c>
      <c r="N295" s="7">
        <v>1</v>
      </c>
      <c r="O295" s="7">
        <v>4</v>
      </c>
      <c r="P295" s="7">
        <v>6</v>
      </c>
      <c r="Q295" s="7">
        <v>2</v>
      </c>
      <c r="R295" s="7">
        <v>6</v>
      </c>
      <c r="S295" s="7">
        <v>3</v>
      </c>
      <c r="T295" s="12">
        <v>24.594308786771773</v>
      </c>
      <c r="U295" s="7">
        <v>2.5</v>
      </c>
    </row>
    <row r="296" spans="1:21" x14ac:dyDescent="0.2">
      <c r="A296" s="7" t="s">
        <v>60</v>
      </c>
      <c r="B296" s="7" t="s">
        <v>39</v>
      </c>
      <c r="C296" s="8">
        <v>40098</v>
      </c>
      <c r="D296" s="9" t="s">
        <v>65</v>
      </c>
      <c r="E296" s="10" t="s">
        <v>66</v>
      </c>
      <c r="F296" s="10">
        <f t="shared" si="16"/>
        <v>0</v>
      </c>
      <c r="G296" s="10">
        <f t="shared" si="17"/>
        <v>0</v>
      </c>
      <c r="H296" s="10">
        <f t="shared" si="18"/>
        <v>0</v>
      </c>
      <c r="I296" s="10">
        <f t="shared" si="19"/>
        <v>1</v>
      </c>
      <c r="J296" s="7">
        <v>0</v>
      </c>
      <c r="K296" s="11">
        <v>14355</v>
      </c>
      <c r="L296" s="9">
        <v>1281975</v>
      </c>
      <c r="M296" s="7">
        <v>18</v>
      </c>
      <c r="N296" s="7">
        <v>1</v>
      </c>
      <c r="O296" s="7">
        <v>0</v>
      </c>
      <c r="P296" s="7">
        <v>7</v>
      </c>
      <c r="Q296" s="7">
        <v>2</v>
      </c>
      <c r="R296" s="7">
        <v>7</v>
      </c>
      <c r="S296" s="7">
        <v>3</v>
      </c>
      <c r="T296" s="12">
        <v>16.381101465774869</v>
      </c>
      <c r="U296" s="7">
        <v>0</v>
      </c>
    </row>
    <row r="297" spans="1:21" x14ac:dyDescent="0.2">
      <c r="A297" s="7" t="s">
        <v>52</v>
      </c>
      <c r="B297" s="7" t="s">
        <v>39</v>
      </c>
      <c r="C297" s="8">
        <v>40107</v>
      </c>
      <c r="D297" s="9" t="s">
        <v>54</v>
      </c>
      <c r="E297" s="10" t="s">
        <v>42</v>
      </c>
      <c r="F297" s="10">
        <f t="shared" si="16"/>
        <v>0</v>
      </c>
      <c r="G297" s="10">
        <f t="shared" si="17"/>
        <v>0</v>
      </c>
      <c r="H297" s="10">
        <f t="shared" si="18"/>
        <v>1</v>
      </c>
      <c r="I297" s="10">
        <f t="shared" si="19"/>
        <v>0</v>
      </c>
      <c r="J297" s="7">
        <v>1</v>
      </c>
      <c r="K297" s="13">
        <v>20044</v>
      </c>
      <c r="L297" s="9">
        <v>673396</v>
      </c>
      <c r="M297" s="7">
        <v>17</v>
      </c>
      <c r="N297" s="7">
        <v>1</v>
      </c>
      <c r="O297" s="7">
        <v>1</v>
      </c>
      <c r="P297" s="7">
        <v>2</v>
      </c>
      <c r="Q297" s="7">
        <v>1</v>
      </c>
      <c r="R297" s="7">
        <v>3</v>
      </c>
      <c r="S297" s="7">
        <v>4</v>
      </c>
      <c r="T297" s="12">
        <v>32.668205804749341</v>
      </c>
      <c r="U297" s="7">
        <v>0</v>
      </c>
    </row>
    <row r="298" spans="1:21" x14ac:dyDescent="0.2">
      <c r="A298" s="7" t="s">
        <v>49</v>
      </c>
      <c r="B298" s="7" t="s">
        <v>39</v>
      </c>
      <c r="C298" s="8">
        <v>40125</v>
      </c>
      <c r="D298" s="9" t="s">
        <v>51</v>
      </c>
      <c r="E298" s="10" t="s">
        <v>42</v>
      </c>
      <c r="F298" s="10">
        <f t="shared" si="16"/>
        <v>0</v>
      </c>
      <c r="G298" s="10">
        <f t="shared" si="17"/>
        <v>0</v>
      </c>
      <c r="H298" s="10">
        <f t="shared" si="18"/>
        <v>1</v>
      </c>
      <c r="I298" s="10">
        <f t="shared" si="19"/>
        <v>0</v>
      </c>
      <c r="J298" s="7">
        <v>0</v>
      </c>
      <c r="K298" s="13">
        <v>22903</v>
      </c>
      <c r="L298" s="9">
        <v>6186710</v>
      </c>
      <c r="M298" s="7">
        <v>19</v>
      </c>
      <c r="N298" s="7">
        <v>1</v>
      </c>
      <c r="O298" s="7">
        <v>7</v>
      </c>
      <c r="P298" s="7">
        <v>4</v>
      </c>
      <c r="Q298" s="7">
        <v>7</v>
      </c>
      <c r="R298" s="7">
        <v>6</v>
      </c>
      <c r="S298" s="7">
        <v>4</v>
      </c>
      <c r="T298" s="12">
        <v>10.864878337539334</v>
      </c>
      <c r="U298" s="7">
        <v>0</v>
      </c>
    </row>
    <row r="299" spans="1:21" x14ac:dyDescent="0.2">
      <c r="A299" s="7" t="s">
        <v>46</v>
      </c>
      <c r="B299" s="7" t="s">
        <v>39</v>
      </c>
      <c r="C299" s="8">
        <v>40135</v>
      </c>
      <c r="D299" s="9" t="s">
        <v>48</v>
      </c>
      <c r="E299" s="10" t="s">
        <v>33</v>
      </c>
      <c r="F299" s="10">
        <f t="shared" si="16"/>
        <v>1</v>
      </c>
      <c r="G299" s="10">
        <f t="shared" si="17"/>
        <v>0</v>
      </c>
      <c r="H299" s="10">
        <f t="shared" si="18"/>
        <v>0</v>
      </c>
      <c r="I299" s="10">
        <f t="shared" si="19"/>
        <v>0</v>
      </c>
      <c r="J299" s="7">
        <v>0</v>
      </c>
      <c r="K299" s="13">
        <v>23534</v>
      </c>
      <c r="L299" s="9">
        <v>1430220</v>
      </c>
      <c r="M299" s="7">
        <v>9</v>
      </c>
      <c r="N299" s="7">
        <v>3</v>
      </c>
      <c r="O299" s="7">
        <v>2</v>
      </c>
      <c r="P299" s="7">
        <v>2</v>
      </c>
      <c r="Q299" s="7">
        <v>2</v>
      </c>
      <c r="R299" s="7">
        <v>4</v>
      </c>
      <c r="S299" s="7">
        <v>4</v>
      </c>
      <c r="T299" s="12">
        <v>15.822398290750467</v>
      </c>
      <c r="U299" s="7">
        <v>14.6</v>
      </c>
    </row>
    <row r="300" spans="1:21" x14ac:dyDescent="0.2">
      <c r="A300" s="7" t="s">
        <v>53</v>
      </c>
      <c r="B300" s="7" t="s">
        <v>39</v>
      </c>
      <c r="C300" s="8">
        <v>40153</v>
      </c>
      <c r="D300" s="9" t="s">
        <v>51</v>
      </c>
      <c r="E300" s="10" t="s">
        <v>42</v>
      </c>
      <c r="F300" s="10">
        <f t="shared" si="16"/>
        <v>0</v>
      </c>
      <c r="G300" s="10">
        <f t="shared" si="17"/>
        <v>0</v>
      </c>
      <c r="H300" s="10">
        <f t="shared" si="18"/>
        <v>1</v>
      </c>
      <c r="I300" s="10">
        <f t="shared" si="19"/>
        <v>0</v>
      </c>
      <c r="J300" s="7">
        <v>1</v>
      </c>
      <c r="K300" s="13">
        <v>22903</v>
      </c>
      <c r="L300" s="9">
        <v>6186710</v>
      </c>
      <c r="M300" s="7">
        <v>17</v>
      </c>
      <c r="N300" s="7">
        <v>3</v>
      </c>
      <c r="O300" s="7">
        <v>3</v>
      </c>
      <c r="P300" s="7">
        <v>4</v>
      </c>
      <c r="Q300" s="7">
        <v>3</v>
      </c>
      <c r="R300" s="7">
        <v>5</v>
      </c>
      <c r="S300" s="7">
        <v>4</v>
      </c>
      <c r="T300" s="12">
        <v>15.50427460805331</v>
      </c>
      <c r="U300" s="7">
        <v>0</v>
      </c>
    </row>
    <row r="301" spans="1:21" x14ac:dyDescent="0.2">
      <c r="A301" s="7" t="s">
        <v>46</v>
      </c>
      <c r="B301" s="7" t="s">
        <v>47</v>
      </c>
      <c r="C301" s="8">
        <v>39943</v>
      </c>
      <c r="D301" s="9" t="s">
        <v>48</v>
      </c>
      <c r="E301" s="10" t="s">
        <v>33</v>
      </c>
      <c r="F301" s="10">
        <f t="shared" si="16"/>
        <v>1</v>
      </c>
      <c r="G301" s="10">
        <f t="shared" si="17"/>
        <v>0</v>
      </c>
      <c r="H301" s="10">
        <f t="shared" si="18"/>
        <v>0</v>
      </c>
      <c r="I301" s="10">
        <f t="shared" si="19"/>
        <v>0</v>
      </c>
      <c r="J301" s="7">
        <v>0</v>
      </c>
      <c r="K301" s="13">
        <v>23534</v>
      </c>
      <c r="L301" s="9">
        <v>1430220</v>
      </c>
      <c r="M301" s="7">
        <v>2</v>
      </c>
      <c r="N301" s="7">
        <v>15</v>
      </c>
      <c r="O301" s="7">
        <v>1</v>
      </c>
      <c r="P301" s="7">
        <v>2</v>
      </c>
      <c r="Q301" s="7">
        <v>6</v>
      </c>
      <c r="R301" s="7">
        <v>4</v>
      </c>
      <c r="S301" s="7">
        <v>1</v>
      </c>
      <c r="T301" s="12">
        <v>20.060224608169815</v>
      </c>
      <c r="U301" s="7">
        <v>0</v>
      </c>
    </row>
    <row r="302" spans="1:21" x14ac:dyDescent="0.2">
      <c r="A302" s="7" t="s">
        <v>49</v>
      </c>
      <c r="B302" s="7" t="s">
        <v>47</v>
      </c>
      <c r="C302" s="8">
        <v>39957</v>
      </c>
      <c r="D302" s="9" t="s">
        <v>51</v>
      </c>
      <c r="E302" s="10" t="s">
        <v>42</v>
      </c>
      <c r="F302" s="10">
        <f t="shared" si="16"/>
        <v>0</v>
      </c>
      <c r="G302" s="10">
        <f t="shared" si="17"/>
        <v>0</v>
      </c>
      <c r="H302" s="10">
        <f t="shared" si="18"/>
        <v>1</v>
      </c>
      <c r="I302" s="10">
        <f t="shared" si="19"/>
        <v>0</v>
      </c>
      <c r="J302" s="7">
        <v>0</v>
      </c>
      <c r="K302" s="13">
        <v>22903</v>
      </c>
      <c r="L302" s="9">
        <v>6186710</v>
      </c>
      <c r="M302" s="7">
        <v>6</v>
      </c>
      <c r="N302" s="7">
        <v>10</v>
      </c>
      <c r="O302" s="7">
        <v>4</v>
      </c>
      <c r="P302" s="7">
        <v>3</v>
      </c>
      <c r="Q302" s="7">
        <v>2</v>
      </c>
      <c r="R302" s="7">
        <v>5</v>
      </c>
      <c r="S302" s="7">
        <v>1</v>
      </c>
      <c r="T302" s="12">
        <v>14.010883320678309</v>
      </c>
      <c r="U302" s="7">
        <v>0</v>
      </c>
    </row>
    <row r="303" spans="1:21" x14ac:dyDescent="0.2">
      <c r="A303" s="7" t="s">
        <v>52</v>
      </c>
      <c r="B303" s="7" t="s">
        <v>47</v>
      </c>
      <c r="C303" s="8">
        <v>39968</v>
      </c>
      <c r="D303" s="9" t="s">
        <v>54</v>
      </c>
      <c r="E303" s="10" t="s">
        <v>42</v>
      </c>
      <c r="F303" s="10">
        <f t="shared" si="16"/>
        <v>0</v>
      </c>
      <c r="G303" s="10">
        <f t="shared" si="17"/>
        <v>0</v>
      </c>
      <c r="H303" s="10">
        <f t="shared" si="18"/>
        <v>1</v>
      </c>
      <c r="I303" s="10">
        <f t="shared" si="19"/>
        <v>0</v>
      </c>
      <c r="J303" s="7">
        <v>0</v>
      </c>
      <c r="K303" s="13">
        <v>20044</v>
      </c>
      <c r="L303" s="9">
        <v>673396</v>
      </c>
      <c r="M303" s="7">
        <v>10</v>
      </c>
      <c r="N303" s="7">
        <v>3</v>
      </c>
      <c r="O303" s="7">
        <v>4</v>
      </c>
      <c r="P303" s="7">
        <v>7</v>
      </c>
      <c r="Q303" s="7">
        <v>5</v>
      </c>
      <c r="R303" s="7">
        <v>10</v>
      </c>
      <c r="S303" s="7">
        <v>1</v>
      </c>
      <c r="T303" s="12">
        <v>21.026861089792785</v>
      </c>
      <c r="U303" s="7">
        <v>0</v>
      </c>
    </row>
    <row r="304" spans="1:21" x14ac:dyDescent="0.2">
      <c r="A304" s="7" t="s">
        <v>53</v>
      </c>
      <c r="B304" s="7" t="s">
        <v>47</v>
      </c>
      <c r="C304" s="8">
        <v>39977</v>
      </c>
      <c r="D304" s="9" t="s">
        <v>51</v>
      </c>
      <c r="E304" s="10" t="s">
        <v>42</v>
      </c>
      <c r="F304" s="10">
        <f t="shared" si="16"/>
        <v>0</v>
      </c>
      <c r="G304" s="10">
        <f t="shared" si="17"/>
        <v>0</v>
      </c>
      <c r="H304" s="10">
        <f t="shared" si="18"/>
        <v>1</v>
      </c>
      <c r="I304" s="10">
        <f t="shared" si="19"/>
        <v>0</v>
      </c>
      <c r="J304" s="7">
        <v>0</v>
      </c>
      <c r="K304" s="13">
        <v>22903</v>
      </c>
      <c r="L304" s="9">
        <v>6186710</v>
      </c>
      <c r="M304" s="7">
        <v>18</v>
      </c>
      <c r="N304" s="7">
        <v>4</v>
      </c>
      <c r="O304" s="7">
        <v>1</v>
      </c>
      <c r="P304" s="7">
        <v>7</v>
      </c>
      <c r="Q304" s="7">
        <v>2</v>
      </c>
      <c r="R304" s="7">
        <v>10</v>
      </c>
      <c r="S304" s="7">
        <v>1</v>
      </c>
      <c r="T304" s="12">
        <v>12.741316998468607</v>
      </c>
      <c r="U304" s="7">
        <v>6</v>
      </c>
    </row>
    <row r="305" spans="1:21" x14ac:dyDescent="0.2">
      <c r="A305" s="7" t="s">
        <v>39</v>
      </c>
      <c r="B305" s="7" t="s">
        <v>47</v>
      </c>
      <c r="C305" s="8">
        <v>39992</v>
      </c>
      <c r="D305" s="9" t="s">
        <v>41</v>
      </c>
      <c r="E305" s="10" t="s">
        <v>42</v>
      </c>
      <c r="F305" s="10">
        <f t="shared" si="16"/>
        <v>0</v>
      </c>
      <c r="G305" s="10">
        <f t="shared" si="17"/>
        <v>0</v>
      </c>
      <c r="H305" s="10">
        <f t="shared" si="18"/>
        <v>1</v>
      </c>
      <c r="I305" s="10">
        <f t="shared" si="19"/>
        <v>0</v>
      </c>
      <c r="J305" s="7">
        <v>0</v>
      </c>
      <c r="K305" s="11">
        <v>22667</v>
      </c>
      <c r="L305" s="9">
        <v>19223897</v>
      </c>
      <c r="M305" s="7">
        <v>4</v>
      </c>
      <c r="N305" s="7">
        <v>10</v>
      </c>
      <c r="O305" s="7">
        <v>7</v>
      </c>
      <c r="P305" s="7">
        <v>1</v>
      </c>
      <c r="Q305" s="7">
        <v>7</v>
      </c>
      <c r="R305" s="7">
        <v>5</v>
      </c>
      <c r="S305" s="7">
        <v>1</v>
      </c>
      <c r="T305" s="12">
        <v>31.162401836414162</v>
      </c>
      <c r="U305" s="7">
        <v>0</v>
      </c>
    </row>
    <row r="306" spans="1:21" x14ac:dyDescent="0.2">
      <c r="A306" s="7" t="s">
        <v>44</v>
      </c>
      <c r="B306" s="7" t="s">
        <v>47</v>
      </c>
      <c r="C306" s="8">
        <v>40006</v>
      </c>
      <c r="D306" s="9" t="s">
        <v>62</v>
      </c>
      <c r="E306" s="10" t="s">
        <v>38</v>
      </c>
      <c r="F306" s="10">
        <f t="shared" si="16"/>
        <v>0</v>
      </c>
      <c r="G306" s="10">
        <f t="shared" si="17"/>
        <v>1</v>
      </c>
      <c r="H306" s="10">
        <f t="shared" si="18"/>
        <v>0</v>
      </c>
      <c r="I306" s="10">
        <f t="shared" si="19"/>
        <v>0</v>
      </c>
      <c r="J306" s="7">
        <v>0</v>
      </c>
      <c r="K306" s="11">
        <v>9240</v>
      </c>
      <c r="L306" s="9">
        <v>2998096</v>
      </c>
      <c r="M306" s="7">
        <v>3</v>
      </c>
      <c r="N306" s="7">
        <v>9</v>
      </c>
      <c r="O306" s="7">
        <v>6</v>
      </c>
      <c r="P306" s="7">
        <v>4</v>
      </c>
      <c r="Q306" s="7">
        <v>9</v>
      </c>
      <c r="R306" s="7">
        <v>4</v>
      </c>
      <c r="S306" s="7">
        <v>2</v>
      </c>
      <c r="T306" s="12">
        <v>20.311475409836067</v>
      </c>
      <c r="U306" s="7">
        <v>30</v>
      </c>
    </row>
    <row r="307" spans="1:21" x14ac:dyDescent="0.2">
      <c r="A307" s="7" t="s">
        <v>50</v>
      </c>
      <c r="B307" s="7" t="s">
        <v>47</v>
      </c>
      <c r="C307" s="8">
        <v>40013</v>
      </c>
      <c r="D307" s="9" t="s">
        <v>41</v>
      </c>
      <c r="E307" s="10" t="s">
        <v>42</v>
      </c>
      <c r="F307" s="10">
        <f t="shared" si="16"/>
        <v>0</v>
      </c>
      <c r="G307" s="10">
        <f t="shared" si="17"/>
        <v>0</v>
      </c>
      <c r="H307" s="10">
        <f t="shared" si="18"/>
        <v>1</v>
      </c>
      <c r="I307" s="10">
        <f t="shared" si="19"/>
        <v>0</v>
      </c>
      <c r="J307" s="7">
        <v>0</v>
      </c>
      <c r="K307" s="11">
        <v>22667</v>
      </c>
      <c r="L307" s="9">
        <v>19223897</v>
      </c>
      <c r="M307" s="7">
        <v>16</v>
      </c>
      <c r="N307" s="7">
        <v>11</v>
      </c>
      <c r="O307" s="7">
        <v>1</v>
      </c>
      <c r="P307" s="7">
        <v>4</v>
      </c>
      <c r="Q307" s="7">
        <v>2</v>
      </c>
      <c r="R307" s="7">
        <v>6</v>
      </c>
      <c r="S307" s="7">
        <v>2</v>
      </c>
      <c r="T307" s="12">
        <v>22.656436097114064</v>
      </c>
      <c r="U307" s="7">
        <v>0</v>
      </c>
    </row>
    <row r="308" spans="1:21" x14ac:dyDescent="0.2">
      <c r="A308" s="7" t="s">
        <v>60</v>
      </c>
      <c r="B308" s="7" t="s">
        <v>47</v>
      </c>
      <c r="C308" s="8">
        <v>40023</v>
      </c>
      <c r="D308" s="9" t="s">
        <v>37</v>
      </c>
      <c r="E308" s="10" t="s">
        <v>38</v>
      </c>
      <c r="F308" s="10">
        <f t="shared" si="16"/>
        <v>0</v>
      </c>
      <c r="G308" s="10">
        <f t="shared" si="17"/>
        <v>1</v>
      </c>
      <c r="H308" s="10">
        <f t="shared" si="18"/>
        <v>0</v>
      </c>
      <c r="I308" s="10">
        <f t="shared" si="19"/>
        <v>0</v>
      </c>
      <c r="J308" s="7">
        <v>0</v>
      </c>
      <c r="K308" s="13">
        <v>13510</v>
      </c>
      <c r="L308" s="9">
        <v>1561659</v>
      </c>
      <c r="M308" s="7">
        <v>20</v>
      </c>
      <c r="N308" s="7">
        <v>12</v>
      </c>
      <c r="O308" s="7">
        <v>2</v>
      </c>
      <c r="P308" s="7">
        <v>3</v>
      </c>
      <c r="Q308" s="7">
        <v>5</v>
      </c>
      <c r="R308" s="7">
        <v>3</v>
      </c>
      <c r="S308" s="7">
        <v>2</v>
      </c>
      <c r="T308" s="12">
        <v>9</v>
      </c>
      <c r="U308" s="7">
        <v>5</v>
      </c>
    </row>
    <row r="309" spans="1:21" x14ac:dyDescent="0.2">
      <c r="A309" s="7" t="s">
        <v>40</v>
      </c>
      <c r="B309" s="7" t="s">
        <v>47</v>
      </c>
      <c r="C309" s="8">
        <v>40030</v>
      </c>
      <c r="D309" s="9" t="s">
        <v>72</v>
      </c>
      <c r="E309" s="10" t="s">
        <v>33</v>
      </c>
      <c r="F309" s="10">
        <f t="shared" si="16"/>
        <v>1</v>
      </c>
      <c r="G309" s="10">
        <f t="shared" si="17"/>
        <v>0</v>
      </c>
      <c r="H309" s="10">
        <f t="shared" si="18"/>
        <v>0</v>
      </c>
      <c r="I309" s="10">
        <f t="shared" si="19"/>
        <v>0</v>
      </c>
      <c r="J309" s="7">
        <v>0</v>
      </c>
      <c r="K309" s="11">
        <v>14003</v>
      </c>
      <c r="L309" s="9">
        <v>296254</v>
      </c>
      <c r="M309" s="7">
        <v>16</v>
      </c>
      <c r="N309" s="7">
        <v>12</v>
      </c>
      <c r="O309" s="7">
        <v>1</v>
      </c>
      <c r="P309" s="7">
        <v>6</v>
      </c>
      <c r="Q309" s="7">
        <v>4</v>
      </c>
      <c r="R309" s="7">
        <v>4</v>
      </c>
      <c r="S309" s="7">
        <v>2</v>
      </c>
      <c r="T309" s="12">
        <v>29.993967828418231</v>
      </c>
      <c r="U309" s="7">
        <v>0</v>
      </c>
    </row>
    <row r="310" spans="1:21" x14ac:dyDescent="0.2">
      <c r="A310" s="7" t="s">
        <v>61</v>
      </c>
      <c r="B310" s="7" t="s">
        <v>47</v>
      </c>
      <c r="C310" s="8">
        <v>40041</v>
      </c>
      <c r="D310" s="9" t="s">
        <v>57</v>
      </c>
      <c r="E310" s="10" t="s">
        <v>42</v>
      </c>
      <c r="F310" s="10">
        <f t="shared" si="16"/>
        <v>0</v>
      </c>
      <c r="G310" s="10">
        <f t="shared" si="17"/>
        <v>0</v>
      </c>
      <c r="H310" s="10">
        <f t="shared" si="18"/>
        <v>1</v>
      </c>
      <c r="I310" s="10">
        <f t="shared" si="19"/>
        <v>0</v>
      </c>
      <c r="J310" s="7">
        <v>0</v>
      </c>
      <c r="K310" s="13">
        <v>15835</v>
      </c>
      <c r="L310" s="9">
        <v>2452617</v>
      </c>
      <c r="M310" s="7">
        <v>13</v>
      </c>
      <c r="N310" s="7">
        <v>13</v>
      </c>
      <c r="O310" s="7">
        <v>3</v>
      </c>
      <c r="P310" s="7">
        <v>7</v>
      </c>
      <c r="Q310" s="7">
        <v>4</v>
      </c>
      <c r="R310" s="7">
        <v>5</v>
      </c>
      <c r="S310" s="7">
        <v>2</v>
      </c>
      <c r="T310" s="12">
        <v>16.647869475685095</v>
      </c>
      <c r="U310" s="7">
        <v>0</v>
      </c>
    </row>
    <row r="311" spans="1:21" x14ac:dyDescent="0.2">
      <c r="A311" s="7" t="s">
        <v>63</v>
      </c>
      <c r="B311" s="7" t="s">
        <v>47</v>
      </c>
      <c r="C311" s="8">
        <v>40048</v>
      </c>
      <c r="D311" s="9" t="s">
        <v>65</v>
      </c>
      <c r="E311" s="10" t="s">
        <v>66</v>
      </c>
      <c r="F311" s="10">
        <f t="shared" si="16"/>
        <v>0</v>
      </c>
      <c r="G311" s="10">
        <f t="shared" si="17"/>
        <v>0</v>
      </c>
      <c r="H311" s="10">
        <f t="shared" si="18"/>
        <v>0</v>
      </c>
      <c r="I311" s="10">
        <f t="shared" si="19"/>
        <v>1</v>
      </c>
      <c r="J311" s="7">
        <v>0</v>
      </c>
      <c r="K311" s="11">
        <v>14355</v>
      </c>
      <c r="L311" s="9">
        <v>1281975</v>
      </c>
      <c r="M311" s="7">
        <v>4</v>
      </c>
      <c r="N311" s="7">
        <v>9</v>
      </c>
      <c r="O311" s="7">
        <v>3</v>
      </c>
      <c r="P311" s="7">
        <v>5</v>
      </c>
      <c r="Q311" s="7">
        <v>4</v>
      </c>
      <c r="R311" s="7">
        <v>3</v>
      </c>
      <c r="S311" s="7">
        <v>3</v>
      </c>
      <c r="T311" s="12">
        <v>16.273523685918235</v>
      </c>
      <c r="U311" s="7">
        <v>0</v>
      </c>
    </row>
    <row r="312" spans="1:21" x14ac:dyDescent="0.2">
      <c r="A312" s="7" t="s">
        <v>55</v>
      </c>
      <c r="B312" s="7" t="s">
        <v>47</v>
      </c>
      <c r="C312" s="8">
        <v>40058</v>
      </c>
      <c r="D312" s="9" t="s">
        <v>41</v>
      </c>
      <c r="E312" s="10" t="s">
        <v>42</v>
      </c>
      <c r="F312" s="10">
        <f t="shared" si="16"/>
        <v>0</v>
      </c>
      <c r="G312" s="10">
        <f t="shared" si="17"/>
        <v>0</v>
      </c>
      <c r="H312" s="10">
        <f t="shared" si="18"/>
        <v>1</v>
      </c>
      <c r="I312" s="10">
        <f t="shared" si="19"/>
        <v>0</v>
      </c>
      <c r="J312" s="7">
        <v>0</v>
      </c>
      <c r="K312" s="11">
        <v>22667</v>
      </c>
      <c r="L312" s="9">
        <v>19223897</v>
      </c>
      <c r="M312" s="7">
        <v>7</v>
      </c>
      <c r="N312" s="26">
        <f>'Teste para dados ausentes'!A21</f>
        <v>9.6383442265795196</v>
      </c>
      <c r="O312" s="7">
        <v>5</v>
      </c>
      <c r="P312" s="7">
        <v>4</v>
      </c>
      <c r="Q312" s="7">
        <v>7</v>
      </c>
      <c r="R312" s="7">
        <v>6</v>
      </c>
      <c r="S312" s="7">
        <v>3</v>
      </c>
      <c r="T312" s="12">
        <v>32.028387599922013</v>
      </c>
      <c r="U312" s="7">
        <v>0</v>
      </c>
    </row>
    <row r="313" spans="1:21" x14ac:dyDescent="0.2">
      <c r="A313" s="7" t="s">
        <v>31</v>
      </c>
      <c r="B313" s="7" t="s">
        <v>47</v>
      </c>
      <c r="C313" s="8">
        <v>40083</v>
      </c>
      <c r="D313" s="9" t="s">
        <v>57</v>
      </c>
      <c r="E313" s="10" t="s">
        <v>42</v>
      </c>
      <c r="F313" s="10">
        <f t="shared" si="16"/>
        <v>0</v>
      </c>
      <c r="G313" s="10">
        <f t="shared" si="17"/>
        <v>0</v>
      </c>
      <c r="H313" s="10">
        <f t="shared" si="18"/>
        <v>1</v>
      </c>
      <c r="I313" s="10">
        <f t="shared" si="19"/>
        <v>0</v>
      </c>
      <c r="J313" s="7">
        <v>0</v>
      </c>
      <c r="K313" s="13">
        <v>15835</v>
      </c>
      <c r="L313" s="9">
        <v>2452617</v>
      </c>
      <c r="M313" s="7">
        <v>5</v>
      </c>
      <c r="N313" s="7">
        <v>12</v>
      </c>
      <c r="O313" s="7">
        <v>7</v>
      </c>
      <c r="P313" s="7">
        <v>4</v>
      </c>
      <c r="Q313" s="7">
        <v>4</v>
      </c>
      <c r="R313" s="7">
        <v>2</v>
      </c>
      <c r="S313" s="7">
        <v>3</v>
      </c>
      <c r="T313" s="12">
        <v>13.369647875681931</v>
      </c>
      <c r="U313" s="7">
        <v>0</v>
      </c>
    </row>
    <row r="314" spans="1:21" x14ac:dyDescent="0.2">
      <c r="A314" s="7" t="s">
        <v>35</v>
      </c>
      <c r="B314" s="7" t="s">
        <v>47</v>
      </c>
      <c r="C314" s="8">
        <v>40093</v>
      </c>
      <c r="D314" s="9" t="s">
        <v>37</v>
      </c>
      <c r="E314" s="10" t="s">
        <v>38</v>
      </c>
      <c r="F314" s="10">
        <f t="shared" si="16"/>
        <v>0</v>
      </c>
      <c r="G314" s="10">
        <f t="shared" si="17"/>
        <v>1</v>
      </c>
      <c r="H314" s="10">
        <f t="shared" si="18"/>
        <v>0</v>
      </c>
      <c r="I314" s="10">
        <f t="shared" si="19"/>
        <v>0</v>
      </c>
      <c r="J314" s="7">
        <v>0</v>
      </c>
      <c r="K314" s="13">
        <v>13510</v>
      </c>
      <c r="L314" s="9">
        <v>1561659</v>
      </c>
      <c r="M314" s="7">
        <v>19</v>
      </c>
      <c r="N314" s="7">
        <v>13</v>
      </c>
      <c r="O314" s="7">
        <v>4</v>
      </c>
      <c r="P314" s="7">
        <v>1</v>
      </c>
      <c r="Q314" s="7">
        <v>5</v>
      </c>
      <c r="R314" s="7">
        <v>2</v>
      </c>
      <c r="S314" s="7">
        <v>3</v>
      </c>
      <c r="T314" s="12">
        <v>12.195779940263995</v>
      </c>
      <c r="U314" s="7">
        <v>0</v>
      </c>
    </row>
    <row r="315" spans="1:21" x14ac:dyDescent="0.2">
      <c r="A315" s="7" t="s">
        <v>36</v>
      </c>
      <c r="B315" s="7" t="s">
        <v>47</v>
      </c>
      <c r="C315" s="8">
        <v>40103</v>
      </c>
      <c r="D315" s="9" t="s">
        <v>59</v>
      </c>
      <c r="E315" s="10" t="s">
        <v>42</v>
      </c>
      <c r="F315" s="10">
        <f t="shared" si="16"/>
        <v>0</v>
      </c>
      <c r="G315" s="10">
        <f t="shared" si="17"/>
        <v>0</v>
      </c>
      <c r="H315" s="10">
        <f t="shared" si="18"/>
        <v>1</v>
      </c>
      <c r="I315" s="10">
        <f t="shared" si="19"/>
        <v>0</v>
      </c>
      <c r="J315" s="7">
        <v>0</v>
      </c>
      <c r="K315" s="11">
        <v>100806</v>
      </c>
      <c r="L315" s="9">
        <v>270173</v>
      </c>
      <c r="M315" s="7">
        <v>11</v>
      </c>
      <c r="N315" s="7">
        <v>13</v>
      </c>
      <c r="O315" s="7">
        <v>4</v>
      </c>
      <c r="P315" s="7">
        <v>4</v>
      </c>
      <c r="Q315" s="7">
        <v>3</v>
      </c>
      <c r="R315" s="7">
        <v>2</v>
      </c>
      <c r="S315" s="7">
        <v>4</v>
      </c>
      <c r="T315" s="12">
        <v>20.073210412147507</v>
      </c>
      <c r="U315" s="7">
        <v>0</v>
      </c>
    </row>
    <row r="316" spans="1:21" x14ac:dyDescent="0.2">
      <c r="A316" s="7" t="s">
        <v>43</v>
      </c>
      <c r="B316" s="7" t="s">
        <v>47</v>
      </c>
      <c r="C316" s="8">
        <v>40114</v>
      </c>
      <c r="D316" s="9" t="s">
        <v>45</v>
      </c>
      <c r="E316" s="10" t="s">
        <v>33</v>
      </c>
      <c r="F316" s="10">
        <f t="shared" si="16"/>
        <v>1</v>
      </c>
      <c r="G316" s="10">
        <f t="shared" si="17"/>
        <v>0</v>
      </c>
      <c r="H316" s="10">
        <f t="shared" si="18"/>
        <v>0</v>
      </c>
      <c r="I316" s="10">
        <f t="shared" si="19"/>
        <v>0</v>
      </c>
      <c r="J316" s="7">
        <v>0</v>
      </c>
      <c r="K316" s="13">
        <v>21025</v>
      </c>
      <c r="L316" s="9">
        <v>1828092</v>
      </c>
      <c r="M316" s="7">
        <v>14</v>
      </c>
      <c r="N316" s="7">
        <v>13</v>
      </c>
      <c r="O316" s="7">
        <v>4</v>
      </c>
      <c r="P316" s="7">
        <v>2</v>
      </c>
      <c r="Q316" s="7">
        <v>6</v>
      </c>
      <c r="R316" s="7">
        <v>3</v>
      </c>
      <c r="S316" s="7">
        <v>4</v>
      </c>
      <c r="T316" s="12">
        <v>20.029559397657557</v>
      </c>
      <c r="U316" s="7">
        <v>0</v>
      </c>
    </row>
    <row r="317" spans="1:21" x14ac:dyDescent="0.2">
      <c r="A317" s="7" t="s">
        <v>58</v>
      </c>
      <c r="B317" s="7" t="s">
        <v>47</v>
      </c>
      <c r="C317" s="8">
        <v>40117</v>
      </c>
      <c r="D317" s="9" t="s">
        <v>51</v>
      </c>
      <c r="E317" s="10" t="s">
        <v>42</v>
      </c>
      <c r="F317" s="10">
        <f t="shared" si="16"/>
        <v>0</v>
      </c>
      <c r="G317" s="10">
        <f t="shared" si="17"/>
        <v>0</v>
      </c>
      <c r="H317" s="10">
        <f t="shared" si="18"/>
        <v>1</v>
      </c>
      <c r="I317" s="10">
        <f t="shared" si="19"/>
        <v>0</v>
      </c>
      <c r="J317" s="7">
        <v>1</v>
      </c>
      <c r="K317" s="13">
        <v>22903</v>
      </c>
      <c r="L317" s="9">
        <v>6186710</v>
      </c>
      <c r="M317" s="7">
        <v>6</v>
      </c>
      <c r="N317" s="7">
        <v>13</v>
      </c>
      <c r="O317" s="7">
        <v>6</v>
      </c>
      <c r="P317" s="7">
        <v>2</v>
      </c>
      <c r="Q317" s="7">
        <v>3</v>
      </c>
      <c r="R317" s="7">
        <v>4</v>
      </c>
      <c r="S317" s="7">
        <v>4</v>
      </c>
      <c r="T317" s="12">
        <v>20.763660900821407</v>
      </c>
      <c r="U317" s="7">
        <v>0</v>
      </c>
    </row>
    <row r="318" spans="1:21" x14ac:dyDescent="0.2">
      <c r="A318" s="7" t="s">
        <v>56</v>
      </c>
      <c r="B318" s="7" t="s">
        <v>47</v>
      </c>
      <c r="C318" s="8">
        <v>40132</v>
      </c>
      <c r="D318" s="9" t="s">
        <v>48</v>
      </c>
      <c r="E318" s="10" t="s">
        <v>33</v>
      </c>
      <c r="F318" s="10">
        <f t="shared" si="16"/>
        <v>1</v>
      </c>
      <c r="G318" s="10">
        <f t="shared" si="17"/>
        <v>0</v>
      </c>
      <c r="H318" s="10">
        <f t="shared" si="18"/>
        <v>0</v>
      </c>
      <c r="I318" s="10">
        <f t="shared" si="19"/>
        <v>0</v>
      </c>
      <c r="J318" s="7">
        <v>0</v>
      </c>
      <c r="K318" s="13">
        <v>23534</v>
      </c>
      <c r="L318" s="9">
        <v>1430220</v>
      </c>
      <c r="M318" s="7">
        <v>6</v>
      </c>
      <c r="N318" s="7">
        <v>12</v>
      </c>
      <c r="O318" s="7">
        <v>1</v>
      </c>
      <c r="P318" s="7">
        <v>4</v>
      </c>
      <c r="Q318" s="7">
        <v>1</v>
      </c>
      <c r="R318" s="7">
        <v>4</v>
      </c>
      <c r="S318" s="7">
        <v>4</v>
      </c>
      <c r="T318" s="12">
        <v>15.623804209183673</v>
      </c>
      <c r="U318" s="7">
        <v>0</v>
      </c>
    </row>
    <row r="319" spans="1:21" x14ac:dyDescent="0.2">
      <c r="A319" s="7" t="s">
        <v>30</v>
      </c>
      <c r="B319" s="7" t="s">
        <v>47</v>
      </c>
      <c r="C319" s="8">
        <v>40146</v>
      </c>
      <c r="D319" s="9" t="s">
        <v>32</v>
      </c>
      <c r="E319" s="10" t="s">
        <v>33</v>
      </c>
      <c r="F319" s="10">
        <f t="shared" si="16"/>
        <v>1</v>
      </c>
      <c r="G319" s="10">
        <f t="shared" si="17"/>
        <v>0</v>
      </c>
      <c r="H319" s="10">
        <f t="shared" si="18"/>
        <v>0</v>
      </c>
      <c r="I319" s="10">
        <f t="shared" si="19"/>
        <v>0</v>
      </c>
      <c r="J319" s="7">
        <v>0</v>
      </c>
      <c r="K319" s="11">
        <v>17907</v>
      </c>
      <c r="L319" s="9">
        <v>408161</v>
      </c>
      <c r="M319" s="7">
        <v>7</v>
      </c>
      <c r="N319" s="7">
        <v>12</v>
      </c>
      <c r="O319" s="7">
        <v>6</v>
      </c>
      <c r="P319" s="7">
        <v>6</v>
      </c>
      <c r="Q319" s="7">
        <v>6</v>
      </c>
      <c r="R319" s="7">
        <v>8</v>
      </c>
      <c r="S319" s="7">
        <v>4</v>
      </c>
      <c r="T319" s="12">
        <v>5.9337273641851107</v>
      </c>
      <c r="U319" s="7">
        <v>1.8</v>
      </c>
    </row>
    <row r="320" spans="1:21" x14ac:dyDescent="0.2">
      <c r="A320" s="7" t="s">
        <v>49</v>
      </c>
      <c r="B320" s="7" t="s">
        <v>50</v>
      </c>
      <c r="C320" s="8">
        <v>39943</v>
      </c>
      <c r="D320" s="9" t="s">
        <v>51</v>
      </c>
      <c r="E320" s="10" t="s">
        <v>42</v>
      </c>
      <c r="F320" s="10">
        <f t="shared" si="16"/>
        <v>0</v>
      </c>
      <c r="G320" s="10">
        <f t="shared" si="17"/>
        <v>0</v>
      </c>
      <c r="H320" s="10">
        <f t="shared" si="18"/>
        <v>1</v>
      </c>
      <c r="I320" s="10">
        <f t="shared" si="19"/>
        <v>0</v>
      </c>
      <c r="J320" s="7">
        <v>0</v>
      </c>
      <c r="K320" s="13">
        <v>22903</v>
      </c>
      <c r="L320" s="9">
        <v>6186710</v>
      </c>
      <c r="M320" s="7">
        <v>14</v>
      </c>
      <c r="N320" s="7">
        <v>1</v>
      </c>
      <c r="O320" s="7">
        <v>4</v>
      </c>
      <c r="P320" s="7">
        <v>7</v>
      </c>
      <c r="Q320" s="7">
        <v>5</v>
      </c>
      <c r="R320" s="7">
        <v>5</v>
      </c>
      <c r="S320" s="7">
        <v>1</v>
      </c>
      <c r="T320" s="12">
        <v>15.65102236860162</v>
      </c>
      <c r="U320" s="7">
        <v>0</v>
      </c>
    </row>
    <row r="321" spans="1:21" x14ac:dyDescent="0.2">
      <c r="A321" s="7" t="s">
        <v>39</v>
      </c>
      <c r="B321" s="7" t="s">
        <v>50</v>
      </c>
      <c r="C321" s="8">
        <v>39957</v>
      </c>
      <c r="D321" s="9" t="s">
        <v>41</v>
      </c>
      <c r="E321" s="10" t="s">
        <v>42</v>
      </c>
      <c r="F321" s="10">
        <f t="shared" si="16"/>
        <v>0</v>
      </c>
      <c r="G321" s="10">
        <f t="shared" si="17"/>
        <v>0</v>
      </c>
      <c r="H321" s="10">
        <f t="shared" si="18"/>
        <v>1</v>
      </c>
      <c r="I321" s="10">
        <f t="shared" si="19"/>
        <v>0</v>
      </c>
      <c r="J321" s="7">
        <v>0</v>
      </c>
      <c r="K321" s="11">
        <v>22667</v>
      </c>
      <c r="L321" s="9">
        <v>19223897</v>
      </c>
      <c r="M321" s="7">
        <v>8</v>
      </c>
      <c r="N321" s="7">
        <v>15</v>
      </c>
      <c r="O321" s="7">
        <v>3</v>
      </c>
      <c r="P321" s="7">
        <v>4</v>
      </c>
      <c r="Q321" s="7">
        <v>2</v>
      </c>
      <c r="R321" s="7">
        <v>4</v>
      </c>
      <c r="S321" s="7">
        <v>1</v>
      </c>
      <c r="T321" s="12">
        <v>34.217463768115941</v>
      </c>
      <c r="U321" s="7">
        <v>0</v>
      </c>
    </row>
    <row r="322" spans="1:21" x14ac:dyDescent="0.2">
      <c r="A322" s="7" t="s">
        <v>30</v>
      </c>
      <c r="B322" s="7" t="s">
        <v>50</v>
      </c>
      <c r="C322" s="8">
        <v>39971</v>
      </c>
      <c r="D322" s="9" t="s">
        <v>32</v>
      </c>
      <c r="E322" s="10" t="s">
        <v>33</v>
      </c>
      <c r="F322" s="10">
        <f t="shared" ref="F322:F375" si="20">IF(E322="Sul",1,0)</f>
        <v>1</v>
      </c>
      <c r="G322" s="10">
        <f t="shared" ref="G322:G375" si="21">IF(E322="Nordeste",1,0)</f>
        <v>0</v>
      </c>
      <c r="H322" s="10">
        <f t="shared" ref="H322:H375" si="22">IF(E322="Sudeste",1,0)</f>
        <v>0</v>
      </c>
      <c r="I322" s="10">
        <f t="shared" ref="I322:I375" si="23">IF(E322="Centro-Oeste",1,0)</f>
        <v>0</v>
      </c>
      <c r="J322" s="7">
        <v>0</v>
      </c>
      <c r="K322" s="11">
        <v>17907</v>
      </c>
      <c r="L322" s="9">
        <v>408161</v>
      </c>
      <c r="M322" s="7">
        <v>15</v>
      </c>
      <c r="N322" s="7">
        <v>8</v>
      </c>
      <c r="O322" s="7">
        <v>2</v>
      </c>
      <c r="P322" s="7">
        <v>5</v>
      </c>
      <c r="Q322" s="7">
        <v>3</v>
      </c>
      <c r="R322" s="7">
        <v>5</v>
      </c>
      <c r="S322" s="7">
        <v>1</v>
      </c>
      <c r="T322" s="12">
        <v>10.328208396399267</v>
      </c>
      <c r="U322" s="7">
        <v>0</v>
      </c>
    </row>
    <row r="323" spans="1:21" x14ac:dyDescent="0.2">
      <c r="A323" s="7" t="s">
        <v>55</v>
      </c>
      <c r="B323" s="7" t="s">
        <v>50</v>
      </c>
      <c r="C323" s="8">
        <v>39985</v>
      </c>
      <c r="D323" s="9" t="s">
        <v>41</v>
      </c>
      <c r="E323" s="10" t="s">
        <v>42</v>
      </c>
      <c r="F323" s="10">
        <f t="shared" si="20"/>
        <v>0</v>
      </c>
      <c r="G323" s="10">
        <f t="shared" si="21"/>
        <v>0</v>
      </c>
      <c r="H323" s="10">
        <f t="shared" si="22"/>
        <v>1</v>
      </c>
      <c r="I323" s="10">
        <f t="shared" si="23"/>
        <v>0</v>
      </c>
      <c r="J323" s="7">
        <v>0</v>
      </c>
      <c r="K323" s="11">
        <v>22667</v>
      </c>
      <c r="L323" s="9">
        <v>19223897</v>
      </c>
      <c r="M323" s="7">
        <v>8</v>
      </c>
      <c r="N323" s="7">
        <v>12</v>
      </c>
      <c r="O323" s="7">
        <v>4</v>
      </c>
      <c r="P323" s="7">
        <v>5</v>
      </c>
      <c r="Q323" s="7">
        <v>3</v>
      </c>
      <c r="R323" s="7">
        <v>4</v>
      </c>
      <c r="S323" s="7">
        <v>1</v>
      </c>
      <c r="T323" s="12">
        <v>31.68655259905016</v>
      </c>
      <c r="U323" s="7">
        <v>0</v>
      </c>
    </row>
    <row r="324" spans="1:21" x14ac:dyDescent="0.2">
      <c r="A324" s="7" t="s">
        <v>40</v>
      </c>
      <c r="B324" s="7" t="s">
        <v>50</v>
      </c>
      <c r="C324" s="8">
        <v>39999</v>
      </c>
      <c r="D324" s="9" t="s">
        <v>45</v>
      </c>
      <c r="E324" s="10" t="s">
        <v>33</v>
      </c>
      <c r="F324" s="10">
        <f t="shared" si="20"/>
        <v>1</v>
      </c>
      <c r="G324" s="10">
        <f t="shared" si="21"/>
        <v>0</v>
      </c>
      <c r="H324" s="10">
        <f t="shared" si="22"/>
        <v>0</v>
      </c>
      <c r="I324" s="10">
        <f t="shared" si="23"/>
        <v>0</v>
      </c>
      <c r="J324" s="7">
        <v>0</v>
      </c>
      <c r="K324" s="13">
        <v>21025</v>
      </c>
      <c r="L324" s="9">
        <v>1828092</v>
      </c>
      <c r="M324" s="7">
        <v>18</v>
      </c>
      <c r="N324" s="7">
        <v>11</v>
      </c>
      <c r="O324" s="7">
        <v>6</v>
      </c>
      <c r="P324" s="7">
        <v>4</v>
      </c>
      <c r="Q324" s="7">
        <v>6</v>
      </c>
      <c r="R324" s="7">
        <v>4</v>
      </c>
      <c r="S324" s="7">
        <v>1</v>
      </c>
      <c r="T324" s="12">
        <v>15.802847401400664</v>
      </c>
      <c r="U324" s="7">
        <v>0</v>
      </c>
    </row>
    <row r="325" spans="1:21" x14ac:dyDescent="0.2">
      <c r="A325" s="7" t="s">
        <v>31</v>
      </c>
      <c r="B325" s="7" t="s">
        <v>50</v>
      </c>
      <c r="C325" s="8">
        <v>40010</v>
      </c>
      <c r="D325" s="9" t="s">
        <v>57</v>
      </c>
      <c r="E325" s="10" t="s">
        <v>42</v>
      </c>
      <c r="F325" s="10">
        <f t="shared" si="20"/>
        <v>0</v>
      </c>
      <c r="G325" s="10">
        <f t="shared" si="21"/>
        <v>0</v>
      </c>
      <c r="H325" s="10">
        <f t="shared" si="22"/>
        <v>1</v>
      </c>
      <c r="I325" s="10">
        <f t="shared" si="23"/>
        <v>0</v>
      </c>
      <c r="J325" s="7">
        <v>1</v>
      </c>
      <c r="K325" s="13">
        <v>15835</v>
      </c>
      <c r="L325" s="9">
        <v>2452617</v>
      </c>
      <c r="M325" s="7">
        <v>1</v>
      </c>
      <c r="N325" s="7">
        <v>14</v>
      </c>
      <c r="O325" s="7">
        <v>4</v>
      </c>
      <c r="P325" s="7">
        <v>4</v>
      </c>
      <c r="Q325" s="7">
        <v>6</v>
      </c>
      <c r="R325" s="7">
        <v>4</v>
      </c>
      <c r="S325" s="7">
        <v>2</v>
      </c>
      <c r="T325" s="12">
        <v>13.953713273291008</v>
      </c>
      <c r="U325" s="7">
        <v>0</v>
      </c>
    </row>
    <row r="326" spans="1:21" x14ac:dyDescent="0.2">
      <c r="A326" s="7" t="s">
        <v>56</v>
      </c>
      <c r="B326" s="7" t="s">
        <v>50</v>
      </c>
      <c r="C326" s="8">
        <v>40016</v>
      </c>
      <c r="D326" s="9" t="s">
        <v>48</v>
      </c>
      <c r="E326" s="10" t="s">
        <v>33</v>
      </c>
      <c r="F326" s="10">
        <f t="shared" si="20"/>
        <v>1</v>
      </c>
      <c r="G326" s="10">
        <f t="shared" si="21"/>
        <v>0</v>
      </c>
      <c r="H326" s="10">
        <f t="shared" si="22"/>
        <v>0</v>
      </c>
      <c r="I326" s="10">
        <f t="shared" si="23"/>
        <v>0</v>
      </c>
      <c r="J326" s="7">
        <v>0</v>
      </c>
      <c r="K326" s="13">
        <v>23534</v>
      </c>
      <c r="L326" s="9">
        <v>1430220</v>
      </c>
      <c r="M326" s="7">
        <v>3</v>
      </c>
      <c r="N326" s="7">
        <v>12</v>
      </c>
      <c r="O326" s="7">
        <v>3</v>
      </c>
      <c r="P326" s="7">
        <v>4</v>
      </c>
      <c r="Q326" s="7">
        <v>7</v>
      </c>
      <c r="R326" s="7">
        <v>4</v>
      </c>
      <c r="S326" s="7">
        <v>2</v>
      </c>
      <c r="T326" s="12">
        <v>15.306748466257668</v>
      </c>
      <c r="U326" s="7">
        <v>11</v>
      </c>
    </row>
    <row r="327" spans="1:21" x14ac:dyDescent="0.2">
      <c r="A327" s="7" t="s">
        <v>36</v>
      </c>
      <c r="B327" s="7" t="s">
        <v>50</v>
      </c>
      <c r="C327" s="8">
        <v>40020</v>
      </c>
      <c r="D327" s="9" t="s">
        <v>59</v>
      </c>
      <c r="E327" s="10" t="s">
        <v>42</v>
      </c>
      <c r="F327" s="10">
        <f t="shared" si="20"/>
        <v>0</v>
      </c>
      <c r="G327" s="10">
        <f t="shared" si="21"/>
        <v>0</v>
      </c>
      <c r="H327" s="10">
        <f t="shared" si="22"/>
        <v>1</v>
      </c>
      <c r="I327" s="10">
        <f t="shared" si="23"/>
        <v>0</v>
      </c>
      <c r="J327" s="7">
        <v>0</v>
      </c>
      <c r="K327" s="11">
        <v>100806</v>
      </c>
      <c r="L327" s="9">
        <v>270173</v>
      </c>
      <c r="M327" s="7">
        <v>5</v>
      </c>
      <c r="N327" s="7">
        <v>14</v>
      </c>
      <c r="O327" s="7">
        <v>5</v>
      </c>
      <c r="P327" s="7">
        <v>4</v>
      </c>
      <c r="Q327" s="7">
        <v>8</v>
      </c>
      <c r="R327" s="7">
        <v>4</v>
      </c>
      <c r="S327" s="7">
        <v>2</v>
      </c>
      <c r="T327" s="12">
        <v>24.002813147764289</v>
      </c>
      <c r="U327" s="7">
        <v>0</v>
      </c>
    </row>
    <row r="328" spans="1:21" x14ac:dyDescent="0.2">
      <c r="A328" s="7" t="s">
        <v>44</v>
      </c>
      <c r="B328" s="7" t="s">
        <v>50</v>
      </c>
      <c r="C328" s="8">
        <v>40027</v>
      </c>
      <c r="D328" s="9" t="s">
        <v>62</v>
      </c>
      <c r="E328" s="10" t="s">
        <v>38</v>
      </c>
      <c r="F328" s="10">
        <f t="shared" si="20"/>
        <v>0</v>
      </c>
      <c r="G328" s="10">
        <f t="shared" si="21"/>
        <v>1</v>
      </c>
      <c r="H328" s="10">
        <f t="shared" si="22"/>
        <v>0</v>
      </c>
      <c r="I328" s="10">
        <f t="shared" si="23"/>
        <v>0</v>
      </c>
      <c r="J328" s="7">
        <v>0</v>
      </c>
      <c r="K328" s="11">
        <v>9240</v>
      </c>
      <c r="L328" s="9">
        <v>2998096</v>
      </c>
      <c r="M328" s="7">
        <v>5</v>
      </c>
      <c r="N328" s="7">
        <v>11</v>
      </c>
      <c r="O328" s="7">
        <v>3</v>
      </c>
      <c r="P328" s="7">
        <v>7</v>
      </c>
      <c r="Q328" s="7">
        <v>2</v>
      </c>
      <c r="R328" s="7">
        <v>6</v>
      </c>
      <c r="S328" s="7">
        <v>2</v>
      </c>
      <c r="T328" s="12">
        <v>28.54272504138364</v>
      </c>
      <c r="U328" s="7">
        <v>2.2000000000000002</v>
      </c>
    </row>
    <row r="329" spans="1:21" x14ac:dyDescent="0.2">
      <c r="A329" s="7" t="s">
        <v>35</v>
      </c>
      <c r="B329" s="7" t="s">
        <v>50</v>
      </c>
      <c r="C329" s="8">
        <v>40041</v>
      </c>
      <c r="D329" s="9" t="s">
        <v>37</v>
      </c>
      <c r="E329" s="10" t="s">
        <v>38</v>
      </c>
      <c r="F329" s="10">
        <f t="shared" si="20"/>
        <v>0</v>
      </c>
      <c r="G329" s="10">
        <f t="shared" si="21"/>
        <v>1</v>
      </c>
      <c r="H329" s="10">
        <f t="shared" si="22"/>
        <v>0</v>
      </c>
      <c r="I329" s="10">
        <f t="shared" si="23"/>
        <v>0</v>
      </c>
      <c r="J329" s="7">
        <v>0</v>
      </c>
      <c r="K329" s="13">
        <v>13510</v>
      </c>
      <c r="L329" s="9">
        <v>1561659</v>
      </c>
      <c r="M329" s="7">
        <v>20</v>
      </c>
      <c r="N329" s="7">
        <v>5</v>
      </c>
      <c r="O329" s="7">
        <v>0</v>
      </c>
      <c r="P329" s="7">
        <v>9</v>
      </c>
      <c r="Q329" s="7">
        <v>1</v>
      </c>
      <c r="R329" s="7">
        <v>7</v>
      </c>
      <c r="S329" s="7">
        <v>2</v>
      </c>
      <c r="T329" s="12">
        <v>21.388221731194157</v>
      </c>
      <c r="U329" s="7">
        <v>7</v>
      </c>
    </row>
    <row r="330" spans="1:21" x14ac:dyDescent="0.2">
      <c r="A330" s="7" t="s">
        <v>43</v>
      </c>
      <c r="B330" s="7" t="s">
        <v>50</v>
      </c>
      <c r="C330" s="8">
        <v>40048</v>
      </c>
      <c r="D330" s="9" t="s">
        <v>45</v>
      </c>
      <c r="E330" s="10" t="s">
        <v>33</v>
      </c>
      <c r="F330" s="10">
        <f t="shared" si="20"/>
        <v>1</v>
      </c>
      <c r="G330" s="10">
        <f t="shared" si="21"/>
        <v>0</v>
      </c>
      <c r="H330" s="10">
        <f t="shared" si="22"/>
        <v>0</v>
      </c>
      <c r="I330" s="10">
        <f t="shared" si="23"/>
        <v>0</v>
      </c>
      <c r="J330" s="7">
        <v>1</v>
      </c>
      <c r="K330" s="13">
        <v>21025</v>
      </c>
      <c r="L330" s="9">
        <v>1828092</v>
      </c>
      <c r="M330" s="7">
        <v>14</v>
      </c>
      <c r="N330" s="7">
        <v>3</v>
      </c>
      <c r="O330" s="7">
        <v>6</v>
      </c>
      <c r="P330" s="7">
        <v>9</v>
      </c>
      <c r="Q330" s="7">
        <v>5</v>
      </c>
      <c r="R330" s="7">
        <v>6</v>
      </c>
      <c r="S330" s="7">
        <v>3</v>
      </c>
      <c r="T330" s="12">
        <v>20.302621853124048</v>
      </c>
      <c r="U330" s="7">
        <v>0</v>
      </c>
    </row>
    <row r="331" spans="1:21" x14ac:dyDescent="0.2">
      <c r="A331" s="7" t="s">
        <v>61</v>
      </c>
      <c r="B331" s="7" t="s">
        <v>50</v>
      </c>
      <c r="C331" s="8">
        <v>40062</v>
      </c>
      <c r="D331" s="9" t="s">
        <v>57</v>
      </c>
      <c r="E331" s="10" t="s">
        <v>42</v>
      </c>
      <c r="F331" s="10">
        <f t="shared" si="20"/>
        <v>0</v>
      </c>
      <c r="G331" s="10">
        <f t="shared" si="21"/>
        <v>0</v>
      </c>
      <c r="H331" s="10">
        <f t="shared" si="22"/>
        <v>1</v>
      </c>
      <c r="I331" s="10">
        <f t="shared" si="23"/>
        <v>0</v>
      </c>
      <c r="J331" s="7">
        <v>0</v>
      </c>
      <c r="K331" s="13">
        <v>15835</v>
      </c>
      <c r="L331" s="9">
        <v>2452617</v>
      </c>
      <c r="M331" s="7">
        <v>13</v>
      </c>
      <c r="N331" s="7">
        <v>4</v>
      </c>
      <c r="O331" s="7">
        <v>5</v>
      </c>
      <c r="P331" s="7">
        <v>4</v>
      </c>
      <c r="Q331" s="7">
        <v>8</v>
      </c>
      <c r="R331" s="7">
        <v>1</v>
      </c>
      <c r="S331" s="7">
        <v>3</v>
      </c>
      <c r="T331" s="12">
        <v>21.764980744090732</v>
      </c>
      <c r="U331" s="7">
        <v>0</v>
      </c>
    </row>
    <row r="332" spans="1:21" x14ac:dyDescent="0.2">
      <c r="A332" s="7" t="s">
        <v>52</v>
      </c>
      <c r="B332" s="7" t="s">
        <v>50</v>
      </c>
      <c r="C332" s="8">
        <v>40076</v>
      </c>
      <c r="D332" s="9" t="s">
        <v>75</v>
      </c>
      <c r="E332" s="10" t="s">
        <v>42</v>
      </c>
      <c r="F332" s="10">
        <f t="shared" si="20"/>
        <v>0</v>
      </c>
      <c r="G332" s="10">
        <f t="shared" si="21"/>
        <v>0</v>
      </c>
      <c r="H332" s="10">
        <f t="shared" si="22"/>
        <v>1</v>
      </c>
      <c r="I332" s="10">
        <f t="shared" si="23"/>
        <v>0</v>
      </c>
      <c r="J332" s="7">
        <v>0</v>
      </c>
      <c r="K332" s="11">
        <v>23692</v>
      </c>
      <c r="L332" s="9">
        <v>563107</v>
      </c>
      <c r="M332" s="7">
        <v>17</v>
      </c>
      <c r="N332" s="7">
        <v>3</v>
      </c>
      <c r="O332" s="7">
        <v>0</v>
      </c>
      <c r="P332" s="7">
        <v>7</v>
      </c>
      <c r="Q332" s="7">
        <v>1</v>
      </c>
      <c r="R332" s="7">
        <v>4</v>
      </c>
      <c r="S332" s="7">
        <v>3</v>
      </c>
      <c r="T332" s="12">
        <v>36.675540411031839</v>
      </c>
      <c r="U332" s="7">
        <v>0</v>
      </c>
    </row>
    <row r="333" spans="1:21" x14ac:dyDescent="0.2">
      <c r="A333" s="7" t="s">
        <v>60</v>
      </c>
      <c r="B333" s="7" t="s">
        <v>50</v>
      </c>
      <c r="C333" s="8">
        <v>40086</v>
      </c>
      <c r="D333" s="9" t="s">
        <v>37</v>
      </c>
      <c r="E333" s="10" t="s">
        <v>38</v>
      </c>
      <c r="F333" s="10">
        <f t="shared" si="20"/>
        <v>0</v>
      </c>
      <c r="G333" s="10">
        <f t="shared" si="21"/>
        <v>1</v>
      </c>
      <c r="H333" s="10">
        <f t="shared" si="22"/>
        <v>0</v>
      </c>
      <c r="I333" s="10">
        <f t="shared" si="23"/>
        <v>0</v>
      </c>
      <c r="J333" s="7">
        <v>0</v>
      </c>
      <c r="K333" s="13">
        <v>13510</v>
      </c>
      <c r="L333" s="9">
        <v>1561659</v>
      </c>
      <c r="M333" s="7">
        <v>16</v>
      </c>
      <c r="N333" s="7">
        <v>3</v>
      </c>
      <c r="O333" s="7">
        <v>1</v>
      </c>
      <c r="P333" s="7">
        <v>5</v>
      </c>
      <c r="Q333" s="7">
        <v>0</v>
      </c>
      <c r="R333" s="7">
        <v>4</v>
      </c>
      <c r="S333" s="7">
        <v>3</v>
      </c>
      <c r="T333" s="12">
        <v>13.745644599303136</v>
      </c>
      <c r="U333" s="7">
        <v>0</v>
      </c>
    </row>
    <row r="334" spans="1:21" x14ac:dyDescent="0.2">
      <c r="A334" s="7" t="s">
        <v>58</v>
      </c>
      <c r="B334" s="7" t="s">
        <v>50</v>
      </c>
      <c r="C334" s="8">
        <v>40096</v>
      </c>
      <c r="D334" s="9" t="s">
        <v>51</v>
      </c>
      <c r="E334" s="10" t="s">
        <v>42</v>
      </c>
      <c r="F334" s="10">
        <f t="shared" si="20"/>
        <v>0</v>
      </c>
      <c r="G334" s="10">
        <f t="shared" si="21"/>
        <v>0</v>
      </c>
      <c r="H334" s="10">
        <f t="shared" si="22"/>
        <v>1</v>
      </c>
      <c r="I334" s="10">
        <f t="shared" si="23"/>
        <v>0</v>
      </c>
      <c r="J334" s="7">
        <v>0</v>
      </c>
      <c r="K334" s="13">
        <v>22903</v>
      </c>
      <c r="L334" s="9">
        <v>6186710</v>
      </c>
      <c r="M334" s="7">
        <v>6</v>
      </c>
      <c r="N334" s="7">
        <v>2</v>
      </c>
      <c r="O334" s="7">
        <v>5</v>
      </c>
      <c r="P334" s="7">
        <v>5</v>
      </c>
      <c r="Q334" s="7">
        <v>5</v>
      </c>
      <c r="R334" s="7">
        <v>5</v>
      </c>
      <c r="S334" s="7">
        <v>3</v>
      </c>
      <c r="T334" s="12">
        <v>19.177905960496417</v>
      </c>
      <c r="U334" s="7">
        <v>41.6</v>
      </c>
    </row>
    <row r="335" spans="1:21" x14ac:dyDescent="0.2">
      <c r="A335" s="7" t="s">
        <v>47</v>
      </c>
      <c r="B335" s="7" t="s">
        <v>50</v>
      </c>
      <c r="C335" s="8">
        <v>40111</v>
      </c>
      <c r="D335" s="9" t="s">
        <v>64</v>
      </c>
      <c r="E335" s="10" t="s">
        <v>42</v>
      </c>
      <c r="F335" s="10">
        <f t="shared" si="20"/>
        <v>0</v>
      </c>
      <c r="G335" s="10">
        <f t="shared" si="21"/>
        <v>0</v>
      </c>
      <c r="H335" s="10">
        <f t="shared" si="22"/>
        <v>1</v>
      </c>
      <c r="I335" s="10">
        <f t="shared" si="23"/>
        <v>0</v>
      </c>
      <c r="J335" s="7">
        <v>0</v>
      </c>
      <c r="K335" s="13">
        <v>47108</v>
      </c>
      <c r="L335" s="9">
        <v>417098</v>
      </c>
      <c r="M335" s="7">
        <v>13</v>
      </c>
      <c r="N335" s="7">
        <v>4</v>
      </c>
      <c r="O335" s="7">
        <v>5</v>
      </c>
      <c r="P335" s="7">
        <v>1</v>
      </c>
      <c r="Q335" s="7">
        <v>1</v>
      </c>
      <c r="R335" s="7">
        <v>3</v>
      </c>
      <c r="S335" s="7">
        <v>4</v>
      </c>
      <c r="T335" s="12">
        <v>24.93875214653692</v>
      </c>
      <c r="U335" s="7">
        <v>0</v>
      </c>
    </row>
    <row r="336" spans="1:21" x14ac:dyDescent="0.2">
      <c r="A336" s="7" t="s">
        <v>46</v>
      </c>
      <c r="B336" s="7" t="s">
        <v>50</v>
      </c>
      <c r="C336" s="8">
        <v>40121</v>
      </c>
      <c r="D336" s="9" t="s">
        <v>48</v>
      </c>
      <c r="E336" s="10" t="s">
        <v>33</v>
      </c>
      <c r="F336" s="10">
        <f t="shared" si="20"/>
        <v>1</v>
      </c>
      <c r="G336" s="10">
        <f t="shared" si="21"/>
        <v>0</v>
      </c>
      <c r="H336" s="10">
        <f t="shared" si="22"/>
        <v>0</v>
      </c>
      <c r="I336" s="10">
        <f t="shared" si="23"/>
        <v>0</v>
      </c>
      <c r="J336" s="7">
        <v>0</v>
      </c>
      <c r="K336" s="13">
        <v>23534</v>
      </c>
      <c r="L336" s="9">
        <v>1430220</v>
      </c>
      <c r="M336" s="7">
        <v>7</v>
      </c>
      <c r="N336" s="7">
        <v>2</v>
      </c>
      <c r="O336" s="7">
        <v>3</v>
      </c>
      <c r="P336" s="7">
        <v>9</v>
      </c>
      <c r="Q336" s="7">
        <v>3</v>
      </c>
      <c r="R336" s="7">
        <v>6</v>
      </c>
      <c r="S336" s="7">
        <v>4</v>
      </c>
      <c r="T336" s="12">
        <v>16.941701769165963</v>
      </c>
      <c r="U336" s="7">
        <v>6.8</v>
      </c>
    </row>
    <row r="337" spans="1:21" x14ac:dyDescent="0.2">
      <c r="A337" s="7" t="s">
        <v>53</v>
      </c>
      <c r="B337" s="7" t="s">
        <v>50</v>
      </c>
      <c r="C337" s="8">
        <v>40139</v>
      </c>
      <c r="D337" s="9" t="s">
        <v>51</v>
      </c>
      <c r="E337" s="10" t="s">
        <v>42</v>
      </c>
      <c r="F337" s="10">
        <f t="shared" si="20"/>
        <v>0</v>
      </c>
      <c r="G337" s="10">
        <f t="shared" si="21"/>
        <v>0</v>
      </c>
      <c r="H337" s="10">
        <f t="shared" si="22"/>
        <v>1</v>
      </c>
      <c r="I337" s="10">
        <f t="shared" si="23"/>
        <v>0</v>
      </c>
      <c r="J337" s="7">
        <v>0</v>
      </c>
      <c r="K337" s="13">
        <v>22903</v>
      </c>
      <c r="L337" s="9">
        <v>6186710</v>
      </c>
      <c r="M337" s="7">
        <v>16</v>
      </c>
      <c r="N337" s="7">
        <v>1</v>
      </c>
      <c r="O337" s="7">
        <v>6</v>
      </c>
      <c r="P337" s="7">
        <v>7</v>
      </c>
      <c r="Q337" s="7">
        <v>3</v>
      </c>
      <c r="R337" s="7">
        <v>4</v>
      </c>
      <c r="S337" s="7">
        <v>4</v>
      </c>
      <c r="T337" s="12">
        <v>10.200958020593671</v>
      </c>
      <c r="U337" s="7">
        <v>0</v>
      </c>
    </row>
    <row r="338" spans="1:21" x14ac:dyDescent="0.2">
      <c r="A338" s="7" t="s">
        <v>63</v>
      </c>
      <c r="B338" s="7" t="s">
        <v>50</v>
      </c>
      <c r="C338" s="8">
        <v>40146</v>
      </c>
      <c r="D338" s="9" t="s">
        <v>65</v>
      </c>
      <c r="E338" s="10" t="s">
        <v>66</v>
      </c>
      <c r="F338" s="10">
        <f t="shared" si="20"/>
        <v>0</v>
      </c>
      <c r="G338" s="10">
        <f t="shared" si="21"/>
        <v>0</v>
      </c>
      <c r="H338" s="10">
        <f t="shared" si="22"/>
        <v>0</v>
      </c>
      <c r="I338" s="10">
        <f t="shared" si="23"/>
        <v>1</v>
      </c>
      <c r="J338" s="7">
        <v>0</v>
      </c>
      <c r="K338" s="11">
        <v>14355</v>
      </c>
      <c r="L338" s="9">
        <v>1281975</v>
      </c>
      <c r="M338" s="7">
        <v>9</v>
      </c>
      <c r="N338" s="7">
        <v>1</v>
      </c>
      <c r="O338" s="7">
        <v>4</v>
      </c>
      <c r="P338" s="7">
        <v>4</v>
      </c>
      <c r="Q338" s="7">
        <v>3</v>
      </c>
      <c r="R338" s="7">
        <v>5</v>
      </c>
      <c r="S338" s="7">
        <v>4</v>
      </c>
      <c r="T338" s="12">
        <v>41.501539861412475</v>
      </c>
      <c r="U338" s="7">
        <v>0</v>
      </c>
    </row>
    <row r="339" spans="1:21" x14ac:dyDescent="0.2">
      <c r="A339" s="7" t="s">
        <v>44</v>
      </c>
      <c r="B339" s="7" t="s">
        <v>35</v>
      </c>
      <c r="C339" s="8">
        <v>39950</v>
      </c>
      <c r="D339" s="9" t="s">
        <v>62</v>
      </c>
      <c r="E339" s="10" t="s">
        <v>38</v>
      </c>
      <c r="F339" s="10">
        <f t="shared" si="20"/>
        <v>0</v>
      </c>
      <c r="G339" s="10">
        <f t="shared" si="21"/>
        <v>1</v>
      </c>
      <c r="H339" s="10">
        <f t="shared" si="22"/>
        <v>0</v>
      </c>
      <c r="I339" s="10">
        <f t="shared" si="23"/>
        <v>0</v>
      </c>
      <c r="J339" s="7">
        <v>0</v>
      </c>
      <c r="K339" s="11">
        <v>9240</v>
      </c>
      <c r="L339" s="9">
        <v>2998096</v>
      </c>
      <c r="M339" s="7">
        <v>2</v>
      </c>
      <c r="N339" s="7">
        <v>10</v>
      </c>
      <c r="O339" s="7">
        <v>7</v>
      </c>
      <c r="P339" s="7">
        <v>5</v>
      </c>
      <c r="Q339" s="7">
        <v>4</v>
      </c>
      <c r="R339" s="7">
        <v>7</v>
      </c>
      <c r="S339" s="7">
        <v>1</v>
      </c>
      <c r="T339" s="12">
        <v>20.368234250221828</v>
      </c>
      <c r="U339" s="7">
        <v>1.5</v>
      </c>
    </row>
    <row r="340" spans="1:21" x14ac:dyDescent="0.2">
      <c r="A340" s="7" t="s">
        <v>53</v>
      </c>
      <c r="B340" s="7" t="s">
        <v>35</v>
      </c>
      <c r="C340" s="8">
        <v>39963</v>
      </c>
      <c r="D340" s="9" t="s">
        <v>51</v>
      </c>
      <c r="E340" s="10" t="s">
        <v>42</v>
      </c>
      <c r="F340" s="10">
        <f t="shared" si="20"/>
        <v>0</v>
      </c>
      <c r="G340" s="10">
        <f t="shared" si="21"/>
        <v>0</v>
      </c>
      <c r="H340" s="10">
        <f t="shared" si="22"/>
        <v>1</v>
      </c>
      <c r="I340" s="10">
        <f t="shared" si="23"/>
        <v>0</v>
      </c>
      <c r="J340" s="7">
        <v>0</v>
      </c>
      <c r="K340" s="13">
        <v>22903</v>
      </c>
      <c r="L340" s="9">
        <v>6186710</v>
      </c>
      <c r="M340" s="7">
        <v>17</v>
      </c>
      <c r="N340" s="7">
        <v>18</v>
      </c>
      <c r="O340" s="7">
        <v>2</v>
      </c>
      <c r="P340" s="7">
        <v>1</v>
      </c>
      <c r="Q340" s="7">
        <v>1</v>
      </c>
      <c r="R340" s="7">
        <v>3</v>
      </c>
      <c r="S340" s="7">
        <v>1</v>
      </c>
      <c r="T340" s="12">
        <v>11.78082992402104</v>
      </c>
      <c r="U340" s="7">
        <v>7.5</v>
      </c>
    </row>
    <row r="341" spans="1:21" x14ac:dyDescent="0.2">
      <c r="A341" s="7" t="s">
        <v>52</v>
      </c>
      <c r="B341" s="7" t="s">
        <v>35</v>
      </c>
      <c r="C341" s="8">
        <v>39984</v>
      </c>
      <c r="D341" s="9" t="s">
        <v>54</v>
      </c>
      <c r="E341" s="10" t="s">
        <v>42</v>
      </c>
      <c r="F341" s="10">
        <f t="shared" si="20"/>
        <v>0</v>
      </c>
      <c r="G341" s="10">
        <f t="shared" si="21"/>
        <v>0</v>
      </c>
      <c r="H341" s="10">
        <f t="shared" si="22"/>
        <v>1</v>
      </c>
      <c r="I341" s="10">
        <f t="shared" si="23"/>
        <v>0</v>
      </c>
      <c r="J341" s="7">
        <v>0</v>
      </c>
      <c r="K341" s="13">
        <v>20044</v>
      </c>
      <c r="L341" s="9">
        <v>673396</v>
      </c>
      <c r="M341" s="7">
        <v>14</v>
      </c>
      <c r="N341" s="7">
        <v>17</v>
      </c>
      <c r="O341" s="7">
        <v>3</v>
      </c>
      <c r="P341" s="7">
        <v>4</v>
      </c>
      <c r="Q341" s="7">
        <v>4</v>
      </c>
      <c r="R341" s="7">
        <v>6</v>
      </c>
      <c r="S341" s="7">
        <v>1</v>
      </c>
      <c r="T341" s="12">
        <v>17.255520504731862</v>
      </c>
      <c r="U341" s="7">
        <v>0</v>
      </c>
    </row>
    <row r="342" spans="1:21" x14ac:dyDescent="0.2">
      <c r="A342" s="7" t="s">
        <v>47</v>
      </c>
      <c r="B342" s="7" t="s">
        <v>35</v>
      </c>
      <c r="C342" s="8">
        <v>39998</v>
      </c>
      <c r="D342" s="9" t="s">
        <v>64</v>
      </c>
      <c r="E342" s="10" t="s">
        <v>42</v>
      </c>
      <c r="F342" s="10">
        <f t="shared" si="20"/>
        <v>0</v>
      </c>
      <c r="G342" s="10">
        <f t="shared" si="21"/>
        <v>0</v>
      </c>
      <c r="H342" s="10">
        <f t="shared" si="22"/>
        <v>1</v>
      </c>
      <c r="I342" s="10">
        <f t="shared" si="23"/>
        <v>0</v>
      </c>
      <c r="J342" s="7">
        <v>0</v>
      </c>
      <c r="K342" s="13">
        <v>47108</v>
      </c>
      <c r="L342" s="9">
        <v>417098</v>
      </c>
      <c r="M342" s="7">
        <v>10</v>
      </c>
      <c r="N342" s="7">
        <v>15</v>
      </c>
      <c r="O342" s="7">
        <v>1</v>
      </c>
      <c r="P342" s="7">
        <v>3</v>
      </c>
      <c r="Q342" s="7">
        <v>3</v>
      </c>
      <c r="R342" s="7">
        <v>4</v>
      </c>
      <c r="S342" s="7">
        <v>1</v>
      </c>
      <c r="T342" s="12">
        <v>15.330130404941661</v>
      </c>
      <c r="U342" s="7">
        <v>0</v>
      </c>
    </row>
    <row r="343" spans="1:21" x14ac:dyDescent="0.2">
      <c r="A343" s="7" t="s">
        <v>55</v>
      </c>
      <c r="B343" s="7" t="s">
        <v>35</v>
      </c>
      <c r="C343" s="8">
        <v>40010</v>
      </c>
      <c r="D343" s="9" t="s">
        <v>41</v>
      </c>
      <c r="E343" s="10" t="s">
        <v>42</v>
      </c>
      <c r="F343" s="10">
        <f t="shared" si="20"/>
        <v>0</v>
      </c>
      <c r="G343" s="10">
        <f t="shared" si="21"/>
        <v>0</v>
      </c>
      <c r="H343" s="10">
        <f t="shared" si="22"/>
        <v>1</v>
      </c>
      <c r="I343" s="10">
        <f t="shared" si="23"/>
        <v>0</v>
      </c>
      <c r="J343" s="7">
        <v>0</v>
      </c>
      <c r="K343" s="11">
        <v>22667</v>
      </c>
      <c r="L343" s="9">
        <v>19223897</v>
      </c>
      <c r="M343" s="7">
        <v>8</v>
      </c>
      <c r="N343" s="7">
        <v>12</v>
      </c>
      <c r="O343" s="7">
        <v>3</v>
      </c>
      <c r="P343" s="7">
        <v>6</v>
      </c>
      <c r="Q343" s="7">
        <v>4</v>
      </c>
      <c r="R343" s="7">
        <v>4</v>
      </c>
      <c r="S343" s="7">
        <v>2</v>
      </c>
      <c r="T343" s="12">
        <v>33.198519071893124</v>
      </c>
      <c r="U343" s="7">
        <v>0</v>
      </c>
    </row>
    <row r="344" spans="1:21" x14ac:dyDescent="0.2">
      <c r="A344" s="7" t="s">
        <v>40</v>
      </c>
      <c r="B344" s="7" t="s">
        <v>35</v>
      </c>
      <c r="C344" s="8">
        <v>40017</v>
      </c>
      <c r="D344" s="9" t="s">
        <v>45</v>
      </c>
      <c r="E344" s="10" t="s">
        <v>33</v>
      </c>
      <c r="F344" s="10">
        <f t="shared" si="20"/>
        <v>1</v>
      </c>
      <c r="G344" s="10">
        <f t="shared" si="21"/>
        <v>0</v>
      </c>
      <c r="H344" s="10">
        <f t="shared" si="22"/>
        <v>0</v>
      </c>
      <c r="I344" s="10">
        <f t="shared" si="23"/>
        <v>0</v>
      </c>
      <c r="J344" s="7">
        <v>0</v>
      </c>
      <c r="K344" s="13">
        <v>21025</v>
      </c>
      <c r="L344" s="9">
        <v>1828092</v>
      </c>
      <c r="M344" s="7">
        <v>11</v>
      </c>
      <c r="N344" s="7">
        <v>17</v>
      </c>
      <c r="O344" s="7">
        <v>4</v>
      </c>
      <c r="P344" s="7">
        <v>3</v>
      </c>
      <c r="Q344" s="7">
        <v>3</v>
      </c>
      <c r="R344" s="7">
        <v>5</v>
      </c>
      <c r="S344" s="7">
        <v>2</v>
      </c>
      <c r="T344" s="12">
        <v>12.075652558619673</v>
      </c>
      <c r="U344" s="7">
        <v>11</v>
      </c>
    </row>
    <row r="345" spans="1:21" x14ac:dyDescent="0.2">
      <c r="A345" s="7" t="s">
        <v>61</v>
      </c>
      <c r="B345" s="7" t="s">
        <v>35</v>
      </c>
      <c r="C345" s="8">
        <v>40023</v>
      </c>
      <c r="D345" s="9" t="s">
        <v>57</v>
      </c>
      <c r="E345" s="10" t="s">
        <v>42</v>
      </c>
      <c r="F345" s="10">
        <f t="shared" si="20"/>
        <v>0</v>
      </c>
      <c r="G345" s="10">
        <f t="shared" si="21"/>
        <v>0</v>
      </c>
      <c r="H345" s="10">
        <f t="shared" si="22"/>
        <v>1</v>
      </c>
      <c r="I345" s="10">
        <f t="shared" si="23"/>
        <v>0</v>
      </c>
      <c r="J345" s="7">
        <v>0</v>
      </c>
      <c r="K345" s="13">
        <v>15835</v>
      </c>
      <c r="L345" s="9">
        <v>2452617</v>
      </c>
      <c r="M345" s="7">
        <v>16</v>
      </c>
      <c r="N345" s="7">
        <v>17</v>
      </c>
      <c r="O345" s="7">
        <v>4</v>
      </c>
      <c r="P345" s="7">
        <v>2</v>
      </c>
      <c r="Q345" s="7">
        <v>4</v>
      </c>
      <c r="R345" s="7">
        <v>5</v>
      </c>
      <c r="S345" s="7">
        <v>2</v>
      </c>
      <c r="T345" s="12">
        <v>14.6153935</v>
      </c>
      <c r="U345" s="7">
        <v>0</v>
      </c>
    </row>
    <row r="346" spans="1:21" x14ac:dyDescent="0.2">
      <c r="A346" s="7" t="s">
        <v>49</v>
      </c>
      <c r="B346" s="7" t="s">
        <v>35</v>
      </c>
      <c r="C346" s="8">
        <v>40031</v>
      </c>
      <c r="D346" s="9" t="s">
        <v>51</v>
      </c>
      <c r="E346" s="10" t="s">
        <v>42</v>
      </c>
      <c r="F346" s="10">
        <f t="shared" si="20"/>
        <v>0</v>
      </c>
      <c r="G346" s="10">
        <f t="shared" si="21"/>
        <v>0</v>
      </c>
      <c r="H346" s="10">
        <f t="shared" si="22"/>
        <v>1</v>
      </c>
      <c r="I346" s="10">
        <f t="shared" si="23"/>
        <v>0</v>
      </c>
      <c r="J346" s="7">
        <v>0</v>
      </c>
      <c r="K346" s="13">
        <v>22903</v>
      </c>
      <c r="L346" s="9">
        <v>6186710</v>
      </c>
      <c r="M346" s="7">
        <v>20</v>
      </c>
      <c r="N346" s="7">
        <v>18</v>
      </c>
      <c r="O346" s="7">
        <v>1</v>
      </c>
      <c r="P346" s="7">
        <v>1</v>
      </c>
      <c r="Q346" s="7">
        <v>1</v>
      </c>
      <c r="R346" s="7">
        <v>3</v>
      </c>
      <c r="S346" s="7">
        <v>2</v>
      </c>
      <c r="T346" s="12">
        <v>13.531300739671657</v>
      </c>
      <c r="U346" s="7">
        <v>0</v>
      </c>
    </row>
    <row r="347" spans="1:21" x14ac:dyDescent="0.2">
      <c r="A347" s="7" t="s">
        <v>56</v>
      </c>
      <c r="B347" s="7" t="s">
        <v>35</v>
      </c>
      <c r="C347" s="8">
        <v>40035</v>
      </c>
      <c r="D347" s="9" t="s">
        <v>48</v>
      </c>
      <c r="E347" s="10" t="s">
        <v>33</v>
      </c>
      <c r="F347" s="10">
        <f t="shared" si="20"/>
        <v>1</v>
      </c>
      <c r="G347" s="10">
        <f t="shared" si="21"/>
        <v>0</v>
      </c>
      <c r="H347" s="10">
        <f t="shared" si="22"/>
        <v>0</v>
      </c>
      <c r="I347" s="10">
        <f t="shared" si="23"/>
        <v>0</v>
      </c>
      <c r="J347" s="7">
        <v>0</v>
      </c>
      <c r="K347" s="13">
        <v>23534</v>
      </c>
      <c r="L347" s="9">
        <v>1430220</v>
      </c>
      <c r="M347" s="7">
        <v>3</v>
      </c>
      <c r="N347" s="7">
        <v>20</v>
      </c>
      <c r="O347" s="7">
        <v>4</v>
      </c>
      <c r="P347" s="7">
        <v>0</v>
      </c>
      <c r="Q347" s="7">
        <v>7</v>
      </c>
      <c r="R347" s="7">
        <v>1</v>
      </c>
      <c r="S347" s="7">
        <v>2</v>
      </c>
      <c r="T347" s="12">
        <v>14.41513223970539</v>
      </c>
      <c r="U347" s="7">
        <v>79</v>
      </c>
    </row>
    <row r="348" spans="1:21" x14ac:dyDescent="0.2">
      <c r="A348" s="7" t="s">
        <v>36</v>
      </c>
      <c r="B348" s="7" t="s">
        <v>35</v>
      </c>
      <c r="C348" s="8">
        <v>40044</v>
      </c>
      <c r="D348" s="9" t="s">
        <v>59</v>
      </c>
      <c r="E348" s="10" t="s">
        <v>42</v>
      </c>
      <c r="F348" s="10">
        <f t="shared" si="20"/>
        <v>0</v>
      </c>
      <c r="G348" s="10">
        <f t="shared" si="21"/>
        <v>0</v>
      </c>
      <c r="H348" s="10">
        <f t="shared" si="22"/>
        <v>1</v>
      </c>
      <c r="I348" s="10">
        <f t="shared" si="23"/>
        <v>0</v>
      </c>
      <c r="J348" s="7">
        <v>0</v>
      </c>
      <c r="K348" s="11">
        <v>100806</v>
      </c>
      <c r="L348" s="9">
        <v>270173</v>
      </c>
      <c r="M348" s="7">
        <v>9</v>
      </c>
      <c r="N348" s="7">
        <v>20</v>
      </c>
      <c r="O348" s="7">
        <v>6</v>
      </c>
      <c r="P348" s="7">
        <v>0</v>
      </c>
      <c r="Q348" s="7">
        <v>5</v>
      </c>
      <c r="R348" s="7">
        <v>2</v>
      </c>
      <c r="S348" s="7">
        <v>3</v>
      </c>
      <c r="T348" s="12">
        <v>13.814534106107891</v>
      </c>
      <c r="U348" s="7">
        <v>38</v>
      </c>
    </row>
    <row r="349" spans="1:21" x14ac:dyDescent="0.2">
      <c r="A349" s="7" t="s">
        <v>31</v>
      </c>
      <c r="B349" s="7" t="s">
        <v>35</v>
      </c>
      <c r="C349" s="8">
        <v>40055</v>
      </c>
      <c r="D349" s="9" t="s">
        <v>57</v>
      </c>
      <c r="E349" s="10" t="s">
        <v>42</v>
      </c>
      <c r="F349" s="10">
        <f t="shared" si="20"/>
        <v>0</v>
      </c>
      <c r="G349" s="10">
        <f t="shared" si="21"/>
        <v>0</v>
      </c>
      <c r="H349" s="10">
        <f t="shared" si="22"/>
        <v>1</v>
      </c>
      <c r="I349" s="10">
        <f t="shared" si="23"/>
        <v>0</v>
      </c>
      <c r="J349" s="7">
        <v>0</v>
      </c>
      <c r="K349" s="13">
        <v>15835</v>
      </c>
      <c r="L349" s="9">
        <v>2452617</v>
      </c>
      <c r="M349" s="7">
        <v>6</v>
      </c>
      <c r="N349" s="7">
        <v>19</v>
      </c>
      <c r="O349" s="7">
        <v>1</v>
      </c>
      <c r="P349" s="7">
        <v>3</v>
      </c>
      <c r="Q349" s="7">
        <v>3</v>
      </c>
      <c r="R349" s="7">
        <v>4</v>
      </c>
      <c r="S349" s="7">
        <v>3</v>
      </c>
      <c r="T349" s="12">
        <v>13.269248268540519</v>
      </c>
      <c r="U349" s="7">
        <v>0</v>
      </c>
    </row>
    <row r="350" spans="1:21" x14ac:dyDescent="0.2">
      <c r="A350" s="7" t="s">
        <v>58</v>
      </c>
      <c r="B350" s="7" t="s">
        <v>35</v>
      </c>
      <c r="C350" s="8">
        <v>40068</v>
      </c>
      <c r="D350" s="9" t="s">
        <v>51</v>
      </c>
      <c r="E350" s="10" t="s">
        <v>42</v>
      </c>
      <c r="F350" s="10">
        <f t="shared" si="20"/>
        <v>0</v>
      </c>
      <c r="G350" s="10">
        <f t="shared" si="21"/>
        <v>0</v>
      </c>
      <c r="H350" s="10">
        <f t="shared" si="22"/>
        <v>1</v>
      </c>
      <c r="I350" s="10">
        <f t="shared" si="23"/>
        <v>0</v>
      </c>
      <c r="J350" s="7">
        <v>0</v>
      </c>
      <c r="K350" s="13">
        <v>22903</v>
      </c>
      <c r="L350" s="9">
        <v>6186710</v>
      </c>
      <c r="M350" s="7">
        <v>11</v>
      </c>
      <c r="N350" s="7">
        <v>19</v>
      </c>
      <c r="O350" s="7">
        <v>4</v>
      </c>
      <c r="P350" s="7">
        <v>7</v>
      </c>
      <c r="Q350" s="7">
        <v>3</v>
      </c>
      <c r="R350" s="7">
        <v>5</v>
      </c>
      <c r="S350" s="7">
        <v>3</v>
      </c>
      <c r="T350" s="12">
        <v>14.713206149286904</v>
      </c>
      <c r="U350" s="7">
        <v>0</v>
      </c>
    </row>
    <row r="351" spans="1:21" x14ac:dyDescent="0.2">
      <c r="A351" s="7" t="s">
        <v>43</v>
      </c>
      <c r="B351" s="7" t="s">
        <v>35</v>
      </c>
      <c r="C351" s="8">
        <v>40075</v>
      </c>
      <c r="D351" s="9" t="s">
        <v>45</v>
      </c>
      <c r="E351" s="10" t="s">
        <v>33</v>
      </c>
      <c r="F351" s="10">
        <f t="shared" si="20"/>
        <v>1</v>
      </c>
      <c r="G351" s="10">
        <f t="shared" si="21"/>
        <v>0</v>
      </c>
      <c r="H351" s="10">
        <f t="shared" si="22"/>
        <v>0</v>
      </c>
      <c r="I351" s="10">
        <f t="shared" si="23"/>
        <v>0</v>
      </c>
      <c r="J351" s="7">
        <v>0</v>
      </c>
      <c r="K351" s="13">
        <v>21025</v>
      </c>
      <c r="L351" s="9">
        <v>1828092</v>
      </c>
      <c r="M351" s="7">
        <v>14</v>
      </c>
      <c r="N351" s="7">
        <v>19</v>
      </c>
      <c r="O351" s="7">
        <v>1</v>
      </c>
      <c r="P351" s="7">
        <v>4</v>
      </c>
      <c r="Q351" s="7">
        <v>1</v>
      </c>
      <c r="R351" s="7">
        <v>3</v>
      </c>
      <c r="S351" s="7">
        <v>3</v>
      </c>
      <c r="T351" s="12">
        <v>18.77412485025955</v>
      </c>
      <c r="U351" s="7">
        <v>16.7</v>
      </c>
    </row>
    <row r="352" spans="1:21" x14ac:dyDescent="0.2">
      <c r="A352" s="7" t="s">
        <v>46</v>
      </c>
      <c r="B352" s="7" t="s">
        <v>35</v>
      </c>
      <c r="C352" s="8">
        <v>40090</v>
      </c>
      <c r="D352" s="9" t="s">
        <v>48</v>
      </c>
      <c r="E352" s="10" t="s">
        <v>33</v>
      </c>
      <c r="F352" s="10">
        <f t="shared" si="20"/>
        <v>1</v>
      </c>
      <c r="G352" s="10">
        <f t="shared" si="21"/>
        <v>0</v>
      </c>
      <c r="H352" s="10">
        <f t="shared" si="22"/>
        <v>0</v>
      </c>
      <c r="I352" s="10">
        <f t="shared" si="23"/>
        <v>0</v>
      </c>
      <c r="J352" s="7">
        <v>0</v>
      </c>
      <c r="K352" s="13">
        <v>23534</v>
      </c>
      <c r="L352" s="9">
        <v>1430220</v>
      </c>
      <c r="M352" s="7">
        <v>6</v>
      </c>
      <c r="N352" s="7">
        <v>19</v>
      </c>
      <c r="O352" s="7">
        <v>6</v>
      </c>
      <c r="P352" s="7">
        <v>3</v>
      </c>
      <c r="Q352" s="7">
        <v>8</v>
      </c>
      <c r="R352" s="7">
        <v>2</v>
      </c>
      <c r="S352" s="7">
        <v>3</v>
      </c>
      <c r="T352" s="12">
        <v>18.395744236987586</v>
      </c>
      <c r="U352" s="7">
        <v>0</v>
      </c>
    </row>
    <row r="353" spans="1:21" x14ac:dyDescent="0.2">
      <c r="A353" s="7" t="s">
        <v>63</v>
      </c>
      <c r="B353" s="7" t="s">
        <v>35</v>
      </c>
      <c r="C353" s="8">
        <v>40098</v>
      </c>
      <c r="D353" s="9" t="s">
        <v>37</v>
      </c>
      <c r="E353" s="10" t="s">
        <v>38</v>
      </c>
      <c r="F353" s="10">
        <f t="shared" si="20"/>
        <v>0</v>
      </c>
      <c r="G353" s="10">
        <f t="shared" si="21"/>
        <v>1</v>
      </c>
      <c r="H353" s="10">
        <f t="shared" si="22"/>
        <v>0</v>
      </c>
      <c r="I353" s="10">
        <f t="shared" si="23"/>
        <v>0</v>
      </c>
      <c r="J353" s="7">
        <v>0</v>
      </c>
      <c r="K353" s="13">
        <v>13510</v>
      </c>
      <c r="L353" s="9">
        <v>1561659</v>
      </c>
      <c r="M353" s="7">
        <v>5</v>
      </c>
      <c r="N353" s="7">
        <v>19</v>
      </c>
      <c r="O353" s="7">
        <v>3</v>
      </c>
      <c r="P353" s="7">
        <v>4</v>
      </c>
      <c r="Q353" s="7">
        <v>3</v>
      </c>
      <c r="R353" s="7">
        <v>5</v>
      </c>
      <c r="S353" s="7">
        <v>3</v>
      </c>
      <c r="T353" s="12">
        <v>8.2688992828188344</v>
      </c>
      <c r="U353" s="7">
        <v>0.2</v>
      </c>
    </row>
    <row r="354" spans="1:21" x14ac:dyDescent="0.2">
      <c r="A354" s="7" t="s">
        <v>30</v>
      </c>
      <c r="B354" s="7" t="s">
        <v>35</v>
      </c>
      <c r="C354" s="8">
        <v>40111</v>
      </c>
      <c r="D354" s="9" t="s">
        <v>32</v>
      </c>
      <c r="E354" s="10" t="s">
        <v>33</v>
      </c>
      <c r="F354" s="10">
        <f t="shared" si="20"/>
        <v>1</v>
      </c>
      <c r="G354" s="10">
        <f t="shared" si="21"/>
        <v>0</v>
      </c>
      <c r="H354" s="10">
        <f t="shared" si="22"/>
        <v>0</v>
      </c>
      <c r="I354" s="10">
        <f t="shared" si="23"/>
        <v>0</v>
      </c>
      <c r="J354" s="7">
        <v>0</v>
      </c>
      <c r="K354" s="11">
        <v>17907</v>
      </c>
      <c r="L354" s="9">
        <v>408161</v>
      </c>
      <c r="M354" s="7">
        <v>10</v>
      </c>
      <c r="N354" s="7">
        <v>19</v>
      </c>
      <c r="O354" s="7">
        <v>5</v>
      </c>
      <c r="P354" s="7">
        <v>3</v>
      </c>
      <c r="Q354" s="7">
        <v>6</v>
      </c>
      <c r="R354" s="7">
        <v>2</v>
      </c>
      <c r="S354" s="7">
        <v>4</v>
      </c>
      <c r="T354" s="12">
        <v>5.302133431989148</v>
      </c>
      <c r="U354" s="7">
        <v>0</v>
      </c>
    </row>
    <row r="355" spans="1:21" x14ac:dyDescent="0.2">
      <c r="A355" s="7" t="s">
        <v>60</v>
      </c>
      <c r="B355" s="7" t="s">
        <v>35</v>
      </c>
      <c r="C355" s="8">
        <v>40118</v>
      </c>
      <c r="D355" s="9" t="s">
        <v>37</v>
      </c>
      <c r="E355" s="10" t="s">
        <v>38</v>
      </c>
      <c r="F355" s="10">
        <f t="shared" si="20"/>
        <v>0</v>
      </c>
      <c r="G355" s="10">
        <f t="shared" si="21"/>
        <v>1</v>
      </c>
      <c r="H355" s="10">
        <f t="shared" si="22"/>
        <v>0</v>
      </c>
      <c r="I355" s="10">
        <f t="shared" si="23"/>
        <v>0</v>
      </c>
      <c r="J355" s="7">
        <v>0</v>
      </c>
      <c r="K355" s="13">
        <v>13510</v>
      </c>
      <c r="L355" s="9">
        <v>1561659</v>
      </c>
      <c r="M355" s="7">
        <v>18</v>
      </c>
      <c r="N355" s="7">
        <v>19</v>
      </c>
      <c r="O355" s="7">
        <v>3</v>
      </c>
      <c r="P355" s="7">
        <v>5</v>
      </c>
      <c r="Q355" s="7">
        <v>3</v>
      </c>
      <c r="R355" s="7">
        <v>5</v>
      </c>
      <c r="S355" s="7">
        <v>4</v>
      </c>
      <c r="T355" s="12">
        <v>20.676366496264254</v>
      </c>
      <c r="U355" s="7">
        <v>0</v>
      </c>
    </row>
    <row r="356" spans="1:21" x14ac:dyDescent="0.2">
      <c r="A356" s="7" t="s">
        <v>39</v>
      </c>
      <c r="B356" s="7" t="s">
        <v>35</v>
      </c>
      <c r="C356" s="8">
        <v>40128</v>
      </c>
      <c r="D356" s="9" t="s">
        <v>41</v>
      </c>
      <c r="E356" s="10" t="s">
        <v>42</v>
      </c>
      <c r="F356" s="10">
        <f t="shared" si="20"/>
        <v>0</v>
      </c>
      <c r="G356" s="10">
        <f t="shared" si="21"/>
        <v>0</v>
      </c>
      <c r="H356" s="10">
        <f t="shared" si="22"/>
        <v>1</v>
      </c>
      <c r="I356" s="10">
        <f t="shared" si="23"/>
        <v>0</v>
      </c>
      <c r="J356" s="7">
        <v>0</v>
      </c>
      <c r="K356" s="11">
        <v>22667</v>
      </c>
      <c r="L356" s="9">
        <v>19223897</v>
      </c>
      <c r="M356" s="7">
        <v>2</v>
      </c>
      <c r="N356" s="7">
        <v>20</v>
      </c>
      <c r="O356" s="7">
        <v>4</v>
      </c>
      <c r="P356" s="7">
        <v>1</v>
      </c>
      <c r="Q356" s="7">
        <v>6</v>
      </c>
      <c r="R356" s="7">
        <v>5</v>
      </c>
      <c r="S356" s="7">
        <v>4</v>
      </c>
      <c r="T356" s="12">
        <v>41.686295388207824</v>
      </c>
      <c r="U356" s="7">
        <v>1</v>
      </c>
    </row>
    <row r="357" spans="1:21" x14ac:dyDescent="0.2">
      <c r="A357" s="7" t="s">
        <v>50</v>
      </c>
      <c r="B357" s="7" t="s">
        <v>35</v>
      </c>
      <c r="C357" s="8">
        <v>40153</v>
      </c>
      <c r="D357" s="9" t="s">
        <v>41</v>
      </c>
      <c r="E357" s="10" t="s">
        <v>42</v>
      </c>
      <c r="F357" s="10">
        <f t="shared" si="20"/>
        <v>0</v>
      </c>
      <c r="G357" s="10">
        <f t="shared" si="21"/>
        <v>0</v>
      </c>
      <c r="H357" s="10">
        <f t="shared" si="22"/>
        <v>1</v>
      </c>
      <c r="I357" s="10">
        <f t="shared" si="23"/>
        <v>0</v>
      </c>
      <c r="J357" s="7">
        <v>0</v>
      </c>
      <c r="K357" s="11">
        <v>22667</v>
      </c>
      <c r="L357" s="9">
        <v>19223897</v>
      </c>
      <c r="M357" s="7">
        <v>4</v>
      </c>
      <c r="N357" s="7">
        <v>20</v>
      </c>
      <c r="O357" s="7">
        <v>3</v>
      </c>
      <c r="P357" s="7">
        <v>1</v>
      </c>
      <c r="Q357" s="7">
        <v>6</v>
      </c>
      <c r="R357" s="7">
        <v>3</v>
      </c>
      <c r="S357" s="7">
        <v>4</v>
      </c>
      <c r="T357" s="12">
        <v>36.741458850856532</v>
      </c>
      <c r="U357" s="7">
        <v>0</v>
      </c>
    </row>
    <row r="358" spans="1:21" x14ac:dyDescent="0.2">
      <c r="A358" s="7" t="s">
        <v>43</v>
      </c>
      <c r="B358" s="7" t="s">
        <v>44</v>
      </c>
      <c r="C358" s="8">
        <v>39943</v>
      </c>
      <c r="D358" s="9" t="s">
        <v>45</v>
      </c>
      <c r="E358" s="10" t="s">
        <v>33</v>
      </c>
      <c r="F358" s="10">
        <f t="shared" si="20"/>
        <v>1</v>
      </c>
      <c r="G358" s="10">
        <f t="shared" si="21"/>
        <v>0</v>
      </c>
      <c r="H358" s="10">
        <f t="shared" si="22"/>
        <v>0</v>
      </c>
      <c r="I358" s="10">
        <f t="shared" si="23"/>
        <v>0</v>
      </c>
      <c r="J358" s="7">
        <v>0</v>
      </c>
      <c r="K358" s="13">
        <v>21025</v>
      </c>
      <c r="L358" s="9">
        <v>1828092</v>
      </c>
      <c r="M358" s="7">
        <v>13</v>
      </c>
      <c r="N358" s="7">
        <v>10</v>
      </c>
      <c r="O358" s="7">
        <v>6</v>
      </c>
      <c r="P358" s="7">
        <v>7</v>
      </c>
      <c r="Q358" s="7">
        <v>8</v>
      </c>
      <c r="R358" s="7">
        <v>4</v>
      </c>
      <c r="S358" s="7">
        <v>1</v>
      </c>
      <c r="T358" s="12">
        <v>18.527119169378583</v>
      </c>
      <c r="U358" s="7">
        <v>0</v>
      </c>
    </row>
    <row r="359" spans="1:21" x14ac:dyDescent="0.2">
      <c r="A359" s="7" t="s">
        <v>61</v>
      </c>
      <c r="B359" s="7" t="s">
        <v>44</v>
      </c>
      <c r="C359" s="8">
        <v>39956</v>
      </c>
      <c r="D359" s="9" t="s">
        <v>57</v>
      </c>
      <c r="E359" s="10" t="s">
        <v>42</v>
      </c>
      <c r="F359" s="10">
        <f t="shared" si="20"/>
        <v>0</v>
      </c>
      <c r="G359" s="10">
        <f t="shared" si="21"/>
        <v>0</v>
      </c>
      <c r="H359" s="10">
        <f t="shared" si="22"/>
        <v>1</v>
      </c>
      <c r="I359" s="10">
        <f t="shared" si="23"/>
        <v>0</v>
      </c>
      <c r="J359" s="7">
        <v>0</v>
      </c>
      <c r="K359" s="13">
        <v>15835</v>
      </c>
      <c r="L359" s="9">
        <v>2452617</v>
      </c>
      <c r="M359" s="7">
        <v>7</v>
      </c>
      <c r="N359" s="7">
        <v>1</v>
      </c>
      <c r="O359" s="7">
        <v>5</v>
      </c>
      <c r="P359" s="7">
        <v>9</v>
      </c>
      <c r="Q359" s="7">
        <v>7</v>
      </c>
      <c r="R359" s="7">
        <v>6</v>
      </c>
      <c r="S359" s="7">
        <v>1</v>
      </c>
      <c r="T359" s="12">
        <v>10.366326530612245</v>
      </c>
      <c r="U359" s="7">
        <v>0</v>
      </c>
    </row>
    <row r="360" spans="1:21" x14ac:dyDescent="0.2">
      <c r="A360" s="7" t="s">
        <v>39</v>
      </c>
      <c r="B360" s="7" t="s">
        <v>44</v>
      </c>
      <c r="C360" s="8">
        <v>39971</v>
      </c>
      <c r="D360" s="9" t="s">
        <v>41</v>
      </c>
      <c r="E360" s="10" t="s">
        <v>42</v>
      </c>
      <c r="F360" s="10">
        <f t="shared" si="20"/>
        <v>0</v>
      </c>
      <c r="G360" s="10">
        <f t="shared" si="21"/>
        <v>0</v>
      </c>
      <c r="H360" s="10">
        <f t="shared" si="22"/>
        <v>1</v>
      </c>
      <c r="I360" s="10">
        <f t="shared" si="23"/>
        <v>0</v>
      </c>
      <c r="J360" s="7">
        <v>0</v>
      </c>
      <c r="K360" s="11">
        <v>22667</v>
      </c>
      <c r="L360" s="9">
        <v>19223897</v>
      </c>
      <c r="M360" s="7">
        <v>11</v>
      </c>
      <c r="N360" s="7">
        <v>2</v>
      </c>
      <c r="O360" s="7">
        <v>2</v>
      </c>
      <c r="P360" s="7">
        <v>6</v>
      </c>
      <c r="Q360" s="7">
        <v>2</v>
      </c>
      <c r="R360" s="7">
        <v>2</v>
      </c>
      <c r="S360" s="7">
        <v>1</v>
      </c>
      <c r="T360" s="12">
        <v>21.563531455515573</v>
      </c>
      <c r="U360" s="7">
        <v>0</v>
      </c>
    </row>
    <row r="361" spans="1:21" x14ac:dyDescent="0.2">
      <c r="A361" s="7" t="s">
        <v>58</v>
      </c>
      <c r="B361" s="7" t="s">
        <v>44</v>
      </c>
      <c r="C361" s="8">
        <v>39998</v>
      </c>
      <c r="D361" s="9" t="s">
        <v>51</v>
      </c>
      <c r="E361" s="10" t="s">
        <v>42</v>
      </c>
      <c r="F361" s="10">
        <f t="shared" si="20"/>
        <v>0</v>
      </c>
      <c r="G361" s="10">
        <f t="shared" si="21"/>
        <v>0</v>
      </c>
      <c r="H361" s="10">
        <f t="shared" si="22"/>
        <v>1</v>
      </c>
      <c r="I361" s="10">
        <f t="shared" si="23"/>
        <v>0</v>
      </c>
      <c r="J361" s="7">
        <v>0</v>
      </c>
      <c r="K361" s="13">
        <v>22903</v>
      </c>
      <c r="L361" s="9">
        <v>6186710</v>
      </c>
      <c r="M361" s="7">
        <v>7</v>
      </c>
      <c r="N361" s="7">
        <v>3</v>
      </c>
      <c r="O361" s="7">
        <v>4</v>
      </c>
      <c r="P361" s="7">
        <v>7</v>
      </c>
      <c r="Q361" s="7">
        <v>4</v>
      </c>
      <c r="R361" s="7">
        <v>8</v>
      </c>
      <c r="S361" s="7">
        <v>1</v>
      </c>
      <c r="T361" s="12">
        <v>17.302878114738267</v>
      </c>
      <c r="U361" s="7">
        <v>0</v>
      </c>
    </row>
    <row r="362" spans="1:21" x14ac:dyDescent="0.2">
      <c r="A362" s="7" t="s">
        <v>60</v>
      </c>
      <c r="B362" s="7" t="s">
        <v>44</v>
      </c>
      <c r="C362" s="8">
        <v>40010</v>
      </c>
      <c r="D362" s="9" t="s">
        <v>37</v>
      </c>
      <c r="E362" s="10" t="s">
        <v>38</v>
      </c>
      <c r="F362" s="10">
        <f t="shared" si="20"/>
        <v>0</v>
      </c>
      <c r="G362" s="10">
        <f t="shared" si="21"/>
        <v>1</v>
      </c>
      <c r="H362" s="10">
        <f t="shared" si="22"/>
        <v>0</v>
      </c>
      <c r="I362" s="10">
        <f t="shared" si="23"/>
        <v>0</v>
      </c>
      <c r="J362" s="7">
        <v>0</v>
      </c>
      <c r="K362" s="13">
        <v>13510</v>
      </c>
      <c r="L362" s="9">
        <v>1561659</v>
      </c>
      <c r="M362" s="7">
        <v>19</v>
      </c>
      <c r="N362" s="7">
        <v>3</v>
      </c>
      <c r="O362" s="7">
        <v>0</v>
      </c>
      <c r="P362" s="7">
        <v>6</v>
      </c>
      <c r="Q362" s="7">
        <v>1</v>
      </c>
      <c r="R362" s="7">
        <v>11</v>
      </c>
      <c r="S362" s="7">
        <v>2</v>
      </c>
      <c r="T362" s="12">
        <v>9</v>
      </c>
      <c r="U362" s="7">
        <v>10</v>
      </c>
    </row>
    <row r="363" spans="1:21" x14ac:dyDescent="0.2">
      <c r="A363" s="7" t="s">
        <v>55</v>
      </c>
      <c r="B363" s="7" t="s">
        <v>44</v>
      </c>
      <c r="C363" s="8">
        <v>40017</v>
      </c>
      <c r="D363" s="9" t="s">
        <v>41</v>
      </c>
      <c r="E363" s="10" t="s">
        <v>42</v>
      </c>
      <c r="F363" s="10">
        <f t="shared" si="20"/>
        <v>0</v>
      </c>
      <c r="G363" s="10">
        <f t="shared" si="21"/>
        <v>0</v>
      </c>
      <c r="H363" s="10">
        <f t="shared" si="22"/>
        <v>1</v>
      </c>
      <c r="I363" s="10">
        <f t="shared" si="23"/>
        <v>0</v>
      </c>
      <c r="J363" s="7">
        <v>0</v>
      </c>
      <c r="K363" s="11">
        <v>22667</v>
      </c>
      <c r="L363" s="9">
        <v>19223897</v>
      </c>
      <c r="M363" s="7">
        <v>6</v>
      </c>
      <c r="N363" s="7">
        <v>4</v>
      </c>
      <c r="O363" s="7">
        <v>6</v>
      </c>
      <c r="P363" s="7">
        <v>5</v>
      </c>
      <c r="Q363" s="7">
        <v>6</v>
      </c>
      <c r="R363" s="7">
        <v>7</v>
      </c>
      <c r="S363" s="7">
        <v>2</v>
      </c>
      <c r="T363" s="12">
        <v>33.490021186440678</v>
      </c>
      <c r="U363" s="7">
        <v>0</v>
      </c>
    </row>
    <row r="364" spans="1:21" x14ac:dyDescent="0.2">
      <c r="A364" s="7" t="s">
        <v>30</v>
      </c>
      <c r="B364" s="7" t="s">
        <v>44</v>
      </c>
      <c r="C364" s="8">
        <v>40024</v>
      </c>
      <c r="D364" s="9" t="s">
        <v>32</v>
      </c>
      <c r="E364" s="10" t="s">
        <v>33</v>
      </c>
      <c r="F364" s="10">
        <f t="shared" si="20"/>
        <v>1</v>
      </c>
      <c r="G364" s="10">
        <f t="shared" si="21"/>
        <v>0</v>
      </c>
      <c r="H364" s="10">
        <f t="shared" si="22"/>
        <v>0</v>
      </c>
      <c r="I364" s="10">
        <f t="shared" si="23"/>
        <v>0</v>
      </c>
      <c r="J364" s="7">
        <v>0</v>
      </c>
      <c r="K364" s="11">
        <v>17907</v>
      </c>
      <c r="L364" s="9">
        <v>408161</v>
      </c>
      <c r="M364" s="7">
        <v>10</v>
      </c>
      <c r="N364" s="7">
        <v>3</v>
      </c>
      <c r="O364" s="7">
        <v>9</v>
      </c>
      <c r="P364" s="7">
        <v>4</v>
      </c>
      <c r="Q364" s="7">
        <v>7</v>
      </c>
      <c r="R364" s="7">
        <v>2</v>
      </c>
      <c r="S364" s="7">
        <v>2</v>
      </c>
      <c r="T364" s="12">
        <v>5.6889495225102316</v>
      </c>
      <c r="U364" s="7">
        <v>0</v>
      </c>
    </row>
    <row r="365" spans="1:21" x14ac:dyDescent="0.2">
      <c r="A365" s="7" t="s">
        <v>36</v>
      </c>
      <c r="B365" s="7" t="s">
        <v>44</v>
      </c>
      <c r="C365" s="8">
        <v>40031</v>
      </c>
      <c r="D365" s="9" t="s">
        <v>59</v>
      </c>
      <c r="E365" s="10" t="s">
        <v>42</v>
      </c>
      <c r="F365" s="10">
        <f t="shared" si="20"/>
        <v>0</v>
      </c>
      <c r="G365" s="10">
        <f t="shared" si="21"/>
        <v>0</v>
      </c>
      <c r="H365" s="10">
        <f t="shared" si="22"/>
        <v>1</v>
      </c>
      <c r="I365" s="10">
        <f t="shared" si="23"/>
        <v>0</v>
      </c>
      <c r="J365" s="7">
        <v>0</v>
      </c>
      <c r="K365" s="11">
        <v>100806</v>
      </c>
      <c r="L365" s="9">
        <v>270173</v>
      </c>
      <c r="M365" s="7">
        <v>11</v>
      </c>
      <c r="N365" s="7">
        <v>7</v>
      </c>
      <c r="O365" s="7">
        <v>0</v>
      </c>
      <c r="P365" s="7">
        <v>3</v>
      </c>
      <c r="Q365" s="7">
        <v>4</v>
      </c>
      <c r="R365" s="7">
        <v>1</v>
      </c>
      <c r="S365" s="7">
        <v>2</v>
      </c>
      <c r="T365" s="12">
        <v>11.433531292827775</v>
      </c>
      <c r="U365" s="7">
        <v>0</v>
      </c>
    </row>
    <row r="366" spans="1:21" x14ac:dyDescent="0.2">
      <c r="A366" s="7" t="s">
        <v>63</v>
      </c>
      <c r="B366" s="7" t="s">
        <v>44</v>
      </c>
      <c r="C366" s="8">
        <v>40041</v>
      </c>
      <c r="D366" s="9" t="s">
        <v>65</v>
      </c>
      <c r="E366" s="10" t="s">
        <v>66</v>
      </c>
      <c r="F366" s="10">
        <f t="shared" si="20"/>
        <v>0</v>
      </c>
      <c r="G366" s="10">
        <f t="shared" si="21"/>
        <v>0</v>
      </c>
      <c r="H366" s="10">
        <f t="shared" si="22"/>
        <v>0</v>
      </c>
      <c r="I366" s="10">
        <f t="shared" si="23"/>
        <v>1</v>
      </c>
      <c r="J366" s="7">
        <v>0</v>
      </c>
      <c r="K366" s="11">
        <v>14355</v>
      </c>
      <c r="L366" s="9">
        <v>1281975</v>
      </c>
      <c r="M366" s="7">
        <v>3</v>
      </c>
      <c r="N366" s="7">
        <v>10</v>
      </c>
      <c r="O366" s="7">
        <v>6</v>
      </c>
      <c r="P366" s="7">
        <v>1</v>
      </c>
      <c r="Q366" s="7">
        <v>6</v>
      </c>
      <c r="R366" s="7">
        <v>2</v>
      </c>
      <c r="S366" s="7">
        <v>2</v>
      </c>
      <c r="T366" s="12">
        <v>15.630380449875034</v>
      </c>
      <c r="U366" s="7">
        <v>0</v>
      </c>
    </row>
    <row r="367" spans="1:21" x14ac:dyDescent="0.2">
      <c r="A367" s="7" t="s">
        <v>35</v>
      </c>
      <c r="B367" s="7" t="s">
        <v>44</v>
      </c>
      <c r="C367" s="8">
        <v>40047</v>
      </c>
      <c r="D367" s="9" t="s">
        <v>37</v>
      </c>
      <c r="E367" s="10" t="s">
        <v>38</v>
      </c>
      <c r="F367" s="10">
        <f t="shared" si="20"/>
        <v>0</v>
      </c>
      <c r="G367" s="10">
        <f t="shared" si="21"/>
        <v>1</v>
      </c>
      <c r="H367" s="10">
        <f t="shared" si="22"/>
        <v>0</v>
      </c>
      <c r="I367" s="10">
        <f t="shared" si="23"/>
        <v>0</v>
      </c>
      <c r="J367" s="7">
        <v>0</v>
      </c>
      <c r="K367" s="13">
        <v>13510</v>
      </c>
      <c r="L367" s="9">
        <v>1561659</v>
      </c>
      <c r="M367" s="7">
        <v>20</v>
      </c>
      <c r="N367" s="7">
        <v>11</v>
      </c>
      <c r="O367" s="7">
        <v>0</v>
      </c>
      <c r="P367" s="7">
        <v>4</v>
      </c>
      <c r="Q367" s="7">
        <v>2</v>
      </c>
      <c r="R367" s="7">
        <v>6</v>
      </c>
      <c r="S367" s="7">
        <v>3</v>
      </c>
      <c r="T367" s="12">
        <v>8.9655271473714446</v>
      </c>
      <c r="U367" s="7">
        <v>0</v>
      </c>
    </row>
    <row r="368" spans="1:21" x14ac:dyDescent="0.2">
      <c r="A368" s="7" t="s">
        <v>46</v>
      </c>
      <c r="B368" s="7" t="s">
        <v>44</v>
      </c>
      <c r="C368" s="8">
        <v>40061</v>
      </c>
      <c r="D368" s="9" t="s">
        <v>48</v>
      </c>
      <c r="E368" s="10" t="s">
        <v>33</v>
      </c>
      <c r="F368" s="10">
        <f t="shared" si="20"/>
        <v>1</v>
      </c>
      <c r="G368" s="10">
        <f t="shared" si="21"/>
        <v>0</v>
      </c>
      <c r="H368" s="10">
        <f t="shared" si="22"/>
        <v>0</v>
      </c>
      <c r="I368" s="10">
        <f t="shared" si="23"/>
        <v>0</v>
      </c>
      <c r="J368" s="7">
        <v>0</v>
      </c>
      <c r="K368" s="13">
        <v>23534</v>
      </c>
      <c r="L368" s="9">
        <v>1430220</v>
      </c>
      <c r="M368" s="7">
        <v>9</v>
      </c>
      <c r="N368" s="7">
        <v>12</v>
      </c>
      <c r="O368" s="7">
        <v>4</v>
      </c>
      <c r="P368" s="7">
        <v>4</v>
      </c>
      <c r="Q368" s="7">
        <v>7</v>
      </c>
      <c r="R368" s="7">
        <v>5</v>
      </c>
      <c r="S368" s="7">
        <v>3</v>
      </c>
      <c r="T368" s="12">
        <v>20.429445420041919</v>
      </c>
      <c r="U368" s="7">
        <v>0</v>
      </c>
    </row>
    <row r="369" spans="1:21" x14ac:dyDescent="0.2">
      <c r="A369" s="7" t="s">
        <v>53</v>
      </c>
      <c r="B369" s="7" t="s">
        <v>44</v>
      </c>
      <c r="C369" s="8">
        <v>40083</v>
      </c>
      <c r="D369" s="9" t="s">
        <v>51</v>
      </c>
      <c r="E369" s="10" t="s">
        <v>42</v>
      </c>
      <c r="F369" s="10">
        <f t="shared" si="20"/>
        <v>0</v>
      </c>
      <c r="G369" s="10">
        <f t="shared" si="21"/>
        <v>0</v>
      </c>
      <c r="H369" s="10">
        <f t="shared" si="22"/>
        <v>1</v>
      </c>
      <c r="I369" s="10">
        <f t="shared" si="23"/>
        <v>0</v>
      </c>
      <c r="J369" s="7">
        <v>0</v>
      </c>
      <c r="K369" s="13">
        <v>22903</v>
      </c>
      <c r="L369" s="9">
        <v>6186710</v>
      </c>
      <c r="M369" s="7">
        <v>18</v>
      </c>
      <c r="N369" s="7">
        <v>10</v>
      </c>
      <c r="O369" s="7">
        <v>2</v>
      </c>
      <c r="P369" s="7">
        <v>7</v>
      </c>
      <c r="Q369" s="7">
        <v>1</v>
      </c>
      <c r="R369" s="7">
        <v>6</v>
      </c>
      <c r="S369" s="7">
        <v>3</v>
      </c>
      <c r="T369" s="12">
        <v>15.00341714478569</v>
      </c>
      <c r="U369" s="7">
        <v>0</v>
      </c>
    </row>
    <row r="370" spans="1:21" x14ac:dyDescent="0.2">
      <c r="A370" s="7" t="s">
        <v>52</v>
      </c>
      <c r="B370" s="7" t="s">
        <v>44</v>
      </c>
      <c r="C370" s="8">
        <v>40089</v>
      </c>
      <c r="D370" s="9" t="s">
        <v>54</v>
      </c>
      <c r="E370" s="10" t="s">
        <v>42</v>
      </c>
      <c r="F370" s="10">
        <f t="shared" si="20"/>
        <v>0</v>
      </c>
      <c r="G370" s="10">
        <f t="shared" si="21"/>
        <v>0</v>
      </c>
      <c r="H370" s="10">
        <f t="shared" si="22"/>
        <v>1</v>
      </c>
      <c r="I370" s="10">
        <f t="shared" si="23"/>
        <v>0</v>
      </c>
      <c r="J370" s="7">
        <v>0</v>
      </c>
      <c r="K370" s="13">
        <v>20044</v>
      </c>
      <c r="L370" s="9">
        <v>673396</v>
      </c>
      <c r="M370" s="7">
        <v>17</v>
      </c>
      <c r="N370" s="7">
        <v>7</v>
      </c>
      <c r="O370" s="7">
        <v>1</v>
      </c>
      <c r="P370" s="7">
        <v>9</v>
      </c>
      <c r="Q370" s="7">
        <v>2</v>
      </c>
      <c r="R370" s="7">
        <v>8</v>
      </c>
      <c r="S370" s="7">
        <v>3</v>
      </c>
      <c r="T370" s="12">
        <v>12.202053265883054</v>
      </c>
      <c r="U370" s="7">
        <v>0</v>
      </c>
    </row>
    <row r="371" spans="1:21" x14ac:dyDescent="0.2">
      <c r="A371" s="7" t="s">
        <v>47</v>
      </c>
      <c r="B371" s="7" t="s">
        <v>44</v>
      </c>
      <c r="C371" s="8">
        <v>40098</v>
      </c>
      <c r="D371" s="9" t="s">
        <v>41</v>
      </c>
      <c r="E371" s="10" t="s">
        <v>42</v>
      </c>
      <c r="F371" s="10">
        <f t="shared" si="20"/>
        <v>0</v>
      </c>
      <c r="G371" s="10">
        <f t="shared" si="21"/>
        <v>0</v>
      </c>
      <c r="H371" s="10">
        <f t="shared" si="22"/>
        <v>1</v>
      </c>
      <c r="I371" s="10">
        <f t="shared" si="23"/>
        <v>0</v>
      </c>
      <c r="J371" s="7">
        <v>0</v>
      </c>
      <c r="K371" s="11">
        <v>22667</v>
      </c>
      <c r="L371" s="9">
        <v>19223897</v>
      </c>
      <c r="M371" s="7">
        <v>11</v>
      </c>
      <c r="N371" s="7">
        <v>8</v>
      </c>
      <c r="O371" s="7">
        <v>3</v>
      </c>
      <c r="P371" s="7">
        <v>4</v>
      </c>
      <c r="Q371" s="7">
        <v>3</v>
      </c>
      <c r="R371" s="7">
        <v>6</v>
      </c>
      <c r="S371" s="7">
        <v>3</v>
      </c>
      <c r="T371" s="12">
        <v>11.122586913361213</v>
      </c>
      <c r="U371" s="7">
        <v>0</v>
      </c>
    </row>
    <row r="372" spans="1:21" x14ac:dyDescent="0.2">
      <c r="A372" s="7" t="s">
        <v>31</v>
      </c>
      <c r="B372" s="7" t="s">
        <v>44</v>
      </c>
      <c r="C372" s="8">
        <v>40110</v>
      </c>
      <c r="D372" s="9" t="s">
        <v>57</v>
      </c>
      <c r="E372" s="10" t="s">
        <v>42</v>
      </c>
      <c r="F372" s="10">
        <f t="shared" si="20"/>
        <v>0</v>
      </c>
      <c r="G372" s="10">
        <f t="shared" si="21"/>
        <v>0</v>
      </c>
      <c r="H372" s="10">
        <f t="shared" si="22"/>
        <v>1</v>
      </c>
      <c r="I372" s="10">
        <f t="shared" si="23"/>
        <v>0</v>
      </c>
      <c r="J372" s="7">
        <v>1</v>
      </c>
      <c r="K372" s="13">
        <v>15835</v>
      </c>
      <c r="L372" s="9">
        <v>2452617</v>
      </c>
      <c r="M372" s="7">
        <v>2</v>
      </c>
      <c r="N372" s="7">
        <v>9</v>
      </c>
      <c r="O372" s="7">
        <v>3</v>
      </c>
      <c r="P372" s="7">
        <v>5</v>
      </c>
      <c r="Q372" s="7">
        <v>2</v>
      </c>
      <c r="R372" s="7">
        <v>6</v>
      </c>
      <c r="S372" s="7">
        <v>4</v>
      </c>
      <c r="T372" s="12">
        <v>14.424803979137163</v>
      </c>
      <c r="U372" s="7">
        <v>0</v>
      </c>
    </row>
    <row r="373" spans="1:21" x14ac:dyDescent="0.2">
      <c r="A373" s="7" t="s">
        <v>40</v>
      </c>
      <c r="B373" s="7" t="s">
        <v>44</v>
      </c>
      <c r="C373" s="8">
        <v>40118</v>
      </c>
      <c r="D373" s="9" t="s">
        <v>45</v>
      </c>
      <c r="E373" s="10" t="s">
        <v>33</v>
      </c>
      <c r="F373" s="10">
        <f t="shared" si="20"/>
        <v>1</v>
      </c>
      <c r="G373" s="10">
        <f t="shared" si="21"/>
        <v>0</v>
      </c>
      <c r="H373" s="10">
        <f t="shared" si="22"/>
        <v>0</v>
      </c>
      <c r="I373" s="10">
        <f t="shared" si="23"/>
        <v>0</v>
      </c>
      <c r="J373" s="7">
        <v>0</v>
      </c>
      <c r="K373" s="13">
        <v>21025</v>
      </c>
      <c r="L373" s="9">
        <v>1828092</v>
      </c>
      <c r="M373" s="7">
        <v>15</v>
      </c>
      <c r="N373" s="7">
        <v>10</v>
      </c>
      <c r="O373" s="7">
        <v>4</v>
      </c>
      <c r="P373" s="7">
        <v>3</v>
      </c>
      <c r="Q373" s="7">
        <v>4</v>
      </c>
      <c r="R373" s="7">
        <v>3</v>
      </c>
      <c r="S373" s="7">
        <v>4</v>
      </c>
      <c r="T373" s="12">
        <v>14.242886178861788</v>
      </c>
      <c r="U373" s="7">
        <v>0</v>
      </c>
    </row>
    <row r="374" spans="1:21" x14ac:dyDescent="0.2">
      <c r="A374" s="7" t="s">
        <v>50</v>
      </c>
      <c r="B374" s="7" t="s">
        <v>44</v>
      </c>
      <c r="C374" s="8">
        <v>40131</v>
      </c>
      <c r="D374" s="9" t="s">
        <v>41</v>
      </c>
      <c r="E374" s="10" t="s">
        <v>42</v>
      </c>
      <c r="F374" s="10">
        <f t="shared" si="20"/>
        <v>0</v>
      </c>
      <c r="G374" s="10">
        <f t="shared" si="21"/>
        <v>0</v>
      </c>
      <c r="H374" s="10">
        <f t="shared" si="22"/>
        <v>1</v>
      </c>
      <c r="I374" s="10">
        <f t="shared" si="23"/>
        <v>0</v>
      </c>
      <c r="J374" s="7">
        <v>1</v>
      </c>
      <c r="K374" s="11">
        <v>22667</v>
      </c>
      <c r="L374" s="9">
        <v>19223897</v>
      </c>
      <c r="M374" s="7">
        <v>1</v>
      </c>
      <c r="N374" s="7">
        <v>13</v>
      </c>
      <c r="O374" s="7">
        <v>7</v>
      </c>
      <c r="P374" s="7">
        <v>0</v>
      </c>
      <c r="Q374" s="7">
        <v>3</v>
      </c>
      <c r="R374" s="7">
        <v>0</v>
      </c>
      <c r="S374" s="7">
        <v>4</v>
      </c>
      <c r="T374" s="12">
        <v>33.362435155251482</v>
      </c>
      <c r="U374" s="7">
        <v>0</v>
      </c>
    </row>
    <row r="375" spans="1:21" x14ac:dyDescent="0.2">
      <c r="A375" s="7" t="s">
        <v>49</v>
      </c>
      <c r="B375" s="7" t="s">
        <v>44</v>
      </c>
      <c r="C375" s="8">
        <v>40146</v>
      </c>
      <c r="D375" s="9" t="s">
        <v>51</v>
      </c>
      <c r="E375" s="10" t="s">
        <v>42</v>
      </c>
      <c r="F375" s="10">
        <f t="shared" si="20"/>
        <v>0</v>
      </c>
      <c r="G375" s="10">
        <f t="shared" si="21"/>
        <v>0</v>
      </c>
      <c r="H375" s="10">
        <f t="shared" si="22"/>
        <v>1</v>
      </c>
      <c r="I375" s="10">
        <f t="shared" si="23"/>
        <v>0</v>
      </c>
      <c r="J375" s="7">
        <v>0</v>
      </c>
      <c r="K375" s="13">
        <v>22903</v>
      </c>
      <c r="L375" s="9">
        <v>6186710</v>
      </c>
      <c r="M375" s="7">
        <v>17</v>
      </c>
      <c r="N375" s="7">
        <v>13</v>
      </c>
      <c r="O375" s="7">
        <v>9</v>
      </c>
      <c r="P375" s="7">
        <v>3</v>
      </c>
      <c r="Q375" s="7">
        <v>8</v>
      </c>
      <c r="R375" s="7">
        <v>2</v>
      </c>
      <c r="S375" s="7">
        <v>4</v>
      </c>
      <c r="T375" s="12">
        <v>20.180926576095253</v>
      </c>
      <c r="U375" s="7">
        <v>0</v>
      </c>
    </row>
  </sheetData>
  <mergeCells count="10">
    <mergeCell ref="AL3:AM3"/>
    <mergeCell ref="AN3:AO3"/>
    <mergeCell ref="AP3:AQ3"/>
    <mergeCell ref="AR3:AS3"/>
    <mergeCell ref="Z3:AA3"/>
    <mergeCell ref="AB3:AC3"/>
    <mergeCell ref="AD3:AE3"/>
    <mergeCell ref="AF3:AG3"/>
    <mergeCell ref="AH3:AI3"/>
    <mergeCell ref="AJ3:AK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9"/>
  <sheetViews>
    <sheetView showGridLines="0" tabSelected="1" topLeftCell="AF42" zoomScaleNormal="100" workbookViewId="0">
      <selection activeCell="AY46" sqref="AY46"/>
    </sheetView>
  </sheetViews>
  <sheetFormatPr defaultRowHeight="15" x14ac:dyDescent="0.25"/>
  <cols>
    <col min="1" max="1" width="26" customWidth="1"/>
    <col min="2" max="2" width="13.42578125" bestFit="1" customWidth="1"/>
    <col min="3" max="3" width="11" bestFit="1" customWidth="1"/>
    <col min="4" max="4" width="6.28515625" bestFit="1" customWidth="1"/>
    <col min="5" max="5" width="6.85546875" bestFit="1" customWidth="1"/>
    <col min="6" max="6" width="4" bestFit="1" customWidth="1"/>
    <col min="7" max="7" width="10.42578125" bestFit="1" customWidth="1"/>
    <col min="8" max="8" width="10" bestFit="1" customWidth="1"/>
    <col min="9" max="9" width="5.42578125" customWidth="1"/>
    <col min="10" max="10" width="26.140625" customWidth="1"/>
    <col min="11" max="11" width="10.85546875" customWidth="1"/>
    <col min="12" max="12" width="12.85546875" customWidth="1"/>
    <col min="13" max="13" width="6.28515625" customWidth="1"/>
    <col min="14" max="14" width="5.5703125" customWidth="1"/>
    <col min="15" max="15" width="10.42578125" customWidth="1"/>
    <col min="16" max="16" width="9.28515625" customWidth="1"/>
    <col min="17" max="17" width="9.140625" customWidth="1"/>
    <col min="18" max="18" width="14.5703125" customWidth="1"/>
    <col min="19" max="19" width="11.5703125" bestFit="1" customWidth="1"/>
    <col min="20" max="20" width="10.85546875" bestFit="1" customWidth="1"/>
    <col min="21" max="21" width="8.5703125" bestFit="1" customWidth="1"/>
    <col min="22" max="22" width="6.28515625" bestFit="1" customWidth="1"/>
    <col min="23" max="23" width="6" bestFit="1" customWidth="1"/>
    <col min="24" max="24" width="4" bestFit="1" customWidth="1"/>
    <col min="25" max="25" width="10.42578125" bestFit="1" customWidth="1"/>
    <col min="26" max="26" width="9.28515625" bestFit="1" customWidth="1"/>
    <col min="27" max="27" width="14.85546875" customWidth="1"/>
    <col min="28" max="28" width="12.42578125" bestFit="1" customWidth="1"/>
    <col min="29" max="29" width="9.140625" customWidth="1"/>
    <col min="30" max="30" width="50.42578125" customWidth="1"/>
    <col min="31" max="31" width="13.5703125" bestFit="1" customWidth="1"/>
    <col min="32" max="32" width="4" bestFit="1" customWidth="1"/>
    <col min="33" max="33" width="10.85546875" bestFit="1" customWidth="1"/>
    <col min="34" max="35" width="4" bestFit="1" customWidth="1"/>
    <col min="36" max="36" width="12.28515625" customWidth="1"/>
    <col min="37" max="37" width="4" customWidth="1"/>
    <col min="38" max="38" width="10.85546875" bestFit="1" customWidth="1"/>
    <col min="39" max="40" width="4" bestFit="1" customWidth="1"/>
    <col min="41" max="41" width="10.85546875" customWidth="1"/>
    <col min="42" max="43" width="4" customWidth="1"/>
    <col min="44" max="44" width="10.85546875" customWidth="1"/>
    <col min="45" max="46" width="4" customWidth="1"/>
    <col min="47" max="47" width="10.85546875" customWidth="1"/>
    <col min="48" max="49" width="4" customWidth="1"/>
    <col min="50" max="50" width="3.28515625" customWidth="1"/>
    <col min="51" max="51" width="38.42578125" customWidth="1"/>
    <col min="52" max="57" width="11.28515625" hidden="1" customWidth="1"/>
    <col min="58" max="59" width="11.28515625" style="18" customWidth="1"/>
    <col min="60" max="60" width="4.5703125" customWidth="1"/>
    <col min="70" max="70" width="58.85546875" customWidth="1"/>
    <col min="71" max="71" width="26" customWidth="1"/>
  </cols>
  <sheetData>
    <row r="1" spans="1:71" x14ac:dyDescent="0.25">
      <c r="A1" s="58" t="s">
        <v>153</v>
      </c>
      <c r="B1" s="59"/>
      <c r="C1" s="59"/>
      <c r="D1" s="59"/>
      <c r="E1" s="59"/>
      <c r="F1" s="59"/>
      <c r="G1" s="59"/>
      <c r="H1" s="60"/>
      <c r="J1" s="58" t="s">
        <v>177</v>
      </c>
      <c r="K1" s="59"/>
      <c r="L1" s="59"/>
      <c r="M1" s="59"/>
      <c r="N1" s="59"/>
      <c r="O1" s="59"/>
      <c r="P1" s="59"/>
      <c r="Q1" s="60"/>
      <c r="S1" s="58" t="s">
        <v>174</v>
      </c>
      <c r="T1" s="59"/>
      <c r="U1" s="59"/>
      <c r="V1" s="59"/>
      <c r="W1" s="59"/>
      <c r="X1" s="59"/>
      <c r="Y1" s="59"/>
      <c r="Z1" s="60"/>
      <c r="AC1" s="62"/>
      <c r="AX1" s="27"/>
      <c r="AZ1" s="255" t="s">
        <v>225</v>
      </c>
      <c r="BA1" s="255"/>
      <c r="BB1" s="255"/>
      <c r="BC1" s="255"/>
      <c r="BD1" s="255"/>
      <c r="BE1" s="255"/>
      <c r="BF1" s="247"/>
      <c r="BG1" s="247"/>
      <c r="BI1" s="244"/>
    </row>
    <row r="2" spans="1:71" ht="15" customHeight="1" x14ac:dyDescent="0.25">
      <c r="A2" s="229"/>
      <c r="B2" s="230"/>
      <c r="C2" s="230"/>
      <c r="D2" s="230"/>
      <c r="E2" s="230"/>
      <c r="F2" s="230"/>
      <c r="G2" s="230"/>
      <c r="H2" s="231"/>
      <c r="J2" s="229"/>
      <c r="K2" s="230"/>
      <c r="L2" s="230"/>
      <c r="M2" s="230"/>
      <c r="N2" s="230"/>
      <c r="O2" s="230"/>
      <c r="P2" s="230"/>
      <c r="Q2" s="231"/>
      <c r="S2" s="229"/>
      <c r="T2" s="230"/>
      <c r="U2" s="230"/>
      <c r="V2" s="230"/>
      <c r="W2" s="230"/>
      <c r="X2" s="230"/>
      <c r="Y2" s="230"/>
      <c r="Z2" s="231"/>
      <c r="AC2" s="62"/>
      <c r="AD2" s="168"/>
      <c r="AE2" s="264"/>
      <c r="AF2" s="264"/>
      <c r="AG2" s="264"/>
      <c r="AH2" s="264"/>
      <c r="AI2" s="219"/>
      <c r="AJ2" s="264"/>
      <c r="AK2" s="264"/>
      <c r="AL2" s="264"/>
      <c r="AM2" s="264"/>
      <c r="AN2" s="219"/>
      <c r="AO2" s="264"/>
      <c r="AP2" s="264"/>
      <c r="AQ2" s="219"/>
      <c r="AR2" s="264"/>
      <c r="AS2" s="264"/>
      <c r="AT2" s="219"/>
      <c r="AU2" s="264"/>
      <c r="AV2" s="264"/>
      <c r="AX2" s="27"/>
      <c r="AZ2" s="220"/>
      <c r="BA2" s="220"/>
      <c r="BB2" s="220"/>
      <c r="BC2" s="220"/>
      <c r="BD2" s="220"/>
      <c r="BE2" s="220"/>
      <c r="BF2" s="247"/>
      <c r="BG2" s="247"/>
      <c r="BI2" s="220"/>
    </row>
    <row r="3" spans="1:71" ht="60" customHeight="1" thickBot="1" x14ac:dyDescent="0.35">
      <c r="A3" s="61" t="s">
        <v>161</v>
      </c>
      <c r="B3" s="62"/>
      <c r="C3" s="62"/>
      <c r="D3" s="62"/>
      <c r="E3" s="62"/>
      <c r="F3" s="62"/>
      <c r="G3" s="62"/>
      <c r="H3" s="135">
        <v>1</v>
      </c>
      <c r="J3" s="61" t="s">
        <v>161</v>
      </c>
      <c r="K3" s="62"/>
      <c r="L3" s="62"/>
      <c r="M3" s="62"/>
      <c r="N3" s="62"/>
      <c r="O3" s="62"/>
      <c r="P3" s="62"/>
      <c r="Q3" s="135">
        <v>2</v>
      </c>
      <c r="S3" s="61" t="s">
        <v>161</v>
      </c>
      <c r="T3" s="62"/>
      <c r="U3" s="62"/>
      <c r="V3" s="62"/>
      <c r="W3" s="62"/>
      <c r="X3" s="62"/>
      <c r="Y3" s="62"/>
      <c r="Z3" s="135">
        <v>3</v>
      </c>
      <c r="AC3" s="267" t="s">
        <v>204</v>
      </c>
      <c r="AD3" s="267"/>
      <c r="AE3" s="267" t="s">
        <v>247</v>
      </c>
      <c r="AF3" s="267"/>
      <c r="AG3" s="267" t="s">
        <v>248</v>
      </c>
      <c r="AH3" s="267"/>
      <c r="AI3" s="245"/>
      <c r="AJ3" s="267" t="s">
        <v>270</v>
      </c>
      <c r="AK3" s="267"/>
      <c r="AL3" s="267" t="s">
        <v>271</v>
      </c>
      <c r="AM3" s="267"/>
      <c r="AN3" s="232"/>
      <c r="AO3" s="267" t="s">
        <v>228</v>
      </c>
      <c r="AP3" s="267"/>
      <c r="AQ3" s="232"/>
      <c r="AR3" s="267" t="s">
        <v>230</v>
      </c>
      <c r="AS3" s="267"/>
      <c r="AT3" s="232"/>
      <c r="AU3" s="267" t="s">
        <v>229</v>
      </c>
      <c r="AV3" s="267"/>
      <c r="AX3" s="27"/>
      <c r="AZ3" s="218" t="s">
        <v>150</v>
      </c>
      <c r="BA3" s="218" t="s">
        <v>151</v>
      </c>
      <c r="BB3" s="218" t="s">
        <v>152</v>
      </c>
      <c r="BC3" s="218" t="s">
        <v>205</v>
      </c>
      <c r="BD3" s="218" t="s">
        <v>206</v>
      </c>
      <c r="BE3" s="218" t="s">
        <v>231</v>
      </c>
      <c r="BF3" s="248"/>
      <c r="BG3" s="248"/>
      <c r="BI3" s="218" t="s">
        <v>205</v>
      </c>
    </row>
    <row r="4" spans="1:71" ht="15" customHeight="1" x14ac:dyDescent="0.25">
      <c r="A4" s="61" t="s">
        <v>164</v>
      </c>
      <c r="B4" s="64">
        <v>374</v>
      </c>
      <c r="C4" s="62"/>
      <c r="D4" s="62"/>
      <c r="E4" s="62"/>
      <c r="F4" s="62"/>
      <c r="G4" s="62"/>
      <c r="H4" s="63"/>
      <c r="J4" s="61" t="s">
        <v>164</v>
      </c>
      <c r="K4" s="93">
        <v>374</v>
      </c>
      <c r="L4" s="93"/>
      <c r="M4" s="93"/>
      <c r="N4" s="93"/>
      <c r="O4" s="93"/>
      <c r="P4" s="93"/>
      <c r="Q4" s="94"/>
      <c r="S4" s="61" t="s">
        <v>164</v>
      </c>
      <c r="T4" s="64">
        <v>374</v>
      </c>
      <c r="U4" s="62"/>
      <c r="V4" s="62"/>
      <c r="W4" s="62"/>
      <c r="X4" s="62"/>
      <c r="Y4" s="62"/>
      <c r="Z4" s="63"/>
      <c r="AC4" s="257" t="s">
        <v>207</v>
      </c>
      <c r="AD4" s="256" t="s">
        <v>203</v>
      </c>
      <c r="AE4" s="138">
        <v>-2.4448629999999998</v>
      </c>
      <c r="AF4" s="137"/>
      <c r="AG4" s="138">
        <v>-2.5196179999999999</v>
      </c>
      <c r="AH4" s="137"/>
      <c r="AI4" s="137"/>
      <c r="AJ4" s="138">
        <v>-2.2812250000000001</v>
      </c>
      <c r="AK4" s="137" t="s">
        <v>201</v>
      </c>
      <c r="AL4" s="138">
        <v>-3.0029249999999998</v>
      </c>
      <c r="AM4" s="137"/>
      <c r="AN4" s="137"/>
      <c r="AO4" s="138">
        <v>-4.6370009999999997</v>
      </c>
      <c r="AP4" s="137" t="s">
        <v>143</v>
      </c>
      <c r="AQ4" s="137"/>
      <c r="AR4" s="138">
        <v>-3.1654879999999999</v>
      </c>
      <c r="AS4" s="137" t="s">
        <v>201</v>
      </c>
      <c r="AT4" s="137"/>
      <c r="AU4" s="138">
        <v>-3.458523</v>
      </c>
      <c r="AV4" s="142"/>
      <c r="AY4" s="252" t="s">
        <v>203</v>
      </c>
      <c r="AZ4" s="226"/>
      <c r="BA4" s="226"/>
      <c r="BB4" s="226">
        <f>$BA$48^AJ4-1</f>
        <v>-0.89784103207252453</v>
      </c>
      <c r="BC4" s="226"/>
      <c r="BD4" s="226">
        <f>$BA$48^AO4-1</f>
        <v>-0.99031329880690588</v>
      </c>
      <c r="BE4" s="226">
        <f>$BA$48^AU4-1</f>
        <v>-0.96852379002766897</v>
      </c>
      <c r="BF4" s="241"/>
      <c r="BG4" s="241"/>
      <c r="BI4" s="216">
        <f>($BA$48^AO4)/(1+$BA$48^AO4)</f>
        <v>9.5937692173699123E-3</v>
      </c>
      <c r="BS4" s="218" t="s">
        <v>205</v>
      </c>
    </row>
    <row r="5" spans="1:71" ht="15" customHeight="1" x14ac:dyDescent="0.25">
      <c r="A5" s="61" t="s">
        <v>165</v>
      </c>
      <c r="B5" s="64" t="s">
        <v>166</v>
      </c>
      <c r="C5" s="62"/>
      <c r="D5" s="62"/>
      <c r="E5" s="62"/>
      <c r="F5" s="62"/>
      <c r="G5" s="62"/>
      <c r="H5" s="63"/>
      <c r="J5" s="61" t="s">
        <v>178</v>
      </c>
      <c r="K5" s="95" t="s">
        <v>175</v>
      </c>
      <c r="L5" s="93"/>
      <c r="M5" s="93"/>
      <c r="N5" s="93"/>
      <c r="O5" s="93"/>
      <c r="P5" s="93"/>
      <c r="Q5" s="96"/>
      <c r="S5" s="61" t="s">
        <v>178</v>
      </c>
      <c r="T5" s="64" t="s">
        <v>172</v>
      </c>
      <c r="U5" s="62"/>
      <c r="V5" s="62"/>
      <c r="W5" s="62"/>
      <c r="X5" s="62"/>
      <c r="Y5" s="62"/>
      <c r="Z5" s="63"/>
      <c r="AC5" s="258"/>
      <c r="AD5" s="256"/>
      <c r="AE5" s="161">
        <v>1.5562389999999999</v>
      </c>
      <c r="AF5" s="162"/>
      <c r="AG5" s="161">
        <v>1.5753619999999999</v>
      </c>
      <c r="AH5" s="162"/>
      <c r="AI5" s="162"/>
      <c r="AJ5" s="161">
        <v>1.256346</v>
      </c>
      <c r="AK5" s="162"/>
      <c r="AL5" s="161">
        <v>1.6128389999999999</v>
      </c>
      <c r="AM5" s="162"/>
      <c r="AN5" s="162"/>
      <c r="AO5" s="161">
        <v>2.2544179999999998</v>
      </c>
      <c r="AP5" s="162"/>
      <c r="AQ5" s="162"/>
      <c r="AR5" s="161">
        <v>2.1428850000000002</v>
      </c>
      <c r="AS5" s="162"/>
      <c r="AT5" s="162"/>
      <c r="AU5" s="161">
        <v>2.1884950000000001</v>
      </c>
      <c r="AV5" s="142"/>
      <c r="AY5" s="252"/>
      <c r="AZ5" s="226"/>
      <c r="BA5" s="226"/>
      <c r="BB5" s="226"/>
      <c r="BC5" s="226"/>
      <c r="BD5" s="226"/>
      <c r="BE5" s="226"/>
      <c r="BF5" s="241"/>
      <c r="BG5" s="241"/>
      <c r="BI5" s="215"/>
      <c r="BR5" s="239" t="s">
        <v>171</v>
      </c>
      <c r="BS5" s="240">
        <v>3.35376117526204</v>
      </c>
    </row>
    <row r="6" spans="1:71" x14ac:dyDescent="0.25">
      <c r="A6" s="61" t="s">
        <v>167</v>
      </c>
      <c r="B6" s="64" t="s">
        <v>162</v>
      </c>
      <c r="C6" s="62"/>
      <c r="D6" s="62"/>
      <c r="E6" s="62"/>
      <c r="F6" s="62"/>
      <c r="G6" s="62"/>
      <c r="H6" s="63"/>
      <c r="J6" s="61" t="s">
        <v>167</v>
      </c>
      <c r="K6" s="93" t="s">
        <v>162</v>
      </c>
      <c r="L6" s="93"/>
      <c r="M6" s="93"/>
      <c r="N6" s="93"/>
      <c r="O6" s="93"/>
      <c r="P6" s="93"/>
      <c r="Q6" s="94"/>
      <c r="S6" s="61" t="s">
        <v>167</v>
      </c>
      <c r="T6" s="64" t="s">
        <v>162</v>
      </c>
      <c r="U6" s="62"/>
      <c r="V6" s="62"/>
      <c r="W6" s="62"/>
      <c r="X6" s="62"/>
      <c r="Y6" s="62"/>
      <c r="Z6" s="63"/>
      <c r="AC6" s="258"/>
      <c r="AD6" s="260" t="s">
        <v>249</v>
      </c>
      <c r="AE6" s="139"/>
      <c r="AF6" s="136"/>
      <c r="AG6" s="140">
        <v>1.585761</v>
      </c>
      <c r="AH6" s="136" t="s">
        <v>143</v>
      </c>
      <c r="AI6" s="136"/>
      <c r="AJ6" s="140"/>
      <c r="AK6" s="136"/>
      <c r="AL6" s="140">
        <v>1.4710399999999999</v>
      </c>
      <c r="AM6" s="136" t="s">
        <v>143</v>
      </c>
      <c r="AN6" s="136"/>
      <c r="AO6" s="140">
        <v>0.99870910000000002</v>
      </c>
      <c r="AP6" s="136"/>
      <c r="AQ6" s="136"/>
      <c r="AR6" s="140"/>
      <c r="AS6" s="136"/>
      <c r="AT6" s="136"/>
      <c r="AU6" s="140">
        <v>0.93485209999999996</v>
      </c>
      <c r="AV6" s="62"/>
      <c r="AY6" s="253" t="s">
        <v>171</v>
      </c>
      <c r="AZ6" s="227"/>
      <c r="BA6" s="227">
        <f>$BA$48^AG6-1</f>
        <v>3.8830065088887959</v>
      </c>
      <c r="BB6" s="227"/>
      <c r="BC6" s="227">
        <f>$BA$48^AL6-1</f>
        <v>3.35376117526204</v>
      </c>
      <c r="BD6" s="227"/>
      <c r="BE6" s="227"/>
      <c r="BF6" s="241"/>
      <c r="BG6" s="241"/>
      <c r="BI6" s="39"/>
      <c r="BR6" s="221" t="s">
        <v>83</v>
      </c>
      <c r="BS6" s="240">
        <v>-0.14282819806464409</v>
      </c>
    </row>
    <row r="7" spans="1:71" ht="15" customHeight="1" x14ac:dyDescent="0.25">
      <c r="A7" s="61" t="s">
        <v>168</v>
      </c>
      <c r="B7" s="64" t="s">
        <v>169</v>
      </c>
      <c r="C7" s="62"/>
      <c r="D7" s="62"/>
      <c r="E7" s="62"/>
      <c r="F7" s="62"/>
      <c r="G7" s="62"/>
      <c r="H7" s="63"/>
      <c r="J7" s="61" t="s">
        <v>168</v>
      </c>
      <c r="K7" s="93" t="s">
        <v>176</v>
      </c>
      <c r="L7" s="93"/>
      <c r="M7" s="93"/>
      <c r="N7" s="93"/>
      <c r="O7" s="93"/>
      <c r="P7" s="93"/>
      <c r="Q7" s="94"/>
      <c r="S7" s="61" t="s">
        <v>168</v>
      </c>
      <c r="T7" s="64" t="s">
        <v>173</v>
      </c>
      <c r="U7" s="62"/>
      <c r="V7" s="62"/>
      <c r="W7" s="62"/>
      <c r="X7" s="62"/>
      <c r="Y7" s="62"/>
      <c r="Z7" s="63"/>
      <c r="AC7" s="258"/>
      <c r="AD7" s="260"/>
      <c r="AE7" s="151"/>
      <c r="AF7" s="152"/>
      <c r="AG7" s="163">
        <v>0.63853009999999999</v>
      </c>
      <c r="AH7" s="164"/>
      <c r="AI7" s="152"/>
      <c r="AJ7" s="163"/>
      <c r="AK7" s="164"/>
      <c r="AL7" s="163">
        <v>0.64418799999999998</v>
      </c>
      <c r="AM7" s="164"/>
      <c r="AN7" s="164"/>
      <c r="AO7" s="163">
        <v>0.75428110000000004</v>
      </c>
      <c r="AP7" s="164"/>
      <c r="AQ7" s="152"/>
      <c r="AR7" s="163"/>
      <c r="AS7" s="164"/>
      <c r="AT7" s="164"/>
      <c r="AU7" s="163">
        <v>0.76200290000000004</v>
      </c>
      <c r="AV7" s="62"/>
      <c r="AY7" s="253"/>
      <c r="AZ7" s="227"/>
      <c r="BA7" s="227"/>
      <c r="BB7" s="227"/>
      <c r="BC7" s="227"/>
      <c r="BD7" s="227"/>
      <c r="BE7" s="227"/>
      <c r="BF7" s="241"/>
      <c r="BG7" s="241"/>
      <c r="BH7" s="48"/>
      <c r="BI7" s="193"/>
      <c r="BR7" s="221" t="s">
        <v>84</v>
      </c>
      <c r="BS7" s="240">
        <v>-7.7359772042701946E-2</v>
      </c>
    </row>
    <row r="8" spans="1:71" x14ac:dyDescent="0.25">
      <c r="A8" s="61" t="s">
        <v>170</v>
      </c>
      <c r="B8" s="65">
        <v>-80405526</v>
      </c>
      <c r="C8" s="62"/>
      <c r="D8" s="62"/>
      <c r="E8" s="62"/>
      <c r="F8" s="62"/>
      <c r="G8" s="62"/>
      <c r="H8" s="63"/>
      <c r="J8" s="61" t="s">
        <v>170</v>
      </c>
      <c r="K8" s="95">
        <v>-78057259</v>
      </c>
      <c r="L8" s="93"/>
      <c r="M8" s="93"/>
      <c r="N8" s="93"/>
      <c r="O8" s="93"/>
      <c r="P8" s="93"/>
      <c r="Q8" s="94"/>
      <c r="S8" s="61" t="s">
        <v>170</v>
      </c>
      <c r="T8" s="65">
        <v>-77504000</v>
      </c>
      <c r="U8" s="62"/>
      <c r="V8" s="62"/>
      <c r="W8" s="62"/>
      <c r="X8" s="62"/>
      <c r="Y8" s="62"/>
      <c r="Z8" s="63"/>
      <c r="AC8" s="258"/>
      <c r="AD8" s="256" t="s">
        <v>250</v>
      </c>
      <c r="AE8" s="138">
        <v>-7.0299999999999996E-6</v>
      </c>
      <c r="AF8" s="137"/>
      <c r="AG8" s="138">
        <v>-1.9700000000000001E-5</v>
      </c>
      <c r="AH8" s="137" t="s">
        <v>141</v>
      </c>
      <c r="AI8" s="137"/>
      <c r="AJ8" s="138">
        <v>-6.4200000000000004E-6</v>
      </c>
      <c r="AK8" s="137"/>
      <c r="AL8" s="138">
        <v>-1.88E-5</v>
      </c>
      <c r="AM8" s="137" t="s">
        <v>141</v>
      </c>
      <c r="AN8" s="137"/>
      <c r="AO8" s="138">
        <v>-1.04E-5</v>
      </c>
      <c r="AP8" s="137"/>
      <c r="AQ8" s="137"/>
      <c r="AR8" s="138">
        <v>-2.21E-6</v>
      </c>
      <c r="AS8" s="137"/>
      <c r="AT8" s="137"/>
      <c r="AU8" s="138">
        <v>-1.26E-5</v>
      </c>
      <c r="AV8" s="142"/>
      <c r="AY8" s="252" t="s">
        <v>81</v>
      </c>
      <c r="AZ8" s="226"/>
      <c r="BA8" s="226"/>
      <c r="BB8" s="226"/>
      <c r="BC8" s="226"/>
      <c r="BD8" s="226"/>
      <c r="BE8" s="226"/>
      <c r="BF8" s="241"/>
      <c r="BG8" s="241"/>
      <c r="BI8" s="215"/>
      <c r="BR8" s="243" t="s">
        <v>89</v>
      </c>
      <c r="BS8" s="240">
        <v>0.68317895205179302</v>
      </c>
    </row>
    <row r="9" spans="1:71" s="46" customFormat="1" ht="15" customHeight="1" x14ac:dyDescent="0.25">
      <c r="A9" s="66" t="s">
        <v>9</v>
      </c>
      <c r="B9" s="67" t="s">
        <v>154</v>
      </c>
      <c r="C9" s="67" t="s">
        <v>155</v>
      </c>
      <c r="D9" s="67" t="s">
        <v>156</v>
      </c>
      <c r="E9" s="67" t="s">
        <v>157</v>
      </c>
      <c r="F9" s="67"/>
      <c r="G9" s="67" t="s">
        <v>158</v>
      </c>
      <c r="H9" s="68" t="s">
        <v>159</v>
      </c>
      <c r="J9" s="66" t="s">
        <v>9</v>
      </c>
      <c r="K9" s="67" t="s">
        <v>154</v>
      </c>
      <c r="L9" s="67" t="s">
        <v>155</v>
      </c>
      <c r="M9" s="67" t="s">
        <v>156</v>
      </c>
      <c r="N9" s="67" t="s">
        <v>163</v>
      </c>
      <c r="O9" s="67"/>
      <c r="P9" s="67" t="s">
        <v>158</v>
      </c>
      <c r="Q9" s="68" t="s">
        <v>159</v>
      </c>
      <c r="R9" s="47"/>
      <c r="S9" s="66" t="s">
        <v>9</v>
      </c>
      <c r="T9" s="67" t="s">
        <v>154</v>
      </c>
      <c r="U9" s="67" t="s">
        <v>155</v>
      </c>
      <c r="V9" s="67" t="s">
        <v>156</v>
      </c>
      <c r="W9" s="109" t="s">
        <v>163</v>
      </c>
      <c r="X9" s="109"/>
      <c r="Y9" s="109" t="s">
        <v>158</v>
      </c>
      <c r="Z9" s="110" t="s">
        <v>159</v>
      </c>
      <c r="AC9" s="258"/>
      <c r="AD9" s="256"/>
      <c r="AE9" s="161">
        <v>1.8E-5</v>
      </c>
      <c r="AF9" s="165"/>
      <c r="AG9" s="161">
        <v>1.8499999999999999E-5</v>
      </c>
      <c r="AH9" s="165"/>
      <c r="AI9" s="165"/>
      <c r="AJ9" s="161">
        <v>1.6799999999999998E-5</v>
      </c>
      <c r="AK9" s="165"/>
      <c r="AL9" s="161">
        <v>1.95E-5</v>
      </c>
      <c r="AM9" s="165"/>
      <c r="AN9" s="165"/>
      <c r="AO9" s="161">
        <v>2.3099999999999999E-5</v>
      </c>
      <c r="AP9" s="165"/>
      <c r="AQ9" s="165"/>
      <c r="AR9" s="161">
        <v>2.3499999999999999E-5</v>
      </c>
      <c r="AS9" s="165"/>
      <c r="AT9" s="165"/>
      <c r="AU9" s="161">
        <v>2.5299999999999998E-5</v>
      </c>
      <c r="AV9" s="153"/>
      <c r="AY9" s="252"/>
      <c r="AZ9" s="228"/>
      <c r="BA9" s="228"/>
      <c r="BB9" s="228"/>
      <c r="BC9" s="228"/>
      <c r="BD9" s="228"/>
      <c r="BE9" s="228"/>
      <c r="BF9" s="249"/>
      <c r="BG9" s="249"/>
      <c r="BI9" s="217"/>
      <c r="BR9" s="243" t="s">
        <v>91</v>
      </c>
      <c r="BS9" s="240">
        <v>1.3746215190339477</v>
      </c>
    </row>
    <row r="10" spans="1:71" x14ac:dyDescent="0.25">
      <c r="A10" s="69" t="s">
        <v>10</v>
      </c>
      <c r="B10" s="70">
        <v>-7.0299999999999996E-6</v>
      </c>
      <c r="C10" s="70">
        <v>1.8E-5</v>
      </c>
      <c r="D10" s="71">
        <v>-0.39</v>
      </c>
      <c r="E10" s="71">
        <v>0.69599999999999995</v>
      </c>
      <c r="F10" s="72" t="s">
        <v>141</v>
      </c>
      <c r="G10" s="70">
        <v>-4.2299999999999998E-5</v>
      </c>
      <c r="H10" s="73">
        <v>2.8200000000000001E-5</v>
      </c>
      <c r="J10" s="97" t="s">
        <v>7</v>
      </c>
      <c r="K10" s="98">
        <v>1585761</v>
      </c>
      <c r="L10" s="99">
        <v>0.63853009999999999</v>
      </c>
      <c r="M10" s="100">
        <v>2.48</v>
      </c>
      <c r="N10" s="100">
        <v>1.2999999999999999E-2</v>
      </c>
      <c r="O10" s="101" t="s">
        <v>143</v>
      </c>
      <c r="P10" s="99">
        <v>0.33426519999999998</v>
      </c>
      <c r="Q10" s="102">
        <v>2837257</v>
      </c>
      <c r="R10" s="43"/>
      <c r="S10" s="111" t="s">
        <v>7</v>
      </c>
      <c r="T10" s="98">
        <v>147104</v>
      </c>
      <c r="U10" s="99">
        <v>0.64418799999999998</v>
      </c>
      <c r="V10" s="100">
        <v>2.2799999999999998</v>
      </c>
      <c r="W10" s="100">
        <v>2.1999999999999999E-2</v>
      </c>
      <c r="X10" s="101" t="s">
        <v>143</v>
      </c>
      <c r="Y10" s="99">
        <v>0.20845430000000001</v>
      </c>
      <c r="Z10" s="102">
        <v>2733625</v>
      </c>
      <c r="AC10" s="258"/>
      <c r="AD10" s="260" t="s">
        <v>251</v>
      </c>
      <c r="AE10" s="140">
        <v>4.9600000000000001E-8</v>
      </c>
      <c r="AF10" s="136"/>
      <c r="AG10" s="140">
        <v>1.29E-8</v>
      </c>
      <c r="AH10" s="136" t="s">
        <v>141</v>
      </c>
      <c r="AI10" s="136"/>
      <c r="AJ10" s="140">
        <v>5.02E-8</v>
      </c>
      <c r="AK10" s="136"/>
      <c r="AL10" s="140">
        <v>1.3799999999999999E-8</v>
      </c>
      <c r="AM10" s="136" t="s">
        <v>141</v>
      </c>
      <c r="AN10" s="136"/>
      <c r="AO10" s="140">
        <v>2.6300000000000001E-7</v>
      </c>
      <c r="AP10" s="136"/>
      <c r="AQ10" s="136"/>
      <c r="AR10" s="140">
        <v>3.46E-7</v>
      </c>
      <c r="AS10" s="136" t="s">
        <v>143</v>
      </c>
      <c r="AT10" s="136"/>
      <c r="AU10" s="140">
        <v>2.4299999999999999E-7</v>
      </c>
      <c r="AV10" s="62"/>
      <c r="AY10" s="253" t="s">
        <v>82</v>
      </c>
      <c r="AZ10" s="227"/>
      <c r="BA10" s="227"/>
      <c r="BB10" s="227"/>
      <c r="BC10" s="227"/>
      <c r="BD10" s="227"/>
      <c r="BE10" s="227"/>
      <c r="BF10" s="241"/>
      <c r="BG10" s="241"/>
      <c r="BI10" s="39"/>
    </row>
    <row r="11" spans="1:71" ht="15" customHeight="1" x14ac:dyDescent="0.25">
      <c r="A11" s="69" t="s">
        <v>11</v>
      </c>
      <c r="B11" s="70">
        <v>4.9600000000000001E-8</v>
      </c>
      <c r="C11" s="70">
        <v>3.2199999999999997E-8</v>
      </c>
      <c r="D11" s="71">
        <v>1.54</v>
      </c>
      <c r="E11" s="71">
        <v>0.124</v>
      </c>
      <c r="F11" s="72" t="s">
        <v>141</v>
      </c>
      <c r="G11" s="70">
        <v>-1.3599999999999999E-8</v>
      </c>
      <c r="H11" s="73">
        <v>1.1300000000000001E-7</v>
      </c>
      <c r="J11" s="103" t="s">
        <v>10</v>
      </c>
      <c r="K11" s="70">
        <v>-1.9700000000000001E-5</v>
      </c>
      <c r="L11" s="70">
        <v>1.8499999999999999E-5</v>
      </c>
      <c r="M11" s="71">
        <v>-1.06</v>
      </c>
      <c r="N11" s="71">
        <v>0.28699999999999998</v>
      </c>
      <c r="O11" s="72" t="s">
        <v>141</v>
      </c>
      <c r="P11" s="70">
        <v>-5.5899999999999997E-5</v>
      </c>
      <c r="Q11" s="73">
        <v>1.66E-5</v>
      </c>
      <c r="R11" s="43"/>
      <c r="S11" s="69" t="s">
        <v>10</v>
      </c>
      <c r="T11" s="70">
        <v>-1.88E-5</v>
      </c>
      <c r="U11" s="70">
        <v>1.95E-5</v>
      </c>
      <c r="V11" s="71">
        <v>-0.97</v>
      </c>
      <c r="W11" s="71">
        <v>0.33400000000000002</v>
      </c>
      <c r="X11" s="72" t="s">
        <v>141</v>
      </c>
      <c r="Y11" s="70">
        <v>-5.6900000000000001E-5</v>
      </c>
      <c r="Z11" s="73">
        <v>1.9300000000000002E-5</v>
      </c>
      <c r="AC11" s="258"/>
      <c r="AD11" s="260"/>
      <c r="AE11" s="163">
        <v>3.2199999999999997E-8</v>
      </c>
      <c r="AF11" s="164"/>
      <c r="AG11" s="163">
        <v>3.5800000000000003E-8</v>
      </c>
      <c r="AH11" s="164"/>
      <c r="AI11" s="164"/>
      <c r="AJ11" s="163">
        <v>3.2199999999999997E-8</v>
      </c>
      <c r="AK11" s="164"/>
      <c r="AL11" s="163">
        <v>3.4900000000000001E-8</v>
      </c>
      <c r="AM11" s="164"/>
      <c r="AN11" s="164"/>
      <c r="AO11" s="163">
        <v>1.6400000000000001E-7</v>
      </c>
      <c r="AP11" s="164"/>
      <c r="AQ11" s="164"/>
      <c r="AR11" s="163">
        <v>1.4700000000000001E-7</v>
      </c>
      <c r="AS11" s="164"/>
      <c r="AT11" s="164"/>
      <c r="AU11" s="163">
        <v>1.6500000000000001E-7</v>
      </c>
      <c r="AV11" s="154"/>
      <c r="AY11" s="253"/>
      <c r="AZ11" s="227"/>
      <c r="BA11" s="227"/>
      <c r="BB11" s="227"/>
      <c r="BC11" s="227"/>
      <c r="BD11" s="227"/>
      <c r="BE11" s="227"/>
      <c r="BF11" s="241"/>
      <c r="BG11" s="241"/>
      <c r="BI11" s="39"/>
      <c r="BR11" s="246">
        <f>1-BS6</f>
        <v>1.142828198064644</v>
      </c>
      <c r="BS11" s="246">
        <f>1-BS5</f>
        <v>-2.35376117526204</v>
      </c>
    </row>
    <row r="12" spans="1:71" x14ac:dyDescent="0.25">
      <c r="A12" s="69" t="s">
        <v>25</v>
      </c>
      <c r="B12" s="70">
        <v>-8.6563000000000005E-3</v>
      </c>
      <c r="C12" s="70">
        <v>1.96157E-2</v>
      </c>
      <c r="D12" s="71">
        <v>-0.44</v>
      </c>
      <c r="E12" s="71">
        <v>0.65900000000000003</v>
      </c>
      <c r="F12" s="72" t="s">
        <v>141</v>
      </c>
      <c r="G12" s="70">
        <v>-4.71023E-2</v>
      </c>
      <c r="H12" s="73">
        <v>2.9789699999999999E-2</v>
      </c>
      <c r="J12" s="103" t="s">
        <v>11</v>
      </c>
      <c r="K12" s="70">
        <v>1.29E-8</v>
      </c>
      <c r="L12" s="70">
        <v>3.5800000000000003E-8</v>
      </c>
      <c r="M12" s="71">
        <v>0.36</v>
      </c>
      <c r="N12" s="71">
        <v>0.71799999999999997</v>
      </c>
      <c r="O12" s="72" t="s">
        <v>141</v>
      </c>
      <c r="P12" s="70">
        <v>-5.7200000000000003E-8</v>
      </c>
      <c r="Q12" s="73">
        <v>8.3099999999999996E-8</v>
      </c>
      <c r="R12" s="43"/>
      <c r="S12" s="69" t="s">
        <v>11</v>
      </c>
      <c r="T12" s="70">
        <v>1.3799999999999999E-8</v>
      </c>
      <c r="U12" s="70">
        <v>3.4900000000000001E-8</v>
      </c>
      <c r="V12" s="71">
        <v>0.39</v>
      </c>
      <c r="W12" s="71">
        <v>0.69299999999999995</v>
      </c>
      <c r="X12" s="72" t="s">
        <v>141</v>
      </c>
      <c r="Y12" s="70">
        <v>-5.4599999999999999E-8</v>
      </c>
      <c r="Z12" s="73">
        <v>8.2199999999999995E-8</v>
      </c>
      <c r="AC12" s="258"/>
      <c r="AD12" s="256" t="s">
        <v>252</v>
      </c>
      <c r="AE12" s="138">
        <v>-8.6563000000000005E-3</v>
      </c>
      <c r="AF12" s="137"/>
      <c r="AG12" s="138">
        <v>-9.3337000000000003E-3</v>
      </c>
      <c r="AH12" s="137" t="s">
        <v>141</v>
      </c>
      <c r="AI12" s="137"/>
      <c r="AJ12" s="138">
        <v>-8.2647999999999992E-3</v>
      </c>
      <c r="AK12" s="137"/>
      <c r="AL12" s="138">
        <v>-9.1842999999999994E-3</v>
      </c>
      <c r="AM12" s="137" t="s">
        <v>141</v>
      </c>
      <c r="AN12" s="137"/>
      <c r="AO12" s="138">
        <v>-1.83819E-2</v>
      </c>
      <c r="AP12" s="137"/>
      <c r="AQ12" s="137"/>
      <c r="AR12" s="138">
        <v>-2.1332299999999998E-2</v>
      </c>
      <c r="AS12" s="137"/>
      <c r="AT12" s="137"/>
      <c r="AU12" s="138">
        <v>-1.9263499999999999E-2</v>
      </c>
      <c r="AV12" s="142"/>
      <c r="AY12" s="252" t="s">
        <v>96</v>
      </c>
      <c r="AZ12" s="226"/>
      <c r="BA12" s="226"/>
      <c r="BB12" s="226"/>
      <c r="BC12" s="226"/>
      <c r="BD12" s="226"/>
      <c r="BE12" s="226"/>
      <c r="BF12" s="241"/>
      <c r="BG12" s="241"/>
      <c r="BI12" s="215"/>
      <c r="BR12" s="246">
        <f>1-BS7</f>
        <v>1.0773597720427019</v>
      </c>
      <c r="BS12" s="241"/>
    </row>
    <row r="13" spans="1:71" ht="15" customHeight="1" x14ac:dyDescent="0.25">
      <c r="A13" s="69" t="s">
        <v>28</v>
      </c>
      <c r="B13" s="70">
        <v>-0.31822250000000002</v>
      </c>
      <c r="C13" s="70">
        <v>0.4898499</v>
      </c>
      <c r="D13" s="71">
        <v>-0.65</v>
      </c>
      <c r="E13" s="71">
        <v>0.51600000000000001</v>
      </c>
      <c r="F13" s="72" t="s">
        <v>141</v>
      </c>
      <c r="G13" s="74">
        <v>-1278311</v>
      </c>
      <c r="H13" s="73">
        <v>0.64186560000000004</v>
      </c>
      <c r="J13" s="103" t="s">
        <v>25</v>
      </c>
      <c r="K13" s="70">
        <v>-9.3337000000000003E-3</v>
      </c>
      <c r="L13" s="70">
        <v>1.9128099999999999E-2</v>
      </c>
      <c r="M13" s="71">
        <v>-0.49</v>
      </c>
      <c r="N13" s="71">
        <v>0.626</v>
      </c>
      <c r="O13" s="72" t="s">
        <v>141</v>
      </c>
      <c r="P13" s="70">
        <v>-4.6824200000000003E-2</v>
      </c>
      <c r="Q13" s="73">
        <v>2.81567E-2</v>
      </c>
      <c r="R13" s="43"/>
      <c r="S13" s="69" t="s">
        <v>25</v>
      </c>
      <c r="T13" s="70">
        <v>-9.1842999999999994E-3</v>
      </c>
      <c r="U13" s="70">
        <v>1.9194800000000001E-2</v>
      </c>
      <c r="V13" s="71">
        <v>-0.48</v>
      </c>
      <c r="W13" s="71">
        <v>0.63200000000000001</v>
      </c>
      <c r="X13" s="72" t="s">
        <v>141</v>
      </c>
      <c r="Y13" s="70">
        <v>-4.6805300000000001E-2</v>
      </c>
      <c r="Z13" s="73">
        <v>2.8436699999999999E-2</v>
      </c>
      <c r="AC13" s="258"/>
      <c r="AD13" s="256"/>
      <c r="AE13" s="161">
        <v>1.96157E-2</v>
      </c>
      <c r="AF13" s="162"/>
      <c r="AG13" s="161">
        <v>1.9128099999999999E-2</v>
      </c>
      <c r="AH13" s="162"/>
      <c r="AI13" s="162"/>
      <c r="AJ13" s="161">
        <v>1.9673300000000001E-2</v>
      </c>
      <c r="AK13" s="162"/>
      <c r="AL13" s="161">
        <v>1.9194800000000001E-2</v>
      </c>
      <c r="AM13" s="162"/>
      <c r="AN13" s="162"/>
      <c r="AO13" s="161">
        <v>2.3901599999999999E-2</v>
      </c>
      <c r="AP13" s="162"/>
      <c r="AQ13" s="162"/>
      <c r="AR13" s="161">
        <v>0.25115100000000001</v>
      </c>
      <c r="AS13" s="162"/>
      <c r="AT13" s="162"/>
      <c r="AU13" s="161">
        <v>2.41555E-2</v>
      </c>
      <c r="AV13" s="155"/>
      <c r="AY13" s="252"/>
      <c r="AZ13" s="226"/>
      <c r="BA13" s="226"/>
      <c r="BB13" s="226"/>
      <c r="BC13" s="226"/>
      <c r="BD13" s="226"/>
      <c r="BE13" s="226"/>
      <c r="BF13" s="241"/>
      <c r="BG13" s="241"/>
      <c r="BI13" s="215"/>
      <c r="BR13" s="62"/>
      <c r="BS13" s="62"/>
    </row>
    <row r="14" spans="1:71" x14ac:dyDescent="0.25">
      <c r="A14" s="69" t="s">
        <v>23</v>
      </c>
      <c r="B14" s="70">
        <v>7.8586299999999998E-2</v>
      </c>
      <c r="C14" s="70">
        <v>0.64929199999999998</v>
      </c>
      <c r="D14" s="71">
        <v>0.12</v>
      </c>
      <c r="E14" s="71">
        <v>0.90400000000000003</v>
      </c>
      <c r="F14" s="72" t="s">
        <v>141</v>
      </c>
      <c r="G14" s="74">
        <v>-1194003</v>
      </c>
      <c r="H14" s="75">
        <v>1351175</v>
      </c>
      <c r="J14" s="103" t="s">
        <v>28</v>
      </c>
      <c r="K14" s="70">
        <v>-0.26226660000000002</v>
      </c>
      <c r="L14" s="70">
        <v>0.49280180000000001</v>
      </c>
      <c r="M14" s="71">
        <v>-0.53</v>
      </c>
      <c r="N14" s="71">
        <v>0.59499999999999997</v>
      </c>
      <c r="O14" s="72" t="s">
        <v>141</v>
      </c>
      <c r="P14" s="74">
        <v>-122814</v>
      </c>
      <c r="Q14" s="73">
        <v>0.70360730000000005</v>
      </c>
      <c r="R14" s="43"/>
      <c r="S14" s="69" t="s">
        <v>28</v>
      </c>
      <c r="T14" s="70">
        <v>-0.22368930000000001</v>
      </c>
      <c r="U14" s="70">
        <v>0.49848749999999997</v>
      </c>
      <c r="V14" s="71">
        <v>-0.45</v>
      </c>
      <c r="W14" s="71">
        <v>0.65400000000000003</v>
      </c>
      <c r="X14" s="72" t="s">
        <v>141</v>
      </c>
      <c r="Y14" s="74">
        <v>-1200707</v>
      </c>
      <c r="Z14" s="73">
        <v>0.75332809999999994</v>
      </c>
      <c r="AC14" s="258"/>
      <c r="AD14" s="260" t="s">
        <v>253</v>
      </c>
      <c r="AE14" s="140">
        <v>-0.31822250000000002</v>
      </c>
      <c r="AF14" s="136"/>
      <c r="AG14" s="140">
        <v>-0.26226660000000002</v>
      </c>
      <c r="AH14" s="136" t="s">
        <v>141</v>
      </c>
      <c r="AI14" s="136"/>
      <c r="AJ14" s="140">
        <v>-0.30089939999999998</v>
      </c>
      <c r="AK14" s="136"/>
      <c r="AL14" s="140">
        <v>-0.22368930000000001</v>
      </c>
      <c r="AM14" s="136" t="s">
        <v>141</v>
      </c>
      <c r="AN14" s="136"/>
      <c r="AO14" s="140">
        <v>-0.58904769999999995</v>
      </c>
      <c r="AP14" s="136"/>
      <c r="AQ14" s="136"/>
      <c r="AR14" s="140">
        <v>-0.55767460000000002</v>
      </c>
      <c r="AS14" s="136"/>
      <c r="AT14" s="136"/>
      <c r="AU14" s="140">
        <v>-0.52260479999999998</v>
      </c>
      <c r="AV14" s="62"/>
      <c r="AY14" s="253" t="s">
        <v>216</v>
      </c>
      <c r="AZ14" s="227"/>
      <c r="BA14" s="227"/>
      <c r="BB14" s="227"/>
      <c r="BC14" s="227"/>
      <c r="BD14" s="227"/>
      <c r="BE14" s="227"/>
      <c r="BF14" s="241"/>
      <c r="BG14" s="241"/>
      <c r="BI14" s="39"/>
      <c r="BR14" s="242"/>
      <c r="BS14" s="241"/>
    </row>
    <row r="15" spans="1:71" ht="15" customHeight="1" x14ac:dyDescent="0.25">
      <c r="A15" s="69" t="s">
        <v>24</v>
      </c>
      <c r="B15" s="70">
        <v>-0.94789610000000002</v>
      </c>
      <c r="C15" s="74">
        <v>1.015258</v>
      </c>
      <c r="D15" s="71">
        <v>-0.93</v>
      </c>
      <c r="E15" s="71">
        <v>0.35</v>
      </c>
      <c r="F15" s="72" t="s">
        <v>141</v>
      </c>
      <c r="G15" s="74">
        <v>-2937765</v>
      </c>
      <c r="H15" s="75">
        <v>1041973</v>
      </c>
      <c r="J15" s="103" t="s">
        <v>23</v>
      </c>
      <c r="K15" s="70">
        <v>4.8882399999999999E-2</v>
      </c>
      <c r="L15" s="70">
        <v>0.65959469999999998</v>
      </c>
      <c r="M15" s="71">
        <v>7.0000000000000007E-2</v>
      </c>
      <c r="N15" s="71">
        <v>0.94099999999999995</v>
      </c>
      <c r="O15" s="72" t="s">
        <v>141</v>
      </c>
      <c r="P15" s="74">
        <v>-1243899</v>
      </c>
      <c r="Q15" s="75">
        <v>1341664</v>
      </c>
      <c r="R15" s="43"/>
      <c r="S15" s="69" t="s">
        <v>23</v>
      </c>
      <c r="T15" s="70">
        <v>0.18932969999999999</v>
      </c>
      <c r="U15" s="70">
        <v>0.6504491</v>
      </c>
      <c r="V15" s="71">
        <v>0.28999999999999998</v>
      </c>
      <c r="W15" s="71">
        <v>0.77100000000000002</v>
      </c>
      <c r="X15" s="72" t="s">
        <v>141</v>
      </c>
      <c r="Y15" s="74">
        <v>-1085527</v>
      </c>
      <c r="Z15" s="75">
        <v>1464186</v>
      </c>
      <c r="AC15" s="258"/>
      <c r="AD15" s="260"/>
      <c r="AE15" s="163">
        <v>0.4898499</v>
      </c>
      <c r="AF15" s="164"/>
      <c r="AG15" s="163">
        <v>0.49280180000000001</v>
      </c>
      <c r="AH15" s="164"/>
      <c r="AI15" s="164"/>
      <c r="AJ15" s="163">
        <v>0.48037410000000003</v>
      </c>
      <c r="AK15" s="164"/>
      <c r="AL15" s="163">
        <v>0.49848749999999997</v>
      </c>
      <c r="AM15" s="164"/>
      <c r="AN15" s="164"/>
      <c r="AO15" s="163">
        <v>0.71255880000000005</v>
      </c>
      <c r="AP15" s="164"/>
      <c r="AQ15" s="164"/>
      <c r="AR15" s="163">
        <v>0.69756050000000003</v>
      </c>
      <c r="AS15" s="164"/>
      <c r="AT15" s="164"/>
      <c r="AU15" s="163">
        <v>0.70941350000000003</v>
      </c>
      <c r="AV15" s="154"/>
      <c r="AY15" s="253"/>
      <c r="AZ15" s="227"/>
      <c r="BA15" s="227"/>
      <c r="BB15" s="227"/>
      <c r="BC15" s="227"/>
      <c r="BD15" s="227"/>
      <c r="BE15" s="227"/>
      <c r="BF15" s="241"/>
      <c r="BG15" s="241"/>
      <c r="BI15" s="39"/>
      <c r="BR15" s="242"/>
      <c r="BS15" s="241"/>
    </row>
    <row r="16" spans="1:71" x14ac:dyDescent="0.25">
      <c r="A16" s="76" t="s">
        <v>12</v>
      </c>
      <c r="B16" s="77">
        <v>-0.15128130000000001</v>
      </c>
      <c r="C16" s="77">
        <v>5.0243999999999997E-2</v>
      </c>
      <c r="D16" s="78">
        <v>-3.01</v>
      </c>
      <c r="E16" s="78">
        <v>3.0000000000000001E-3</v>
      </c>
      <c r="F16" s="79" t="s">
        <v>142</v>
      </c>
      <c r="G16" s="77">
        <v>-0.2497577</v>
      </c>
      <c r="H16" s="80">
        <v>-5.2804900000000002E-2</v>
      </c>
      <c r="J16" s="104" t="s">
        <v>24</v>
      </c>
      <c r="K16" s="70">
        <v>-0.7361046</v>
      </c>
      <c r="L16" s="74">
        <v>1.032456</v>
      </c>
      <c r="M16" s="71">
        <v>-0.71</v>
      </c>
      <c r="N16" s="71">
        <v>0.47599999999999998</v>
      </c>
      <c r="O16" s="72" t="s">
        <v>141</v>
      </c>
      <c r="P16" s="74">
        <v>-275968</v>
      </c>
      <c r="Q16" s="75">
        <v>1287471</v>
      </c>
      <c r="R16" s="43"/>
      <c r="S16" s="69" t="s">
        <v>24</v>
      </c>
      <c r="T16" s="70">
        <v>-0.60960219999999998</v>
      </c>
      <c r="U16" s="74">
        <v>1.0312539999999999</v>
      </c>
      <c r="V16" s="71">
        <v>-0.59</v>
      </c>
      <c r="W16" s="71">
        <v>0.55400000000000005</v>
      </c>
      <c r="X16" s="72" t="s">
        <v>141</v>
      </c>
      <c r="Y16" s="74">
        <v>-2630823</v>
      </c>
      <c r="Z16" s="75">
        <v>1411619</v>
      </c>
      <c r="AC16" s="258"/>
      <c r="AD16" s="256" t="s">
        <v>254</v>
      </c>
      <c r="AE16" s="138">
        <v>7.8586299999999998E-2</v>
      </c>
      <c r="AF16" s="137"/>
      <c r="AG16" s="138">
        <v>4.8882399999999999E-2</v>
      </c>
      <c r="AH16" s="137" t="s">
        <v>141</v>
      </c>
      <c r="AI16" s="137"/>
      <c r="AJ16" s="138">
        <v>2.1436799999999999E-2</v>
      </c>
      <c r="AK16" s="137"/>
      <c r="AL16" s="138">
        <v>0.18932969999999999</v>
      </c>
      <c r="AM16" s="137" t="s">
        <v>141</v>
      </c>
      <c r="AN16" s="137"/>
      <c r="AO16" s="138">
        <v>-0.8816638</v>
      </c>
      <c r="AP16" s="137"/>
      <c r="AQ16" s="137"/>
      <c r="AR16" s="138">
        <v>-0.99437909999999996</v>
      </c>
      <c r="AS16" s="137"/>
      <c r="AT16" s="137"/>
      <c r="AU16" s="138">
        <v>-0.82765670000000002</v>
      </c>
      <c r="AV16" s="142"/>
      <c r="AY16" s="252" t="s">
        <v>94</v>
      </c>
      <c r="AZ16" s="226"/>
      <c r="BA16" s="226"/>
      <c r="BB16" s="226"/>
      <c r="BC16" s="226"/>
      <c r="BD16" s="226"/>
      <c r="BE16" s="226"/>
      <c r="BF16" s="241"/>
      <c r="BG16" s="241"/>
      <c r="BI16" s="215"/>
      <c r="BR16" s="242"/>
      <c r="BS16" s="241"/>
    </row>
    <row r="17" spans="1:61" ht="15" customHeight="1" x14ac:dyDescent="0.25">
      <c r="A17" s="76" t="s">
        <v>13</v>
      </c>
      <c r="B17" s="77">
        <v>-8.9111200000000002E-2</v>
      </c>
      <c r="C17" s="77">
        <v>4.5459800000000002E-2</v>
      </c>
      <c r="D17" s="78">
        <v>-1.96</v>
      </c>
      <c r="E17" s="78">
        <v>0.05</v>
      </c>
      <c r="F17" s="79" t="s">
        <v>201</v>
      </c>
      <c r="G17" s="77">
        <v>-0.1782108</v>
      </c>
      <c r="H17" s="80">
        <v>-1.15E-5</v>
      </c>
      <c r="J17" s="105" t="s">
        <v>12</v>
      </c>
      <c r="K17" s="77">
        <v>-0.16983980000000001</v>
      </c>
      <c r="L17" s="77">
        <v>4.9336600000000001E-2</v>
      </c>
      <c r="M17" s="78">
        <v>-3.44</v>
      </c>
      <c r="N17" s="78">
        <v>1E-3</v>
      </c>
      <c r="O17" s="79" t="s">
        <v>142</v>
      </c>
      <c r="P17" s="77">
        <v>-0.26653789999999999</v>
      </c>
      <c r="Q17" s="80">
        <v>-7.3141800000000007E-2</v>
      </c>
      <c r="R17" s="43"/>
      <c r="S17" s="76" t="s">
        <v>12</v>
      </c>
      <c r="T17" s="77">
        <v>-0.1541169</v>
      </c>
      <c r="U17" s="77">
        <v>5.0608599999999997E-2</v>
      </c>
      <c r="V17" s="78">
        <v>-3.05</v>
      </c>
      <c r="W17" s="78">
        <v>2E-3</v>
      </c>
      <c r="X17" s="79" t="s">
        <v>142</v>
      </c>
      <c r="Y17" s="77">
        <v>-0.25330789999999997</v>
      </c>
      <c r="Z17" s="80">
        <v>-5.49259E-2</v>
      </c>
      <c r="AC17" s="258"/>
      <c r="AD17" s="256"/>
      <c r="AE17" s="161">
        <v>0.64929199999999998</v>
      </c>
      <c r="AF17" s="162"/>
      <c r="AG17" s="161">
        <v>0.65959469999999998</v>
      </c>
      <c r="AH17" s="162"/>
      <c r="AI17" s="162"/>
      <c r="AJ17" s="161">
        <v>0.6467155</v>
      </c>
      <c r="AK17" s="162"/>
      <c r="AL17" s="161">
        <v>0.6504491</v>
      </c>
      <c r="AM17" s="162"/>
      <c r="AN17" s="162"/>
      <c r="AO17" s="161">
        <v>0.8326943</v>
      </c>
      <c r="AP17" s="162"/>
      <c r="AQ17" s="162"/>
      <c r="AR17" s="161">
        <v>0.80764270000000005</v>
      </c>
      <c r="AS17" s="162"/>
      <c r="AT17" s="162"/>
      <c r="AU17" s="161">
        <v>0.82817220000000002</v>
      </c>
      <c r="AV17" s="155"/>
      <c r="AY17" s="252"/>
      <c r="AZ17" s="226"/>
      <c r="BA17" s="226"/>
      <c r="BB17" s="226"/>
      <c r="BC17" s="226"/>
      <c r="BD17" s="226"/>
      <c r="BE17" s="226"/>
      <c r="BF17" s="241"/>
      <c r="BG17" s="241"/>
      <c r="BI17" s="215"/>
    </row>
    <row r="18" spans="1:61" x14ac:dyDescent="0.25">
      <c r="A18" s="61" t="s">
        <v>14</v>
      </c>
      <c r="B18" s="81">
        <v>0.15647949999999999</v>
      </c>
      <c r="C18" s="81">
        <v>9.9382200000000004E-2</v>
      </c>
      <c r="D18" s="82">
        <v>1.57</v>
      </c>
      <c r="E18" s="82">
        <v>0.115</v>
      </c>
      <c r="F18" s="83" t="s">
        <v>141</v>
      </c>
      <c r="G18" s="81">
        <v>-3.8306E-2</v>
      </c>
      <c r="H18" s="84">
        <v>0.3512651</v>
      </c>
      <c r="J18" s="106" t="s">
        <v>13</v>
      </c>
      <c r="K18" s="81">
        <v>-6.5951899999999994E-2</v>
      </c>
      <c r="L18" s="81">
        <v>4.1780200000000003E-2</v>
      </c>
      <c r="M18" s="82">
        <v>-1.58</v>
      </c>
      <c r="N18" s="82">
        <v>0.114</v>
      </c>
      <c r="O18" s="83" t="s">
        <v>141</v>
      </c>
      <c r="P18" s="81">
        <v>-0.14783959999999999</v>
      </c>
      <c r="Q18" s="84">
        <v>1.5935899999999999E-2</v>
      </c>
      <c r="R18" s="43"/>
      <c r="S18" s="61" t="s">
        <v>13</v>
      </c>
      <c r="T18" s="81">
        <v>-8.0515900000000001E-2</v>
      </c>
      <c r="U18" s="81">
        <v>4.5643700000000002E-2</v>
      </c>
      <c r="V18" s="82">
        <v>-1.76</v>
      </c>
      <c r="W18" s="82">
        <v>7.8E-2</v>
      </c>
      <c r="X18" s="83" t="s">
        <v>201</v>
      </c>
      <c r="Y18" s="81">
        <v>-0.16997580000000001</v>
      </c>
      <c r="Z18" s="84">
        <v>8.9440000000000006E-3</v>
      </c>
      <c r="AC18" s="258"/>
      <c r="AD18" s="268" t="s">
        <v>255</v>
      </c>
      <c r="AE18" s="140">
        <v>-0.94789610000000002</v>
      </c>
      <c r="AF18" s="136"/>
      <c r="AG18" s="140">
        <v>-0.7361046</v>
      </c>
      <c r="AH18" s="136" t="s">
        <v>141</v>
      </c>
      <c r="AI18" s="136"/>
      <c r="AJ18" s="140">
        <v>-0.99746449999999998</v>
      </c>
      <c r="AK18" s="136"/>
      <c r="AL18" s="140">
        <v>-0.60960219999999998</v>
      </c>
      <c r="AM18" s="136" t="s">
        <v>141</v>
      </c>
      <c r="AN18" s="136"/>
      <c r="AO18" s="140">
        <v>-1.2626269999999999</v>
      </c>
      <c r="AP18" s="136"/>
      <c r="AQ18" s="136"/>
      <c r="AR18" s="140">
        <v>-1.691309</v>
      </c>
      <c r="AS18" s="136"/>
      <c r="AT18" s="136"/>
      <c r="AU18" s="140">
        <v>-1.263763</v>
      </c>
      <c r="AV18" s="62"/>
      <c r="AY18" s="254" t="s">
        <v>95</v>
      </c>
      <c r="AZ18" s="227"/>
      <c r="BA18" s="227"/>
      <c r="BB18" s="227"/>
      <c r="BC18" s="227"/>
      <c r="BD18" s="227"/>
      <c r="BE18" s="227"/>
      <c r="BF18" s="241"/>
      <c r="BG18" s="241"/>
      <c r="BI18" s="39"/>
    </row>
    <row r="19" spans="1:61" ht="15.75" customHeight="1" thickBot="1" x14ac:dyDescent="0.3">
      <c r="A19" s="61" t="s">
        <v>15</v>
      </c>
      <c r="B19" s="81">
        <v>-0.12570729999999999</v>
      </c>
      <c r="C19" s="81">
        <v>0.11241569999999999</v>
      </c>
      <c r="D19" s="82">
        <v>-1.1200000000000001</v>
      </c>
      <c r="E19" s="82">
        <v>0.26300000000000001</v>
      </c>
      <c r="F19" s="83" t="s">
        <v>141</v>
      </c>
      <c r="G19" s="81">
        <v>-0.34603800000000001</v>
      </c>
      <c r="H19" s="84">
        <v>9.4623299999999994E-2</v>
      </c>
      <c r="J19" s="106" t="s">
        <v>16</v>
      </c>
      <c r="K19" s="81">
        <v>2.3658700000000001E-2</v>
      </c>
      <c r="L19" s="81">
        <v>0.11165</v>
      </c>
      <c r="M19" s="82">
        <v>0.21</v>
      </c>
      <c r="N19" s="82">
        <v>0.83199999999999996</v>
      </c>
      <c r="O19" s="83" t="s">
        <v>141</v>
      </c>
      <c r="P19" s="81">
        <v>-0.19517129999999999</v>
      </c>
      <c r="Q19" s="84">
        <v>0.2424888</v>
      </c>
      <c r="R19" s="43"/>
      <c r="S19" s="61" t="s">
        <v>14</v>
      </c>
      <c r="T19" s="81">
        <v>0.1186904</v>
      </c>
      <c r="U19" s="81">
        <v>0.10343479999999999</v>
      </c>
      <c r="V19" s="82">
        <v>1.1499999999999999</v>
      </c>
      <c r="W19" s="82">
        <v>0.251</v>
      </c>
      <c r="X19" s="83" t="s">
        <v>141</v>
      </c>
      <c r="Y19" s="81">
        <v>-8.4038100000000004E-2</v>
      </c>
      <c r="Z19" s="84">
        <v>0.3214188</v>
      </c>
      <c r="AC19" s="259"/>
      <c r="AD19" s="269"/>
      <c r="AE19" s="167">
        <v>1.015258</v>
      </c>
      <c r="AF19" s="166"/>
      <c r="AG19" s="167">
        <v>1.032456</v>
      </c>
      <c r="AH19" s="166"/>
      <c r="AI19" s="166"/>
      <c r="AJ19" s="167">
        <v>1.0100089999999999</v>
      </c>
      <c r="AK19" s="166"/>
      <c r="AL19" s="167">
        <v>1.0312539999999999</v>
      </c>
      <c r="AM19" s="166"/>
      <c r="AN19" s="166"/>
      <c r="AO19" s="167">
        <v>1.3996470000000001</v>
      </c>
      <c r="AP19" s="166"/>
      <c r="AQ19" s="166"/>
      <c r="AR19" s="167">
        <v>1.3541700000000001</v>
      </c>
      <c r="AS19" s="166"/>
      <c r="AT19" s="166"/>
      <c r="AU19" s="167">
        <v>1.3979470000000001</v>
      </c>
      <c r="AV19" s="146"/>
      <c r="AY19" s="254"/>
      <c r="AZ19" s="227"/>
      <c r="BA19" s="227"/>
      <c r="BB19" s="227"/>
      <c r="BC19" s="227"/>
      <c r="BD19" s="227"/>
      <c r="BE19" s="227"/>
      <c r="BF19" s="241"/>
      <c r="BG19" s="241"/>
      <c r="BI19" s="39"/>
    </row>
    <row r="20" spans="1:61" ht="15" customHeight="1" x14ac:dyDescent="0.25">
      <c r="A20" s="76" t="s">
        <v>18</v>
      </c>
      <c r="B20" s="77">
        <v>0.51526159999999999</v>
      </c>
      <c r="C20" s="77">
        <v>0.21914420000000001</v>
      </c>
      <c r="D20" s="78">
        <v>2.35</v>
      </c>
      <c r="E20" s="78">
        <v>1.9E-2</v>
      </c>
      <c r="F20" s="79" t="s">
        <v>143</v>
      </c>
      <c r="G20" s="77">
        <v>8.5746900000000001E-2</v>
      </c>
      <c r="H20" s="80">
        <v>0.94477639999999996</v>
      </c>
      <c r="J20" s="106" t="s">
        <v>17</v>
      </c>
      <c r="K20" s="81">
        <v>-0.1090882</v>
      </c>
      <c r="L20" s="81">
        <v>0.1144467</v>
      </c>
      <c r="M20" s="82">
        <v>-0.95</v>
      </c>
      <c r="N20" s="82">
        <v>0.34</v>
      </c>
      <c r="O20" s="83" t="s">
        <v>141</v>
      </c>
      <c r="P20" s="81">
        <v>-0.33339960000000002</v>
      </c>
      <c r="Q20" s="84">
        <v>0.1152232</v>
      </c>
      <c r="R20" s="43"/>
      <c r="S20" s="61" t="s">
        <v>15</v>
      </c>
      <c r="T20" s="81">
        <v>-0.1146803</v>
      </c>
      <c r="U20" s="81">
        <v>0.1141337</v>
      </c>
      <c r="V20" s="82">
        <v>-1</v>
      </c>
      <c r="W20" s="82">
        <v>0.315</v>
      </c>
      <c r="X20" s="83" t="s">
        <v>141</v>
      </c>
      <c r="Y20" s="81">
        <v>-0.33837820000000002</v>
      </c>
      <c r="Z20" s="84">
        <v>0.10901760000000001</v>
      </c>
      <c r="AC20" s="257" t="s">
        <v>208</v>
      </c>
      <c r="AD20" s="266" t="s">
        <v>256</v>
      </c>
      <c r="AE20" s="144">
        <v>0.15128130000000001</v>
      </c>
      <c r="AF20" s="143" t="s">
        <v>142</v>
      </c>
      <c r="AG20" s="144">
        <v>0.16983980000000001</v>
      </c>
      <c r="AH20" s="143" t="s">
        <v>142</v>
      </c>
      <c r="AI20" s="143"/>
      <c r="AJ20" s="144">
        <v>0.17788229999999999</v>
      </c>
      <c r="AK20" s="143" t="s">
        <v>142</v>
      </c>
      <c r="AL20" s="144">
        <v>0.1541169</v>
      </c>
      <c r="AM20" s="143" t="s">
        <v>142</v>
      </c>
      <c r="AN20" s="143"/>
      <c r="AO20" s="144">
        <v>-0.1849874</v>
      </c>
      <c r="AP20" s="143" t="s">
        <v>142</v>
      </c>
      <c r="AQ20" s="143"/>
      <c r="AR20" s="144">
        <v>-0.19345329999999999</v>
      </c>
      <c r="AS20" s="143" t="s">
        <v>142</v>
      </c>
      <c r="AT20" s="143"/>
      <c r="AU20" s="144">
        <v>-0.18378739999999999</v>
      </c>
      <c r="AV20" s="145" t="s">
        <v>142</v>
      </c>
      <c r="AY20" s="252" t="s">
        <v>83</v>
      </c>
      <c r="AZ20" s="226">
        <f>$BA$48^AE20-1</f>
        <v>0.16332386816089262</v>
      </c>
      <c r="BA20" s="226">
        <f>$BA$48^AG20-1</f>
        <v>0.18511499567597323</v>
      </c>
      <c r="BB20" s="226">
        <f>$BA$48^AJ20-1</f>
        <v>0.19468471439029766</v>
      </c>
      <c r="BC20" s="226">
        <f>$BA$48^AL20-1</f>
        <v>0.16662727091833984</v>
      </c>
      <c r="BD20" s="226">
        <f>$BA$48^AO20-1</f>
        <v>-0.1688852556131295</v>
      </c>
      <c r="BE20" s="226">
        <f>$BA$48^AU20-1</f>
        <v>-0.16788731920348299</v>
      </c>
      <c r="BF20" s="241"/>
      <c r="BG20" s="241"/>
      <c r="BI20" s="216">
        <f>($BA$48^AO20)/(1+$BA$48^AO20)</f>
        <v>0.45388457874340393</v>
      </c>
    </row>
    <row r="21" spans="1:61" ht="15" customHeight="1" x14ac:dyDescent="0.25">
      <c r="A21" s="61" t="s">
        <v>19</v>
      </c>
      <c r="B21" s="81">
        <v>0.75703209999999999</v>
      </c>
      <c r="C21" s="81">
        <v>0.6862028</v>
      </c>
      <c r="D21" s="82">
        <v>1.1000000000000001</v>
      </c>
      <c r="E21" s="82">
        <v>0.27</v>
      </c>
      <c r="F21" s="83" t="s">
        <v>141</v>
      </c>
      <c r="G21" s="81">
        <v>-0.5879006</v>
      </c>
      <c r="H21" s="85">
        <v>2101965</v>
      </c>
      <c r="J21" s="105" t="s">
        <v>18</v>
      </c>
      <c r="K21" s="77">
        <v>0.50333890000000003</v>
      </c>
      <c r="L21" s="77">
        <v>0.22482279999999999</v>
      </c>
      <c r="M21" s="78">
        <v>2.2400000000000002</v>
      </c>
      <c r="N21" s="78">
        <v>2.5000000000000001E-2</v>
      </c>
      <c r="O21" s="79" t="s">
        <v>143</v>
      </c>
      <c r="P21" s="77">
        <v>6.2694399999999997E-2</v>
      </c>
      <c r="Q21" s="80">
        <v>0.94398349999999998</v>
      </c>
      <c r="R21" s="43"/>
      <c r="S21" s="76" t="s">
        <v>18</v>
      </c>
      <c r="T21" s="77">
        <v>0.52068420000000004</v>
      </c>
      <c r="U21" s="77">
        <v>0.22275500000000001</v>
      </c>
      <c r="V21" s="78">
        <v>2.34</v>
      </c>
      <c r="W21" s="78">
        <v>1.9E-2</v>
      </c>
      <c r="X21" s="79" t="s">
        <v>143</v>
      </c>
      <c r="Y21" s="77">
        <v>8.4092399999999998E-2</v>
      </c>
      <c r="Z21" s="80">
        <v>0.95727609999999996</v>
      </c>
      <c r="AC21" s="258"/>
      <c r="AD21" s="256"/>
      <c r="AE21" s="161">
        <v>5.0243999999999997E-2</v>
      </c>
      <c r="AF21" s="162"/>
      <c r="AG21" s="161">
        <v>4.9336600000000001E-2</v>
      </c>
      <c r="AH21" s="162"/>
      <c r="AI21" s="162"/>
      <c r="AJ21" s="161">
        <v>4.7954299999999998E-2</v>
      </c>
      <c r="AK21" s="162"/>
      <c r="AL21" s="161">
        <v>4.5643700000000002E-2</v>
      </c>
      <c r="AM21" s="162"/>
      <c r="AN21" s="162"/>
      <c r="AO21" s="161">
        <v>6.3345100000000001E-2</v>
      </c>
      <c r="AP21" s="162"/>
      <c r="AQ21" s="162"/>
      <c r="AR21" s="161">
        <v>6.7299700000000004E-2</v>
      </c>
      <c r="AS21" s="162"/>
      <c r="AT21" s="162"/>
      <c r="AU21" s="161">
        <v>6.7416400000000001E-2</v>
      </c>
      <c r="AV21" s="142"/>
      <c r="AY21" s="252"/>
      <c r="AZ21" s="226"/>
      <c r="BA21" s="226"/>
      <c r="BB21" s="226"/>
      <c r="BC21" s="226"/>
      <c r="BD21" s="226"/>
      <c r="BE21" s="226"/>
      <c r="BF21" s="241"/>
      <c r="BG21" s="241"/>
      <c r="BI21" s="215"/>
    </row>
    <row r="22" spans="1:61" x14ac:dyDescent="0.25">
      <c r="A22" s="76" t="s">
        <v>20</v>
      </c>
      <c r="B22" s="77">
        <v>0.93939779999999995</v>
      </c>
      <c r="C22" s="77">
        <v>0.48490420000000001</v>
      </c>
      <c r="D22" s="78">
        <v>1.94</v>
      </c>
      <c r="E22" s="78">
        <v>5.2999999999999999E-2</v>
      </c>
      <c r="F22" s="79" t="s">
        <v>201</v>
      </c>
      <c r="G22" s="77">
        <v>-1.0997E-2</v>
      </c>
      <c r="H22" s="86">
        <v>1889793</v>
      </c>
      <c r="J22" s="106" t="s">
        <v>19</v>
      </c>
      <c r="K22" s="81">
        <v>0.6750041</v>
      </c>
      <c r="L22" s="81">
        <v>0.68949899999999997</v>
      </c>
      <c r="M22" s="82">
        <v>0.98</v>
      </c>
      <c r="N22" s="82">
        <v>0.32800000000000001</v>
      </c>
      <c r="O22" s="83" t="s">
        <v>141</v>
      </c>
      <c r="P22" s="81">
        <v>-0.67638900000000002</v>
      </c>
      <c r="Q22" s="85">
        <v>2026397</v>
      </c>
      <c r="R22" s="43"/>
      <c r="S22" s="61" t="s">
        <v>19</v>
      </c>
      <c r="T22" s="81">
        <v>0.6031725</v>
      </c>
      <c r="U22" s="81">
        <v>0.69809710000000003</v>
      </c>
      <c r="V22" s="82">
        <v>0.86</v>
      </c>
      <c r="W22" s="82">
        <v>0.38800000000000001</v>
      </c>
      <c r="X22" s="83" t="s">
        <v>141</v>
      </c>
      <c r="Y22" s="81">
        <v>-0.76507250000000004</v>
      </c>
      <c r="Z22" s="85">
        <v>1971418</v>
      </c>
      <c r="AC22" s="258"/>
      <c r="AD22" s="260" t="s">
        <v>257</v>
      </c>
      <c r="AE22" s="140">
        <v>8.9111200000000002E-2</v>
      </c>
      <c r="AF22" s="136" t="s">
        <v>201</v>
      </c>
      <c r="AG22" s="140">
        <v>6.5951899999999994E-2</v>
      </c>
      <c r="AH22" s="136"/>
      <c r="AI22" s="136"/>
      <c r="AJ22" s="140">
        <v>6.4242900000000006E-2</v>
      </c>
      <c r="AK22" s="136"/>
      <c r="AL22" s="140">
        <v>8.0515900000000001E-2</v>
      </c>
      <c r="AM22" s="136" t="s">
        <v>201</v>
      </c>
      <c r="AN22" s="136"/>
      <c r="AO22" s="140">
        <v>-4.9079900000000003E-2</v>
      </c>
      <c r="AP22" s="136"/>
      <c r="AQ22" s="136"/>
      <c r="AR22" s="140">
        <v>-8.18831E-2</v>
      </c>
      <c r="AS22" s="136"/>
      <c r="AT22" s="136"/>
      <c r="AU22" s="140">
        <v>-7.0585700000000001E-2</v>
      </c>
      <c r="AV22" s="62"/>
      <c r="AY22" s="253" t="s">
        <v>84</v>
      </c>
      <c r="AZ22" s="227">
        <f>$BA$48^AE22-1</f>
        <v>9.320222090569974E-2</v>
      </c>
      <c r="BA22" s="227"/>
      <c r="BC22" s="227">
        <f>$BA$48^AL22-1</f>
        <v>8.3846086154268917E-2</v>
      </c>
      <c r="BD22" s="227"/>
      <c r="BE22" s="227"/>
      <c r="BF22" s="241"/>
      <c r="BG22" s="241"/>
      <c r="BI22" s="39"/>
    </row>
    <row r="23" spans="1:61" ht="15" customHeight="1" x14ac:dyDescent="0.25">
      <c r="A23" s="61" t="s">
        <v>21</v>
      </c>
      <c r="B23" s="81">
        <v>-0.37279960000000001</v>
      </c>
      <c r="C23" s="81">
        <v>0.47841299999999998</v>
      </c>
      <c r="D23" s="82">
        <v>-0.78</v>
      </c>
      <c r="E23" s="82">
        <v>0.436</v>
      </c>
      <c r="F23" s="83" t="s">
        <v>141</v>
      </c>
      <c r="G23" s="87">
        <v>-1310472</v>
      </c>
      <c r="H23" s="84">
        <v>0.56487259999999995</v>
      </c>
      <c r="J23" s="105" t="s">
        <v>20</v>
      </c>
      <c r="K23" s="77">
        <v>0.90427880000000005</v>
      </c>
      <c r="L23" s="77">
        <v>0.49780790000000003</v>
      </c>
      <c r="M23" s="78">
        <v>1.82</v>
      </c>
      <c r="N23" s="78">
        <v>6.9000000000000006E-2</v>
      </c>
      <c r="O23" s="79" t="s">
        <v>201</v>
      </c>
      <c r="P23" s="77">
        <v>-7.1406700000000004E-2</v>
      </c>
      <c r="Q23" s="86">
        <v>1879964</v>
      </c>
      <c r="R23" s="43"/>
      <c r="S23" s="76" t="s">
        <v>20</v>
      </c>
      <c r="T23" s="77">
        <v>0.864838</v>
      </c>
      <c r="U23" s="77">
        <v>0.49811230000000001</v>
      </c>
      <c r="V23" s="78">
        <v>1.74</v>
      </c>
      <c r="W23" s="78">
        <v>8.3000000000000004E-2</v>
      </c>
      <c r="X23" s="79" t="s">
        <v>201</v>
      </c>
      <c r="Y23" s="77">
        <v>-0.11144419999999999</v>
      </c>
      <c r="Z23" s="86">
        <v>184112</v>
      </c>
      <c r="AC23" s="258"/>
      <c r="AD23" s="260"/>
      <c r="AE23" s="163">
        <v>4.5459800000000002E-2</v>
      </c>
      <c r="AF23" s="164"/>
      <c r="AG23" s="163">
        <v>4.1780200000000003E-2</v>
      </c>
      <c r="AH23" s="164"/>
      <c r="AI23" s="164"/>
      <c r="AJ23" s="163">
        <v>4.0631899999999999E-2</v>
      </c>
      <c r="AK23" s="164"/>
      <c r="AL23" s="163">
        <v>4.5643700000000002E-2</v>
      </c>
      <c r="AM23" s="164"/>
      <c r="AN23" s="164"/>
      <c r="AO23" s="163">
        <v>5.6693E-2</v>
      </c>
      <c r="AP23" s="164"/>
      <c r="AQ23" s="164"/>
      <c r="AR23" s="163">
        <v>6.1107500000000002E-2</v>
      </c>
      <c r="AS23" s="164"/>
      <c r="AT23" s="164"/>
      <c r="AU23" s="163">
        <v>6.1858900000000001E-2</v>
      </c>
      <c r="AV23" s="62"/>
      <c r="AY23" s="253"/>
      <c r="AZ23" s="227"/>
      <c r="BA23" s="227"/>
      <c r="BB23" s="227"/>
      <c r="BC23" s="227"/>
      <c r="BD23" s="227"/>
      <c r="BE23" s="227"/>
      <c r="BF23" s="241"/>
      <c r="BG23" s="241"/>
      <c r="BI23" s="39"/>
    </row>
    <row r="24" spans="1:61" x14ac:dyDescent="0.25">
      <c r="A24" s="61" t="s">
        <v>22</v>
      </c>
      <c r="B24" s="81">
        <v>1.5938500000000001E-2</v>
      </c>
      <c r="C24" s="81">
        <v>2.4556100000000001E-2</v>
      </c>
      <c r="D24" s="82">
        <v>0.65</v>
      </c>
      <c r="E24" s="82">
        <v>0.51600000000000001</v>
      </c>
      <c r="F24" s="83" t="s">
        <v>141</v>
      </c>
      <c r="G24" s="81">
        <v>-3.2190499999999997E-2</v>
      </c>
      <c r="H24" s="84">
        <v>6.4067499999999999E-2</v>
      </c>
      <c r="J24" s="107" t="s">
        <v>21</v>
      </c>
      <c r="K24" s="81">
        <v>-0.36161520000000003</v>
      </c>
      <c r="L24" s="81">
        <v>0.485404</v>
      </c>
      <c r="M24" s="82">
        <v>-0.74</v>
      </c>
      <c r="N24" s="82">
        <v>0.45600000000000002</v>
      </c>
      <c r="O24" s="83" t="s">
        <v>141</v>
      </c>
      <c r="P24" s="87">
        <v>-1312989</v>
      </c>
      <c r="Q24" s="84">
        <v>0.58975909999999998</v>
      </c>
      <c r="R24" s="43"/>
      <c r="S24" s="61" t="s">
        <v>21</v>
      </c>
      <c r="T24" s="81">
        <v>-0.34245389999999998</v>
      </c>
      <c r="U24" s="81">
        <v>0.4896124</v>
      </c>
      <c r="V24" s="82">
        <v>-0.7</v>
      </c>
      <c r="W24" s="82">
        <v>0.48399999999999999</v>
      </c>
      <c r="X24" s="83" t="s">
        <v>141</v>
      </c>
      <c r="Y24" s="87">
        <v>-1302077</v>
      </c>
      <c r="Z24" s="84">
        <v>0.61716879999999996</v>
      </c>
      <c r="AC24" s="258"/>
      <c r="AD24" s="256" t="s">
        <v>258</v>
      </c>
      <c r="AE24" s="141"/>
      <c r="AF24" s="137"/>
      <c r="AG24" s="138">
        <v>2.3658700000000001E-2</v>
      </c>
      <c r="AH24" s="137"/>
      <c r="AI24" s="137"/>
      <c r="AJ24" s="138"/>
      <c r="AK24" s="137"/>
      <c r="AL24" s="141"/>
      <c r="AM24" s="137"/>
      <c r="AN24" s="137"/>
      <c r="AO24" s="138">
        <v>0.13586419999999999</v>
      </c>
      <c r="AP24" s="137"/>
      <c r="AQ24" s="137"/>
      <c r="AR24" s="141"/>
      <c r="AS24" s="137"/>
      <c r="AT24" s="137"/>
      <c r="AU24" s="141"/>
      <c r="AV24" s="142"/>
      <c r="AY24" s="252" t="s">
        <v>87</v>
      </c>
      <c r="AZ24" s="226"/>
      <c r="BA24" s="226"/>
      <c r="BB24" s="226"/>
      <c r="BC24" s="226"/>
      <c r="BD24" s="226"/>
      <c r="BE24" s="226"/>
      <c r="BF24" s="241"/>
      <c r="BG24" s="241"/>
      <c r="BI24" s="215"/>
    </row>
    <row r="25" spans="1:61" ht="15.75" customHeight="1" thickBot="1" x14ac:dyDescent="0.3">
      <c r="A25" s="88" t="s">
        <v>160</v>
      </c>
      <c r="B25" s="89">
        <v>-2.4448629999999998</v>
      </c>
      <c r="C25" s="89">
        <v>1.5562389999999999</v>
      </c>
      <c r="D25" s="90">
        <v>-1.57</v>
      </c>
      <c r="E25" s="90">
        <v>0.11600000000000001</v>
      </c>
      <c r="F25" s="91" t="s">
        <v>141</v>
      </c>
      <c r="G25" s="89">
        <v>-5495035</v>
      </c>
      <c r="H25" s="92">
        <v>0.60530810000000002</v>
      </c>
      <c r="J25" s="106" t="s">
        <v>22</v>
      </c>
      <c r="K25" s="81">
        <v>1.52595E-2</v>
      </c>
      <c r="L25" s="81">
        <v>2.46971E-2</v>
      </c>
      <c r="M25" s="82">
        <v>0.62</v>
      </c>
      <c r="N25" s="82">
        <v>0.53700000000000003</v>
      </c>
      <c r="O25" s="83" t="s">
        <v>141</v>
      </c>
      <c r="P25" s="81">
        <v>-3.3145800000000003E-2</v>
      </c>
      <c r="Q25" s="84">
        <v>6.3664799999999994E-2</v>
      </c>
      <c r="R25" s="43"/>
      <c r="S25" s="61" t="s">
        <v>22</v>
      </c>
      <c r="T25" s="81">
        <v>1.3822600000000001E-2</v>
      </c>
      <c r="U25" s="81">
        <v>2.4596E-2</v>
      </c>
      <c r="V25" s="82">
        <v>0.56000000000000005</v>
      </c>
      <c r="W25" s="82">
        <v>0.57399999999999995</v>
      </c>
      <c r="X25" s="83" t="s">
        <v>141</v>
      </c>
      <c r="Y25" s="81">
        <v>-3.4384600000000001E-2</v>
      </c>
      <c r="Z25" s="84">
        <v>6.2029800000000003E-2</v>
      </c>
      <c r="AC25" s="258"/>
      <c r="AD25" s="256"/>
      <c r="AE25" s="156"/>
      <c r="AF25" s="150"/>
      <c r="AG25" s="161">
        <v>0.11165</v>
      </c>
      <c r="AH25" s="162"/>
      <c r="AI25" s="150"/>
      <c r="AJ25" s="161"/>
      <c r="AK25" s="162"/>
      <c r="AL25" s="188"/>
      <c r="AM25" s="162"/>
      <c r="AN25" s="162"/>
      <c r="AO25" s="161">
        <v>0.1456143</v>
      </c>
      <c r="AP25" s="150"/>
      <c r="AQ25" s="150"/>
      <c r="AR25" s="188"/>
      <c r="AS25" s="162"/>
      <c r="AT25" s="162"/>
      <c r="AU25" s="156"/>
      <c r="AV25" s="142"/>
      <c r="AY25" s="252"/>
      <c r="AZ25" s="226"/>
      <c r="BA25" s="226"/>
      <c r="BB25" s="226"/>
      <c r="BC25" s="226"/>
      <c r="BD25" s="226"/>
      <c r="BE25" s="226"/>
      <c r="BF25" s="241"/>
      <c r="BG25" s="241"/>
      <c r="BI25" s="215"/>
    </row>
    <row r="26" spans="1:61" ht="15.75" thickBot="1" x14ac:dyDescent="0.3">
      <c r="J26" s="108" t="s">
        <v>160</v>
      </c>
      <c r="K26" s="90">
        <v>-2.5196179999999999</v>
      </c>
      <c r="L26" s="90">
        <v>1.5753619999999999</v>
      </c>
      <c r="M26" s="90">
        <v>-1.6</v>
      </c>
      <c r="N26" s="90">
        <v>0.11</v>
      </c>
      <c r="O26" s="91" t="s">
        <v>141</v>
      </c>
      <c r="P26" s="89">
        <v>-560727</v>
      </c>
      <c r="Q26" s="92">
        <v>0.5680345</v>
      </c>
      <c r="R26" s="43"/>
      <c r="S26" s="130" t="s">
        <v>160</v>
      </c>
      <c r="T26" s="132">
        <v>-3.0029249999999998</v>
      </c>
      <c r="U26" s="132">
        <v>1.6128389999999999</v>
      </c>
      <c r="V26" s="132">
        <v>-1.86</v>
      </c>
      <c r="W26" s="132">
        <v>6.3E-2</v>
      </c>
      <c r="X26" s="133" t="s">
        <v>201</v>
      </c>
      <c r="Y26" s="131">
        <v>-6164032</v>
      </c>
      <c r="Z26" s="134">
        <v>0.15818180000000001</v>
      </c>
      <c r="AC26" s="258"/>
      <c r="AD26" s="260" t="s">
        <v>259</v>
      </c>
      <c r="AE26" s="139"/>
      <c r="AF26" s="136"/>
      <c r="AG26" s="140">
        <v>-0.1090882</v>
      </c>
      <c r="AH26" s="136"/>
      <c r="AI26" s="136"/>
      <c r="AJ26" s="140"/>
      <c r="AK26" s="136"/>
      <c r="AL26" s="139"/>
      <c r="AM26" s="136"/>
      <c r="AN26" s="136"/>
      <c r="AO26" s="140">
        <v>-3.4375799999999998E-2</v>
      </c>
      <c r="AP26" s="136"/>
      <c r="AQ26" s="136"/>
      <c r="AR26" s="139"/>
      <c r="AS26" s="136"/>
      <c r="AT26" s="136"/>
      <c r="AU26" s="139"/>
      <c r="AV26" s="62"/>
      <c r="AY26" s="253" t="s">
        <v>87</v>
      </c>
      <c r="AZ26" s="227"/>
      <c r="BA26" s="227"/>
      <c r="BB26" s="227"/>
      <c r="BC26" s="227"/>
      <c r="BD26" s="227"/>
      <c r="BE26" s="227"/>
      <c r="BF26" s="241"/>
      <c r="BG26" s="241"/>
      <c r="BI26" s="39"/>
    </row>
    <row r="27" spans="1:61" ht="15" customHeight="1" x14ac:dyDescent="0.25">
      <c r="B27" s="43"/>
      <c r="X27" s="44"/>
      <c r="AC27" s="258"/>
      <c r="AD27" s="260"/>
      <c r="AE27" s="151"/>
      <c r="AF27" s="152"/>
      <c r="AG27" s="163">
        <v>4.1780200000000003E-2</v>
      </c>
      <c r="AH27" s="164"/>
      <c r="AI27" s="152"/>
      <c r="AJ27" s="163"/>
      <c r="AK27" s="164"/>
      <c r="AL27" s="189"/>
      <c r="AM27" s="164"/>
      <c r="AN27" s="164"/>
      <c r="AO27" s="163">
        <v>0.1447997</v>
      </c>
      <c r="AP27" s="152"/>
      <c r="AQ27" s="152"/>
      <c r="AR27" s="189"/>
      <c r="AS27" s="164"/>
      <c r="AT27" s="164"/>
      <c r="AU27" s="151"/>
      <c r="AV27" s="62"/>
      <c r="AY27" s="253"/>
      <c r="AZ27" s="227"/>
      <c r="BA27" s="227"/>
      <c r="BB27" s="227"/>
      <c r="BC27" s="227"/>
      <c r="BD27" s="227"/>
      <c r="BE27" s="227"/>
      <c r="BF27" s="241"/>
      <c r="BG27" s="241"/>
      <c r="BI27" s="39"/>
    </row>
    <row r="28" spans="1:61" ht="15.75" thickBot="1" x14ac:dyDescent="0.3">
      <c r="AC28" s="258"/>
      <c r="AD28" s="256" t="s">
        <v>260</v>
      </c>
      <c r="AE28" s="138">
        <v>0.15647949999999999</v>
      </c>
      <c r="AF28" s="137"/>
      <c r="AG28" s="141"/>
      <c r="AH28" s="137"/>
      <c r="AI28" s="137"/>
      <c r="AJ28" s="141"/>
      <c r="AK28" s="137"/>
      <c r="AL28" s="138">
        <v>0.1186904</v>
      </c>
      <c r="AM28" s="137"/>
      <c r="AN28" s="137"/>
      <c r="AO28" s="141"/>
      <c r="AP28" s="137"/>
      <c r="AQ28" s="137"/>
      <c r="AR28" s="138">
        <v>0.12298149999999999</v>
      </c>
      <c r="AS28" s="137"/>
      <c r="AT28" s="137"/>
      <c r="AU28" s="138">
        <v>9.2201099999999994E-2</v>
      </c>
      <c r="AV28" s="142"/>
      <c r="AY28" s="252" t="s">
        <v>85</v>
      </c>
      <c r="AZ28" s="226"/>
      <c r="BA28" s="226"/>
      <c r="BB28" s="226"/>
      <c r="BC28" s="226"/>
      <c r="BD28" s="226"/>
      <c r="BE28" s="226"/>
      <c r="BF28" s="241"/>
      <c r="BG28" s="241"/>
      <c r="BI28" s="215"/>
    </row>
    <row r="29" spans="1:61" ht="15" customHeight="1" x14ac:dyDescent="0.25">
      <c r="J29" s="58" t="s">
        <v>180</v>
      </c>
      <c r="K29" s="59"/>
      <c r="L29" s="59"/>
      <c r="M29" s="59"/>
      <c r="N29" s="59"/>
      <c r="O29" s="59"/>
      <c r="P29" s="59"/>
      <c r="Q29" s="60"/>
      <c r="S29" s="58" t="s">
        <v>184</v>
      </c>
      <c r="T29" s="59"/>
      <c r="U29" s="59"/>
      <c r="V29" s="59"/>
      <c r="W29" s="59"/>
      <c r="X29" s="59"/>
      <c r="Y29" s="59"/>
      <c r="Z29" s="60"/>
      <c r="AC29" s="258"/>
      <c r="AD29" s="256"/>
      <c r="AE29" s="161">
        <v>9.9382200000000004E-2</v>
      </c>
      <c r="AF29" s="162"/>
      <c r="AG29" s="188"/>
      <c r="AH29" s="162"/>
      <c r="AI29" s="162"/>
      <c r="AJ29" s="188"/>
      <c r="AK29" s="162"/>
      <c r="AL29" s="161">
        <v>0.10343479999999999</v>
      </c>
      <c r="AM29" s="162"/>
      <c r="AN29" s="162"/>
      <c r="AO29" s="188"/>
      <c r="AP29" s="162"/>
      <c r="AQ29" s="162"/>
      <c r="AR29" s="161">
        <v>0.1401705</v>
      </c>
      <c r="AS29" s="162"/>
      <c r="AT29" s="162"/>
      <c r="AU29" s="161">
        <v>0.144649</v>
      </c>
      <c r="AV29" s="142"/>
      <c r="AY29" s="252"/>
      <c r="AZ29" s="226"/>
      <c r="BA29" s="226"/>
      <c r="BB29" s="226"/>
      <c r="BC29" s="226"/>
      <c r="BD29" s="226"/>
      <c r="BE29" s="226"/>
      <c r="BF29" s="241"/>
      <c r="BG29" s="241"/>
      <c r="BI29" s="215"/>
    </row>
    <row r="30" spans="1:61" ht="18.75" x14ac:dyDescent="0.3">
      <c r="J30" s="61" t="s">
        <v>194</v>
      </c>
      <c r="K30" s="62"/>
      <c r="L30" s="62"/>
      <c r="M30" s="62"/>
      <c r="N30" s="62"/>
      <c r="O30" s="62"/>
      <c r="P30" s="62"/>
      <c r="Q30" s="135">
        <v>4</v>
      </c>
      <c r="S30" s="61" t="s">
        <v>194</v>
      </c>
      <c r="T30" s="62"/>
      <c r="U30" s="62"/>
      <c r="V30" s="62"/>
      <c r="W30" s="62"/>
      <c r="X30" s="62"/>
      <c r="Y30" s="62"/>
      <c r="Z30" s="135">
        <v>5</v>
      </c>
      <c r="AC30" s="258"/>
      <c r="AD30" s="260" t="s">
        <v>261</v>
      </c>
      <c r="AE30" s="140">
        <v>-0.12570729999999999</v>
      </c>
      <c r="AF30" s="136"/>
      <c r="AG30" s="139"/>
      <c r="AH30" s="136"/>
      <c r="AI30" s="136"/>
      <c r="AJ30" s="139"/>
      <c r="AK30" s="136"/>
      <c r="AL30" s="140">
        <v>-0.1146803</v>
      </c>
      <c r="AM30" s="136"/>
      <c r="AN30" s="136"/>
      <c r="AO30" s="139"/>
      <c r="AP30" s="136"/>
      <c r="AQ30" s="136"/>
      <c r="AR30" s="140">
        <v>-0.15283749999999999</v>
      </c>
      <c r="AS30" s="136"/>
      <c r="AT30" s="136"/>
      <c r="AU30" s="140">
        <v>-0.144372</v>
      </c>
      <c r="AV30" s="62"/>
      <c r="AY30" s="253" t="s">
        <v>86</v>
      </c>
      <c r="AZ30" s="227"/>
      <c r="BA30" s="227"/>
      <c r="BB30" s="227"/>
      <c r="BC30" s="227"/>
      <c r="BD30" s="227"/>
      <c r="BE30" s="227"/>
      <c r="BF30" s="241"/>
      <c r="BG30" s="241"/>
      <c r="BI30" s="39"/>
    </row>
    <row r="31" spans="1:61" ht="15" customHeight="1" x14ac:dyDescent="0.25">
      <c r="J31" s="61" t="s">
        <v>164</v>
      </c>
      <c r="K31" s="93">
        <v>319</v>
      </c>
      <c r="L31" s="62"/>
      <c r="M31" s="62"/>
      <c r="N31" s="62"/>
      <c r="O31" s="62"/>
      <c r="P31" s="62"/>
      <c r="Q31" s="63"/>
      <c r="S31" s="61" t="s">
        <v>186</v>
      </c>
      <c r="T31" s="93" t="s">
        <v>190</v>
      </c>
      <c r="U31" s="62"/>
      <c r="V31" s="62"/>
      <c r="W31" s="62"/>
      <c r="X31" s="62"/>
      <c r="Y31" s="62"/>
      <c r="Z31" s="63"/>
      <c r="AC31" s="258"/>
      <c r="AD31" s="260"/>
      <c r="AE31" s="163">
        <v>9.9382200000000004E-2</v>
      </c>
      <c r="AF31" s="164"/>
      <c r="AG31" s="189"/>
      <c r="AH31" s="164"/>
      <c r="AI31" s="164"/>
      <c r="AJ31" s="189"/>
      <c r="AK31" s="164"/>
      <c r="AL31" s="163">
        <v>0.1141337</v>
      </c>
      <c r="AM31" s="164"/>
      <c r="AN31" s="164"/>
      <c r="AO31" s="189"/>
      <c r="AP31" s="164"/>
      <c r="AQ31" s="164"/>
      <c r="AR31" s="163">
        <v>0.15748860000000001</v>
      </c>
      <c r="AS31" s="164"/>
      <c r="AT31" s="164"/>
      <c r="AU31" s="163">
        <v>0.1572646</v>
      </c>
      <c r="AV31" s="62"/>
      <c r="AY31" s="253"/>
      <c r="AZ31" s="227"/>
      <c r="BA31" s="227"/>
      <c r="BB31" s="227"/>
      <c r="BC31" s="227"/>
      <c r="BD31" s="227"/>
      <c r="BE31" s="227"/>
      <c r="BF31" s="241"/>
      <c r="BG31" s="241"/>
      <c r="BI31" s="39"/>
    </row>
    <row r="32" spans="1:61" x14ac:dyDescent="0.25">
      <c r="J32" s="61" t="s">
        <v>178</v>
      </c>
      <c r="K32" s="93" t="s">
        <v>181</v>
      </c>
      <c r="L32" s="62"/>
      <c r="M32" s="62"/>
      <c r="N32" s="62"/>
      <c r="O32" s="62"/>
      <c r="P32" s="62"/>
      <c r="Q32" s="63"/>
      <c r="S32" s="61" t="s">
        <v>187</v>
      </c>
      <c r="T32" s="93" t="s">
        <v>191</v>
      </c>
      <c r="U32" s="62"/>
      <c r="V32" s="62"/>
      <c r="W32" s="62"/>
      <c r="X32" s="62"/>
      <c r="Y32" s="62"/>
      <c r="Z32" s="63"/>
      <c r="AC32" s="258"/>
      <c r="AD32" s="256" t="s">
        <v>262</v>
      </c>
      <c r="AE32" s="138">
        <v>0.51526159999999999</v>
      </c>
      <c r="AF32" s="137" t="s">
        <v>143</v>
      </c>
      <c r="AG32" s="138">
        <v>0.50333890000000003</v>
      </c>
      <c r="AH32" s="137" t="s">
        <v>143</v>
      </c>
      <c r="AI32" s="137"/>
      <c r="AJ32" s="138">
        <v>0.50048239999999999</v>
      </c>
      <c r="AK32" s="137" t="s">
        <v>143</v>
      </c>
      <c r="AL32" s="138">
        <v>0.52068420000000004</v>
      </c>
      <c r="AM32" s="137" t="s">
        <v>143</v>
      </c>
      <c r="AN32" s="137"/>
      <c r="AO32" s="138">
        <v>0.76408330000000002</v>
      </c>
      <c r="AP32" s="137" t="s">
        <v>143</v>
      </c>
      <c r="AQ32" s="137"/>
      <c r="AR32" s="138">
        <v>0.69531169999999998</v>
      </c>
      <c r="AS32" s="137" t="s">
        <v>143</v>
      </c>
      <c r="AT32" s="137"/>
      <c r="AU32" s="138">
        <v>0.71591819999999995</v>
      </c>
      <c r="AV32" s="142" t="s">
        <v>143</v>
      </c>
      <c r="AY32" s="252" t="s">
        <v>89</v>
      </c>
      <c r="AZ32" s="226">
        <f>$BA$48^AE32-1</f>
        <v>0.67407644711502979</v>
      </c>
      <c r="BA32" s="226">
        <f>($BA$48^AG32)-1</f>
        <v>0.65423544855268401</v>
      </c>
      <c r="BB32" s="226">
        <f>$BA$48^AJ32-1</f>
        <v>0.6495168671649727</v>
      </c>
      <c r="BC32" s="226">
        <f>$BA$48^AL32-1</f>
        <v>0.68317895205179302</v>
      </c>
      <c r="BD32" s="226">
        <f>$BA$48^AO32-1</f>
        <v>1.1470254163011422</v>
      </c>
      <c r="BE32" s="226">
        <f>$BA$48^AU32-1</f>
        <v>1.0460646254963049</v>
      </c>
      <c r="BF32" s="241"/>
      <c r="BG32" s="241"/>
      <c r="BI32" s="216">
        <f>($BA$48^AO32)/(1+$BA$48^AO32)</f>
        <v>0.68223961750669604</v>
      </c>
    </row>
    <row r="33" spans="10:61" ht="15" customHeight="1" x14ac:dyDescent="0.25">
      <c r="J33" s="61" t="s">
        <v>167</v>
      </c>
      <c r="K33" s="93" t="s">
        <v>162</v>
      </c>
      <c r="L33" s="62"/>
      <c r="M33" s="62"/>
      <c r="N33" s="62"/>
      <c r="O33" s="62"/>
      <c r="P33" s="62"/>
      <c r="Q33" s="63"/>
      <c r="S33" s="61" t="s">
        <v>188</v>
      </c>
      <c r="T33" s="93" t="s">
        <v>192</v>
      </c>
      <c r="U33" s="62"/>
      <c r="V33" s="62"/>
      <c r="W33" s="62"/>
      <c r="X33" s="62"/>
      <c r="Y33" s="62"/>
      <c r="Z33" s="63"/>
      <c r="AC33" s="258"/>
      <c r="AD33" s="256"/>
      <c r="AE33" s="161">
        <v>0.21914420000000001</v>
      </c>
      <c r="AF33" s="162"/>
      <c r="AG33" s="161">
        <v>0.22482279999999999</v>
      </c>
      <c r="AH33" s="162"/>
      <c r="AI33" s="162"/>
      <c r="AJ33" s="161">
        <v>0.2178408</v>
      </c>
      <c r="AK33" s="162"/>
      <c r="AL33" s="161">
        <v>0.22275500000000001</v>
      </c>
      <c r="AM33" s="162"/>
      <c r="AN33" s="162"/>
      <c r="AO33" s="161">
        <v>0.31447140000000001</v>
      </c>
      <c r="AP33" s="162"/>
      <c r="AQ33" s="162"/>
      <c r="AR33" s="161">
        <v>0.30516579999999999</v>
      </c>
      <c r="AS33" s="162"/>
      <c r="AT33" s="162"/>
      <c r="AU33" s="161">
        <v>0.30925639999999999</v>
      </c>
      <c r="AV33" s="142"/>
      <c r="AY33" s="252"/>
      <c r="AZ33" s="226"/>
      <c r="BA33" s="226"/>
      <c r="BB33" s="226"/>
      <c r="BC33" s="226"/>
      <c r="BD33" s="226"/>
      <c r="BE33" s="226"/>
      <c r="BF33" s="241"/>
      <c r="BG33" s="241"/>
      <c r="BI33" s="215"/>
    </row>
    <row r="34" spans="10:61" x14ac:dyDescent="0.25">
      <c r="J34" s="61" t="s">
        <v>168</v>
      </c>
      <c r="K34" s="93" t="s">
        <v>182</v>
      </c>
      <c r="L34" s="62"/>
      <c r="M34" s="62"/>
      <c r="N34" s="62"/>
      <c r="O34" s="62"/>
      <c r="P34" s="62"/>
      <c r="Q34" s="63"/>
      <c r="S34" s="61" t="s">
        <v>189</v>
      </c>
      <c r="T34" s="93" t="s">
        <v>193</v>
      </c>
      <c r="U34" s="62"/>
      <c r="V34" s="62"/>
      <c r="W34" s="62"/>
      <c r="X34" s="62"/>
      <c r="Y34" s="62"/>
      <c r="Z34" s="63"/>
      <c r="AC34" s="258"/>
      <c r="AD34" s="260" t="s">
        <v>263</v>
      </c>
      <c r="AE34" s="140">
        <v>0.75703209999999999</v>
      </c>
      <c r="AF34" s="136" t="s">
        <v>141</v>
      </c>
      <c r="AG34" s="140">
        <v>0.6750041</v>
      </c>
      <c r="AH34" s="136" t="s">
        <v>141</v>
      </c>
      <c r="AI34" s="136"/>
      <c r="AJ34" s="140">
        <v>0.89841910000000003</v>
      </c>
      <c r="AK34" s="136"/>
      <c r="AL34" s="140">
        <v>0.6031725</v>
      </c>
      <c r="AM34" s="136" t="s">
        <v>141</v>
      </c>
      <c r="AN34" s="136"/>
      <c r="AO34" s="140">
        <v>1.868908</v>
      </c>
      <c r="AP34" s="136" t="s">
        <v>143</v>
      </c>
      <c r="AQ34" s="136"/>
      <c r="AR34" s="140">
        <v>1.9810680000000001</v>
      </c>
      <c r="AS34" s="136" t="s">
        <v>143</v>
      </c>
      <c r="AT34" s="136"/>
      <c r="AU34" s="140">
        <v>1.866628</v>
      </c>
      <c r="AV34" s="62" t="s">
        <v>143</v>
      </c>
      <c r="AY34" s="253" t="s">
        <v>90</v>
      </c>
      <c r="AZ34" s="227"/>
      <c r="BA34" s="227"/>
      <c r="BB34" s="227"/>
      <c r="BC34" s="227"/>
      <c r="BD34" s="227">
        <f>$BA$48^AO34-1</f>
        <v>5.4812159484465841</v>
      </c>
      <c r="BE34" s="227">
        <f>$BA$48^AU34-1</f>
        <v>5.4664556081674283</v>
      </c>
      <c r="BF34" s="241"/>
      <c r="BG34" s="241"/>
      <c r="BI34" s="193">
        <f>($BA$48^AO34)/(1+$BA$48^AO34)</f>
        <v>0.86633188950953322</v>
      </c>
    </row>
    <row r="35" spans="10:61" ht="15" customHeight="1" x14ac:dyDescent="0.25">
      <c r="J35" s="61" t="s">
        <v>170</v>
      </c>
      <c r="K35" s="95">
        <v>-47461575</v>
      </c>
      <c r="L35" s="62"/>
      <c r="M35" s="62"/>
      <c r="N35" s="62"/>
      <c r="O35" s="62"/>
      <c r="P35" s="62"/>
      <c r="Q35" s="63"/>
      <c r="S35" s="61" t="s">
        <v>170</v>
      </c>
      <c r="T35" s="95">
        <v>-47318539</v>
      </c>
      <c r="U35" s="62"/>
      <c r="V35" s="62"/>
      <c r="W35" s="62"/>
      <c r="X35" s="62"/>
      <c r="Y35" s="62"/>
      <c r="Z35" s="63"/>
      <c r="AC35" s="258"/>
      <c r="AD35" s="260"/>
      <c r="AE35" s="163">
        <v>0.6862028</v>
      </c>
      <c r="AF35" s="164"/>
      <c r="AG35" s="163">
        <v>0.68949899999999997</v>
      </c>
      <c r="AH35" s="164"/>
      <c r="AI35" s="164"/>
      <c r="AJ35" s="163">
        <v>0.66325699999999999</v>
      </c>
      <c r="AK35" s="164"/>
      <c r="AL35" s="163">
        <v>0.69809710000000003</v>
      </c>
      <c r="AM35" s="164"/>
      <c r="AN35" s="164"/>
      <c r="AO35" s="163">
        <v>0.80214819999999998</v>
      </c>
      <c r="AP35" s="164"/>
      <c r="AQ35" s="164"/>
      <c r="AR35" s="163">
        <v>0.77906260000000005</v>
      </c>
      <c r="AS35" s="164"/>
      <c r="AT35" s="164"/>
      <c r="AU35" s="163">
        <v>0.79406690000000002</v>
      </c>
      <c r="AV35" s="62"/>
      <c r="AY35" s="253"/>
      <c r="AZ35" s="227"/>
      <c r="BA35" s="227"/>
      <c r="BB35" s="227"/>
      <c r="BC35" s="227"/>
      <c r="BD35" s="227"/>
      <c r="BE35" s="227"/>
      <c r="BF35" s="241"/>
      <c r="BG35" s="241"/>
      <c r="BI35" s="39"/>
    </row>
    <row r="36" spans="10:61" x14ac:dyDescent="0.25">
      <c r="J36" s="66" t="s">
        <v>9</v>
      </c>
      <c r="K36" s="67" t="s">
        <v>154</v>
      </c>
      <c r="L36" s="67" t="s">
        <v>179</v>
      </c>
      <c r="M36" s="67" t="s">
        <v>156</v>
      </c>
      <c r="N36" s="67" t="s">
        <v>157</v>
      </c>
      <c r="O36" s="67"/>
      <c r="P36" s="67" t="s">
        <v>183</v>
      </c>
      <c r="Q36" s="68" t="s">
        <v>159</v>
      </c>
      <c r="S36" s="66" t="s">
        <v>9</v>
      </c>
      <c r="T36" s="67" t="s">
        <v>154</v>
      </c>
      <c r="U36" s="67" t="s">
        <v>179</v>
      </c>
      <c r="V36" s="67" t="s">
        <v>156</v>
      </c>
      <c r="W36" s="67" t="s">
        <v>157</v>
      </c>
      <c r="X36" s="67"/>
      <c r="Y36" s="67" t="s">
        <v>183</v>
      </c>
      <c r="Z36" s="68" t="s">
        <v>159</v>
      </c>
      <c r="AC36" s="258"/>
      <c r="AD36" s="256" t="s">
        <v>264</v>
      </c>
      <c r="AE36" s="138">
        <v>0.93939779999999995</v>
      </c>
      <c r="AF36" s="137" t="s">
        <v>201</v>
      </c>
      <c r="AG36" s="138">
        <v>0.90427880000000005</v>
      </c>
      <c r="AH36" s="137" t="s">
        <v>201</v>
      </c>
      <c r="AI36" s="137"/>
      <c r="AJ36" s="138">
        <v>0.96351830000000005</v>
      </c>
      <c r="AK36" s="137" t="s">
        <v>201</v>
      </c>
      <c r="AL36" s="138">
        <v>0.864838</v>
      </c>
      <c r="AM36" s="137" t="s">
        <v>201</v>
      </c>
      <c r="AN36" s="137"/>
      <c r="AO36" s="138">
        <v>1.2082310000000001</v>
      </c>
      <c r="AP36" s="137" t="s">
        <v>201</v>
      </c>
      <c r="AQ36" s="137"/>
      <c r="AR36" s="138">
        <v>1.2733540000000001</v>
      </c>
      <c r="AS36" s="137" t="s">
        <v>201</v>
      </c>
      <c r="AT36" s="137"/>
      <c r="AU36" s="138">
        <v>1.1715500000000001</v>
      </c>
      <c r="AV36" s="142" t="s">
        <v>201</v>
      </c>
      <c r="AY36" s="252" t="s">
        <v>91</v>
      </c>
      <c r="AZ36" s="226">
        <f>$BA$48^AE36-1</f>
        <v>1.5584404405224066</v>
      </c>
      <c r="BA36" s="226">
        <f>$BA$48^AG36-1</f>
        <v>1.4701499747446571</v>
      </c>
      <c r="BB36" s="226">
        <f>$BA$48^AJ36-1</f>
        <v>1.6209015764450641</v>
      </c>
      <c r="BC36" s="226">
        <f>$BA$48^AL36-1</f>
        <v>1.3746215190339477</v>
      </c>
      <c r="BD36" s="226">
        <f>$BA$48^AO36-1</f>
        <v>2.347557883329511</v>
      </c>
      <c r="BE36" s="226">
        <f>$BA$48^AU36-1</f>
        <v>2.2269908809729375</v>
      </c>
      <c r="BF36" s="241"/>
      <c r="BG36" s="241"/>
      <c r="BI36" s="216">
        <f>($BA$48^AO36)/(1+$BA$48^AO36)</f>
        <v>0.76998581115286602</v>
      </c>
    </row>
    <row r="37" spans="10:61" ht="15" customHeight="1" x14ac:dyDescent="0.25">
      <c r="J37" s="69" t="s">
        <v>7</v>
      </c>
      <c r="K37" s="112">
        <v>0.99870910000000002</v>
      </c>
      <c r="L37" s="112">
        <v>0.75428110000000004</v>
      </c>
      <c r="M37" s="113">
        <v>1.32</v>
      </c>
      <c r="N37" s="113">
        <v>0.185</v>
      </c>
      <c r="O37" s="113" t="s">
        <v>141</v>
      </c>
      <c r="P37" s="112">
        <v>-0.47965459999999999</v>
      </c>
      <c r="Q37" s="114">
        <v>2477073</v>
      </c>
      <c r="S37" s="69" t="s">
        <v>7</v>
      </c>
      <c r="T37" s="112">
        <v>0.93485209999999996</v>
      </c>
      <c r="U37" s="112">
        <v>0.76200290000000004</v>
      </c>
      <c r="V37" s="113">
        <v>1.23</v>
      </c>
      <c r="W37" s="113">
        <v>0.22</v>
      </c>
      <c r="X37" s="113" t="s">
        <v>141</v>
      </c>
      <c r="Y37" s="112">
        <v>-0.55864599999999998</v>
      </c>
      <c r="Z37" s="114">
        <v>242835</v>
      </c>
      <c r="AC37" s="258"/>
      <c r="AD37" s="256"/>
      <c r="AE37" s="161">
        <v>0.48490420000000001</v>
      </c>
      <c r="AF37" s="162"/>
      <c r="AG37" s="161">
        <v>0.49780790000000003</v>
      </c>
      <c r="AH37" s="162"/>
      <c r="AI37" s="162"/>
      <c r="AJ37" s="161">
        <v>0.48183910000000002</v>
      </c>
      <c r="AK37" s="162"/>
      <c r="AL37" s="161">
        <v>0.49811230000000001</v>
      </c>
      <c r="AM37" s="162"/>
      <c r="AN37" s="162"/>
      <c r="AO37" s="161">
        <v>0.63123099999999999</v>
      </c>
      <c r="AP37" s="162"/>
      <c r="AQ37" s="162"/>
      <c r="AR37" s="161">
        <v>0.62129869999999998</v>
      </c>
      <c r="AS37" s="162"/>
      <c r="AT37" s="162"/>
      <c r="AU37" s="161">
        <v>0.62848190000000004</v>
      </c>
      <c r="AV37" s="142"/>
      <c r="AY37" s="252"/>
      <c r="AZ37" s="226"/>
      <c r="BA37" s="226"/>
      <c r="BB37" s="226"/>
      <c r="BC37" s="226"/>
      <c r="BD37" s="226"/>
      <c r="BE37" s="226"/>
      <c r="BF37" s="241"/>
      <c r="BG37" s="241"/>
      <c r="BI37" s="215"/>
    </row>
    <row r="38" spans="10:61" x14ac:dyDescent="0.25">
      <c r="J38" s="69" t="s">
        <v>10</v>
      </c>
      <c r="K38" s="112">
        <v>-1.04E-5</v>
      </c>
      <c r="L38" s="112">
        <v>2.3099999999999999E-5</v>
      </c>
      <c r="M38" s="113">
        <v>-0.45</v>
      </c>
      <c r="N38" s="113">
        <v>0.65300000000000002</v>
      </c>
      <c r="O38" s="113" t="s">
        <v>141</v>
      </c>
      <c r="P38" s="112">
        <v>-5.5699999999999999E-5</v>
      </c>
      <c r="Q38" s="115">
        <v>3.4900000000000001E-5</v>
      </c>
      <c r="S38" s="69" t="s">
        <v>10</v>
      </c>
      <c r="T38" s="112">
        <v>-1.26E-5</v>
      </c>
      <c r="U38" s="112">
        <v>2.5299999999999998E-5</v>
      </c>
      <c r="V38" s="113">
        <v>-0.5</v>
      </c>
      <c r="W38" s="113">
        <v>0.61799999999999999</v>
      </c>
      <c r="X38" s="113" t="s">
        <v>141</v>
      </c>
      <c r="Y38" s="112">
        <v>-6.2299999999999996E-5</v>
      </c>
      <c r="Z38" s="115">
        <v>3.6999999999999998E-5</v>
      </c>
      <c r="AC38" s="258"/>
      <c r="AD38" s="260" t="s">
        <v>265</v>
      </c>
      <c r="AE38" s="140">
        <v>-0.37279960000000001</v>
      </c>
      <c r="AF38" s="136"/>
      <c r="AG38" s="140">
        <v>-0.36161520000000003</v>
      </c>
      <c r="AH38" s="136"/>
      <c r="AI38" s="136"/>
      <c r="AJ38" s="140">
        <v>-0.39099634</v>
      </c>
      <c r="AK38" s="136"/>
      <c r="AL38" s="140">
        <v>-0.34245389999999998</v>
      </c>
      <c r="AM38" s="136"/>
      <c r="AN38" s="136"/>
      <c r="AO38" s="140">
        <v>-0.22270200000000001</v>
      </c>
      <c r="AP38" s="136"/>
      <c r="AQ38" s="136"/>
      <c r="AR38" s="140">
        <v>-0.19377739999999999</v>
      </c>
      <c r="AS38" s="136"/>
      <c r="AT38" s="136"/>
      <c r="AU38" s="140">
        <v>-0.15880330000000001</v>
      </c>
      <c r="AV38" s="62"/>
      <c r="AY38" s="253" t="s">
        <v>92</v>
      </c>
      <c r="AZ38" s="227"/>
      <c r="BA38" s="227"/>
      <c r="BB38" s="227"/>
      <c r="BC38" s="227"/>
      <c r="BD38" s="227"/>
      <c r="BE38" s="227"/>
      <c r="BF38" s="241"/>
      <c r="BG38" s="241"/>
      <c r="BI38" s="39"/>
    </row>
    <row r="39" spans="10:61" x14ac:dyDescent="0.25">
      <c r="J39" s="69" t="s">
        <v>11</v>
      </c>
      <c r="K39" s="112">
        <v>2.6300000000000001E-7</v>
      </c>
      <c r="L39" s="112">
        <v>1.6400000000000001E-7</v>
      </c>
      <c r="M39" s="113">
        <v>1.61</v>
      </c>
      <c r="N39" s="113">
        <v>0.108</v>
      </c>
      <c r="O39" s="113" t="s">
        <v>141</v>
      </c>
      <c r="P39" s="112">
        <v>-5.7900000000000002E-8</v>
      </c>
      <c r="Q39" s="115">
        <v>5.8299999999999997E-7</v>
      </c>
      <c r="S39" s="69" t="s">
        <v>11</v>
      </c>
      <c r="T39" s="112">
        <v>2.4299999999999999E-7</v>
      </c>
      <c r="U39" s="112">
        <v>1.6500000000000001E-7</v>
      </c>
      <c r="V39" s="113">
        <v>1.47</v>
      </c>
      <c r="W39" s="113">
        <v>0.14099999999999999</v>
      </c>
      <c r="X39" s="113" t="s">
        <v>141</v>
      </c>
      <c r="Y39" s="112">
        <v>-8.0099999999999996E-8</v>
      </c>
      <c r="Z39" s="115">
        <v>5.6599999999999996E-7</v>
      </c>
      <c r="AC39" s="258"/>
      <c r="AD39" s="260"/>
      <c r="AE39" s="163">
        <v>0.47841299999999998</v>
      </c>
      <c r="AF39" s="164"/>
      <c r="AG39" s="163">
        <v>0.485404</v>
      </c>
      <c r="AH39" s="164"/>
      <c r="AI39" s="164"/>
      <c r="AJ39" s="163">
        <v>0.4709815</v>
      </c>
      <c r="AK39" s="164"/>
      <c r="AL39" s="163">
        <v>0.4896124</v>
      </c>
      <c r="AM39" s="164"/>
      <c r="AN39" s="164"/>
      <c r="AO39" s="163">
        <v>0.61959850000000005</v>
      </c>
      <c r="AP39" s="164"/>
      <c r="AQ39" s="164"/>
      <c r="AR39" s="163">
        <v>0.61767859999999997</v>
      </c>
      <c r="AS39" s="164"/>
      <c r="AT39" s="164"/>
      <c r="AU39" s="163">
        <v>0.6250928</v>
      </c>
      <c r="AV39" s="62"/>
      <c r="AY39" s="253"/>
      <c r="AZ39" s="227"/>
      <c r="BA39" s="227"/>
      <c r="BB39" s="227"/>
      <c r="BC39" s="227"/>
      <c r="BD39" s="227"/>
      <c r="BE39" s="227"/>
      <c r="BF39" s="241"/>
      <c r="BG39" s="241"/>
      <c r="BI39" s="39"/>
    </row>
    <row r="40" spans="10:61" x14ac:dyDescent="0.25">
      <c r="J40" s="69" t="s">
        <v>25</v>
      </c>
      <c r="K40" s="112">
        <v>-1.83819E-2</v>
      </c>
      <c r="L40" s="112">
        <v>2.3901599999999999E-2</v>
      </c>
      <c r="M40" s="113">
        <v>-0.77</v>
      </c>
      <c r="N40" s="113">
        <v>0.442</v>
      </c>
      <c r="O40" s="113" t="s">
        <v>141</v>
      </c>
      <c r="P40" s="112">
        <v>-6.52282E-2</v>
      </c>
      <c r="Q40" s="115">
        <v>2.8464400000000001E-2</v>
      </c>
      <c r="S40" s="69" t="s">
        <v>25</v>
      </c>
      <c r="T40" s="112">
        <v>-1.9263499999999999E-2</v>
      </c>
      <c r="U40" s="112">
        <v>2.41555E-2</v>
      </c>
      <c r="V40" s="113">
        <v>-0.8</v>
      </c>
      <c r="W40" s="113">
        <v>0.42499999999999999</v>
      </c>
      <c r="X40" s="113" t="s">
        <v>141</v>
      </c>
      <c r="Y40" s="112">
        <v>-6.66075E-2</v>
      </c>
      <c r="Z40" s="115">
        <v>2.8080399999999998E-2</v>
      </c>
      <c r="AC40" s="258"/>
      <c r="AD40" s="256" t="s">
        <v>266</v>
      </c>
      <c r="AE40" s="138">
        <v>1.5938500000000001E-2</v>
      </c>
      <c r="AF40" s="137"/>
      <c r="AG40" s="138">
        <v>1.52595E-2</v>
      </c>
      <c r="AH40" s="137"/>
      <c r="AI40" s="137"/>
      <c r="AJ40" s="138">
        <v>1.69623E-2</v>
      </c>
      <c r="AK40" s="137"/>
      <c r="AL40" s="138">
        <v>1.3822600000000001E-2</v>
      </c>
      <c r="AM40" s="137"/>
      <c r="AN40" s="137"/>
      <c r="AO40" s="138">
        <v>4.1192899999999998E-2</v>
      </c>
      <c r="AP40" s="137"/>
      <c r="AQ40" s="137"/>
      <c r="AR40" s="138">
        <v>3.8557099999999997E-2</v>
      </c>
      <c r="AS40" s="137"/>
      <c r="AT40" s="137"/>
      <c r="AU40" s="138">
        <v>3.6450499999999997E-2</v>
      </c>
      <c r="AV40" s="142"/>
      <c r="AY40" s="252" t="s">
        <v>93</v>
      </c>
      <c r="AZ40" s="226"/>
      <c r="BA40" s="226"/>
      <c r="BB40" s="226"/>
      <c r="BC40" s="226"/>
      <c r="BD40" s="226"/>
      <c r="BE40" s="226"/>
      <c r="BF40" s="241"/>
      <c r="BG40" s="241"/>
      <c r="BI40" s="215"/>
    </row>
    <row r="41" spans="10:61" ht="15.75" thickBot="1" x14ac:dyDescent="0.3">
      <c r="J41" s="69" t="s">
        <v>28</v>
      </c>
      <c r="K41" s="112">
        <v>-0.58904769999999995</v>
      </c>
      <c r="L41" s="112">
        <v>0.71255880000000005</v>
      </c>
      <c r="M41" s="113">
        <v>-0.83</v>
      </c>
      <c r="N41" s="113">
        <v>0.40799999999999997</v>
      </c>
      <c r="O41" s="113" t="s">
        <v>141</v>
      </c>
      <c r="P41" s="116">
        <v>-1985637</v>
      </c>
      <c r="Q41" s="115">
        <v>0.80754179999999998</v>
      </c>
      <c r="S41" s="69" t="s">
        <v>28</v>
      </c>
      <c r="T41" s="112">
        <v>-0.52260479999999998</v>
      </c>
      <c r="U41" s="112">
        <v>0.70941350000000003</v>
      </c>
      <c r="V41" s="113">
        <v>-0.74</v>
      </c>
      <c r="W41" s="113">
        <v>0.46100000000000002</v>
      </c>
      <c r="X41" s="113" t="s">
        <v>141</v>
      </c>
      <c r="Y41" s="116">
        <v>-191303</v>
      </c>
      <c r="Z41" s="115">
        <v>0.86782020000000004</v>
      </c>
      <c r="AC41" s="259"/>
      <c r="AD41" s="265"/>
      <c r="AE41" s="190">
        <v>2.4556100000000001E-2</v>
      </c>
      <c r="AF41" s="191"/>
      <c r="AG41" s="190">
        <v>2.46971E-2</v>
      </c>
      <c r="AH41" s="191"/>
      <c r="AI41" s="191"/>
      <c r="AJ41" s="190">
        <v>2.4699970000000002E-2</v>
      </c>
      <c r="AK41" s="191"/>
      <c r="AL41" s="190">
        <v>2.4596E-2</v>
      </c>
      <c r="AM41" s="191"/>
      <c r="AN41" s="191"/>
      <c r="AO41" s="190">
        <v>3.5957700000000002E-2</v>
      </c>
      <c r="AP41" s="191"/>
      <c r="AQ41" s="191"/>
      <c r="AR41" s="190">
        <v>3.5275500000000001E-2</v>
      </c>
      <c r="AS41" s="191"/>
      <c r="AT41" s="191"/>
      <c r="AU41" s="190">
        <v>3.5727099999999998E-2</v>
      </c>
      <c r="AV41" s="147"/>
      <c r="AY41" s="252"/>
      <c r="AZ41" s="226"/>
      <c r="BA41" s="226"/>
      <c r="BB41" s="226"/>
      <c r="BC41" s="226"/>
      <c r="BD41" s="226"/>
      <c r="BE41" s="226"/>
      <c r="BF41" s="241"/>
      <c r="BG41" s="241"/>
      <c r="BI41" s="215"/>
    </row>
    <row r="42" spans="10:61" ht="15" customHeight="1" x14ac:dyDescent="0.25">
      <c r="J42" s="69" t="s">
        <v>23</v>
      </c>
      <c r="K42" s="112">
        <v>-0.8816638</v>
      </c>
      <c r="L42" s="112">
        <v>0.8326943</v>
      </c>
      <c r="M42" s="113">
        <v>-1.06</v>
      </c>
      <c r="N42" s="113">
        <v>0.28999999999999998</v>
      </c>
      <c r="O42" s="113" t="s">
        <v>141</v>
      </c>
      <c r="P42" s="116">
        <v>-2513715</v>
      </c>
      <c r="Q42" s="115">
        <v>0.75038700000000003</v>
      </c>
      <c r="S42" s="69" t="s">
        <v>23</v>
      </c>
      <c r="T42" s="112">
        <v>-0.82765670000000002</v>
      </c>
      <c r="U42" s="112">
        <v>0.82817220000000002</v>
      </c>
      <c r="V42" s="113">
        <v>-1</v>
      </c>
      <c r="W42" s="113">
        <v>0.318</v>
      </c>
      <c r="X42" s="113" t="s">
        <v>141</v>
      </c>
      <c r="Y42" s="116">
        <v>-2450844</v>
      </c>
      <c r="Z42" s="115">
        <v>0.79553090000000004</v>
      </c>
      <c r="AC42" s="261" t="s">
        <v>209</v>
      </c>
      <c r="AD42" s="148" t="s">
        <v>202</v>
      </c>
      <c r="AE42" s="149">
        <v>374</v>
      </c>
      <c r="AF42" s="149"/>
      <c r="AG42" s="149">
        <v>374</v>
      </c>
      <c r="AH42" s="149"/>
      <c r="AI42" s="149"/>
      <c r="AJ42" s="149">
        <v>374</v>
      </c>
      <c r="AK42" s="149"/>
      <c r="AL42" s="149">
        <v>374</v>
      </c>
      <c r="AM42" s="149"/>
      <c r="AN42" s="149"/>
      <c r="AO42" s="149">
        <v>319</v>
      </c>
      <c r="AP42" s="149"/>
      <c r="AQ42" s="149"/>
      <c r="AR42" s="149">
        <v>319</v>
      </c>
      <c r="AS42" s="149"/>
      <c r="AT42" s="149"/>
      <c r="AU42" s="149" t="s">
        <v>190</v>
      </c>
      <c r="AV42" s="148"/>
      <c r="AZ42" s="214"/>
      <c r="BA42" s="214"/>
      <c r="BB42" s="214"/>
      <c r="BC42" s="214"/>
      <c r="BD42" s="214"/>
      <c r="BE42" s="214"/>
      <c r="BF42" s="247"/>
      <c r="BG42" s="247"/>
      <c r="BH42" s="62"/>
      <c r="BI42" s="214"/>
    </row>
    <row r="43" spans="10:61" ht="17.25" x14ac:dyDescent="0.25">
      <c r="J43" s="69" t="s">
        <v>24</v>
      </c>
      <c r="K43" s="112">
        <v>-1.2626269999999999</v>
      </c>
      <c r="L43" s="112">
        <v>1.3996470000000001</v>
      </c>
      <c r="M43" s="113">
        <v>-0.9</v>
      </c>
      <c r="N43" s="113">
        <v>0.36699999999999999</v>
      </c>
      <c r="O43" s="113" t="s">
        <v>141</v>
      </c>
      <c r="P43" s="116">
        <v>-4005885</v>
      </c>
      <c r="Q43" s="114">
        <v>1480631</v>
      </c>
      <c r="S43" s="69" t="s">
        <v>24</v>
      </c>
      <c r="T43" s="112">
        <v>-1.263763</v>
      </c>
      <c r="U43" s="112">
        <v>1.3979470000000001</v>
      </c>
      <c r="V43" s="113">
        <v>-0.9</v>
      </c>
      <c r="W43" s="113">
        <v>0.36599999999999999</v>
      </c>
      <c r="X43" s="113" t="s">
        <v>141</v>
      </c>
      <c r="Y43" s="116">
        <v>-4003689</v>
      </c>
      <c r="Z43" s="114">
        <v>1476163</v>
      </c>
      <c r="AC43" s="262"/>
      <c r="AD43" s="62" t="s">
        <v>267</v>
      </c>
      <c r="AE43" s="82">
        <v>57.71</v>
      </c>
      <c r="AF43" s="136" t="s">
        <v>142</v>
      </c>
      <c r="AG43" s="82">
        <v>62.41</v>
      </c>
      <c r="AH43" s="136" t="s">
        <v>142</v>
      </c>
      <c r="AI43" s="93"/>
      <c r="AJ43" s="82">
        <v>54.37</v>
      </c>
      <c r="AK43" s="136" t="s">
        <v>142</v>
      </c>
      <c r="AL43" s="82">
        <v>63.52</v>
      </c>
      <c r="AM43" s="136" t="s">
        <v>142</v>
      </c>
      <c r="AN43" s="93"/>
      <c r="AO43" s="82">
        <v>54.57</v>
      </c>
      <c r="AP43" s="136" t="s">
        <v>142</v>
      </c>
      <c r="AQ43" s="93"/>
      <c r="AR43" s="82">
        <v>53.35</v>
      </c>
      <c r="AS43" s="136" t="s">
        <v>142</v>
      </c>
      <c r="AT43" s="93"/>
      <c r="AU43" s="82">
        <v>54.86</v>
      </c>
      <c r="AV43" s="136" t="s">
        <v>142</v>
      </c>
      <c r="AZ43" s="214"/>
      <c r="BA43" s="214"/>
      <c r="BB43" s="214"/>
      <c r="BC43" s="214"/>
      <c r="BD43" s="214"/>
      <c r="BE43" s="214"/>
      <c r="BF43" s="247"/>
      <c r="BG43" s="247"/>
      <c r="BH43" s="62"/>
      <c r="BI43" s="214"/>
    </row>
    <row r="44" spans="10:61" ht="17.25" x14ac:dyDescent="0.25">
      <c r="J44" s="76" t="s">
        <v>12</v>
      </c>
      <c r="K44" s="117">
        <v>-0.1849874</v>
      </c>
      <c r="L44" s="117">
        <v>6.3345100000000001E-2</v>
      </c>
      <c r="M44" s="118">
        <v>-2.92</v>
      </c>
      <c r="N44" s="118">
        <v>3.0000000000000001E-3</v>
      </c>
      <c r="O44" s="118" t="s">
        <v>142</v>
      </c>
      <c r="P44" s="117">
        <v>-0.30914160000000002</v>
      </c>
      <c r="Q44" s="119">
        <v>-6.08333E-2</v>
      </c>
      <c r="S44" s="76" t="s">
        <v>12</v>
      </c>
      <c r="T44" s="117">
        <v>-0.18378739999999999</v>
      </c>
      <c r="U44" s="117">
        <v>6.7416400000000001E-2</v>
      </c>
      <c r="V44" s="118">
        <v>-2.73</v>
      </c>
      <c r="W44" s="118">
        <v>6.0000000000000001E-3</v>
      </c>
      <c r="X44" s="118" t="s">
        <v>142</v>
      </c>
      <c r="Y44" s="117">
        <v>-0.31592110000000001</v>
      </c>
      <c r="Z44" s="119">
        <v>-5.1653699999999997E-2</v>
      </c>
      <c r="AC44" s="262"/>
      <c r="AD44" s="62" t="s">
        <v>269</v>
      </c>
      <c r="AE44" s="82">
        <v>0.2641</v>
      </c>
      <c r="AF44" s="93"/>
      <c r="AG44" s="82">
        <v>0.28560000000000002</v>
      </c>
      <c r="AH44" s="93"/>
      <c r="AI44" s="93"/>
      <c r="AJ44" s="82">
        <v>0.24879999999999999</v>
      </c>
      <c r="AK44" s="93"/>
      <c r="AL44" s="82">
        <v>0.29070000000000001</v>
      </c>
      <c r="AM44" s="93"/>
      <c r="AN44" s="93"/>
      <c r="AO44" s="82">
        <v>0.36509999999999998</v>
      </c>
      <c r="AP44" s="93"/>
      <c r="AQ44" s="93"/>
      <c r="AR44" s="82">
        <v>0.3569</v>
      </c>
      <c r="AS44" s="93"/>
      <c r="AT44" s="93"/>
      <c r="AU44" s="82">
        <v>0.36699999999999999</v>
      </c>
      <c r="AV44" s="62"/>
      <c r="AZ44" s="214"/>
      <c r="BA44" s="214"/>
      <c r="BB44" s="214"/>
      <c r="BC44" s="214"/>
      <c r="BD44" s="214"/>
      <c r="BE44" s="214"/>
      <c r="BF44" s="247"/>
      <c r="BG44" s="247"/>
      <c r="BH44" s="62"/>
      <c r="BI44" s="214"/>
    </row>
    <row r="45" spans="10:61" ht="15.75" thickBot="1" x14ac:dyDescent="0.3">
      <c r="J45" s="61" t="s">
        <v>13</v>
      </c>
      <c r="K45" s="120">
        <v>-4.9079900000000003E-2</v>
      </c>
      <c r="L45" s="120">
        <v>5.6693E-2</v>
      </c>
      <c r="M45" s="121">
        <v>-0.87</v>
      </c>
      <c r="N45" s="121">
        <v>0.38700000000000001</v>
      </c>
      <c r="O45" s="121" t="s">
        <v>141</v>
      </c>
      <c r="P45" s="120">
        <v>-0.16019610000000001</v>
      </c>
      <c r="Q45" s="122">
        <v>6.2036300000000003E-2</v>
      </c>
      <c r="S45" s="61" t="s">
        <v>13</v>
      </c>
      <c r="T45" s="120">
        <v>-7.0585700000000001E-2</v>
      </c>
      <c r="U45" s="120">
        <v>6.1858900000000001E-2</v>
      </c>
      <c r="V45" s="121">
        <v>-1.1399999999999999</v>
      </c>
      <c r="W45" s="121">
        <v>0.254</v>
      </c>
      <c r="X45" s="121" t="s">
        <v>141</v>
      </c>
      <c r="Y45" s="120">
        <v>-0.19182689999999999</v>
      </c>
      <c r="Z45" s="122">
        <v>5.0655499999999999E-2</v>
      </c>
      <c r="AC45" s="263"/>
      <c r="AD45" s="146" t="s">
        <v>170</v>
      </c>
      <c r="AE45" s="237">
        <v>-80.405525999999995</v>
      </c>
      <c r="AF45" s="237"/>
      <c r="AG45" s="237">
        <v>-78.057259000000002</v>
      </c>
      <c r="AH45" s="237"/>
      <c r="AI45" s="237"/>
      <c r="AJ45" s="237">
        <v>-82.075894000000005</v>
      </c>
      <c r="AK45" s="237"/>
      <c r="AL45" s="237">
        <v>-77.504000000000005</v>
      </c>
      <c r="AM45" s="237"/>
      <c r="AN45" s="237"/>
      <c r="AO45" s="237">
        <v>-40.746157500000002</v>
      </c>
      <c r="AP45" s="237"/>
      <c r="AQ45" s="237"/>
      <c r="AR45" s="237">
        <v>-48.072522999999997</v>
      </c>
      <c r="AS45" s="237"/>
      <c r="AT45" s="237"/>
      <c r="AU45" s="237">
        <v>-47.318539000000001</v>
      </c>
      <c r="AV45" s="238"/>
      <c r="AZ45" s="214"/>
      <c r="BA45" s="214"/>
      <c r="BB45" s="214"/>
      <c r="BC45" s="214"/>
      <c r="BD45" s="214"/>
      <c r="BE45" s="214"/>
      <c r="BF45" s="247"/>
      <c r="BG45" s="247"/>
      <c r="BH45" s="62"/>
      <c r="BI45" s="214"/>
    </row>
    <row r="46" spans="10:61" x14ac:dyDescent="0.25">
      <c r="J46" s="61" t="s">
        <v>16</v>
      </c>
      <c r="K46" s="120">
        <v>0.13586419999999999</v>
      </c>
      <c r="L46" s="120">
        <v>0.1456143</v>
      </c>
      <c r="M46" s="121">
        <v>0.93</v>
      </c>
      <c r="N46" s="121">
        <v>0.35099999999999998</v>
      </c>
      <c r="O46" s="121" t="s">
        <v>141</v>
      </c>
      <c r="P46" s="120">
        <v>-0.14953459999999999</v>
      </c>
      <c r="Q46" s="122">
        <v>0.421263</v>
      </c>
      <c r="S46" s="61" t="s">
        <v>14</v>
      </c>
      <c r="T46" s="120">
        <v>9.2201099999999994E-2</v>
      </c>
      <c r="U46" s="120">
        <v>0.144649</v>
      </c>
      <c r="V46" s="121">
        <v>0.64</v>
      </c>
      <c r="W46" s="121">
        <v>0.52400000000000002</v>
      </c>
      <c r="X46" s="121" t="s">
        <v>141</v>
      </c>
      <c r="Y46" s="120">
        <v>-0.1913058</v>
      </c>
      <c r="Z46" s="122">
        <v>0.37570799999999999</v>
      </c>
      <c r="AC46" t="s">
        <v>272</v>
      </c>
    </row>
    <row r="47" spans="10:61" ht="17.25" x14ac:dyDescent="0.25">
      <c r="J47" s="61" t="s">
        <v>17</v>
      </c>
      <c r="K47" s="120">
        <v>-3.4375799999999998E-2</v>
      </c>
      <c r="L47" s="120">
        <v>0.1447997</v>
      </c>
      <c r="M47" s="121">
        <v>-0.24</v>
      </c>
      <c r="N47" s="121">
        <v>0.81200000000000006</v>
      </c>
      <c r="O47" s="121" t="s">
        <v>141</v>
      </c>
      <c r="P47" s="120">
        <v>-0.31817810000000002</v>
      </c>
      <c r="Q47" s="122">
        <v>0.2494265</v>
      </c>
      <c r="S47" s="61" t="s">
        <v>15</v>
      </c>
      <c r="T47" s="120">
        <v>-0.144372</v>
      </c>
      <c r="U47" s="120">
        <v>0.1572646</v>
      </c>
      <c r="V47" s="121">
        <v>-0.92</v>
      </c>
      <c r="W47" s="121">
        <v>0.35899999999999999</v>
      </c>
      <c r="X47" s="121" t="s">
        <v>141</v>
      </c>
      <c r="Y47" s="120">
        <v>-0.45260499999999998</v>
      </c>
      <c r="Z47" s="122">
        <v>0.16386100000000001</v>
      </c>
      <c r="AC47" t="s">
        <v>268</v>
      </c>
    </row>
    <row r="48" spans="10:61" x14ac:dyDescent="0.25">
      <c r="J48" s="76" t="s">
        <v>18</v>
      </c>
      <c r="K48" s="117">
        <v>0.76408330000000002</v>
      </c>
      <c r="L48" s="117">
        <v>0.31447140000000001</v>
      </c>
      <c r="M48" s="118">
        <v>2.4300000000000002</v>
      </c>
      <c r="N48" s="118">
        <v>1.4999999999999999E-2</v>
      </c>
      <c r="O48" s="118" t="s">
        <v>143</v>
      </c>
      <c r="P48" s="117">
        <v>0.14773059999999999</v>
      </c>
      <c r="Q48" s="123">
        <v>1380436</v>
      </c>
      <c r="S48" s="76" t="s">
        <v>18</v>
      </c>
      <c r="T48" s="117">
        <v>0.71591819999999995</v>
      </c>
      <c r="U48" s="117">
        <v>0.30925639999999999</v>
      </c>
      <c r="V48" s="118">
        <v>2.31</v>
      </c>
      <c r="W48" s="118">
        <v>2.1000000000000001E-2</v>
      </c>
      <c r="X48" s="118" t="s">
        <v>143</v>
      </c>
      <c r="Y48" s="117">
        <v>0.1097868</v>
      </c>
      <c r="Z48" s="123">
        <v>132205</v>
      </c>
      <c r="AZ48">
        <v>1000000000</v>
      </c>
      <c r="BA48" s="192">
        <f>(1+1/AZ48)^AZ48</f>
        <v>2.7182820308145095</v>
      </c>
    </row>
    <row r="49" spans="10:56" x14ac:dyDescent="0.25">
      <c r="J49" s="76" t="s">
        <v>19</v>
      </c>
      <c r="K49" s="124">
        <v>1868908</v>
      </c>
      <c r="L49" s="117">
        <v>0.80214819999999998</v>
      </c>
      <c r="M49" s="118">
        <v>2.33</v>
      </c>
      <c r="N49" s="118">
        <v>0.02</v>
      </c>
      <c r="O49" s="118" t="s">
        <v>143</v>
      </c>
      <c r="P49" s="117">
        <v>0.29672589999999999</v>
      </c>
      <c r="Q49" s="123">
        <v>3441089</v>
      </c>
      <c r="S49" s="76" t="s">
        <v>19</v>
      </c>
      <c r="T49" s="124">
        <v>1866628</v>
      </c>
      <c r="U49" s="117">
        <v>0.79406690000000002</v>
      </c>
      <c r="V49" s="118">
        <v>2.35</v>
      </c>
      <c r="W49" s="118">
        <v>1.9E-2</v>
      </c>
      <c r="X49" s="118" t="s">
        <v>143</v>
      </c>
      <c r="Y49" s="117">
        <v>0.31028539999999999</v>
      </c>
      <c r="Z49" s="123">
        <v>342297</v>
      </c>
      <c r="AR49" t="s">
        <v>278</v>
      </c>
      <c r="BA49" s="192">
        <v>-30.0251272</v>
      </c>
    </row>
    <row r="50" spans="10:56" x14ac:dyDescent="0.25">
      <c r="J50" s="76" t="s">
        <v>20</v>
      </c>
      <c r="K50" s="124">
        <v>1208231</v>
      </c>
      <c r="L50" s="117">
        <v>0.63123099999999999</v>
      </c>
      <c r="M50" s="118">
        <v>1.91</v>
      </c>
      <c r="N50" s="118">
        <v>5.6000000000000001E-2</v>
      </c>
      <c r="O50" s="118" t="s">
        <v>201</v>
      </c>
      <c r="P50" s="117">
        <v>-2.8959100000000002E-2</v>
      </c>
      <c r="Q50" s="123">
        <v>2445421</v>
      </c>
      <c r="S50" s="76" t="s">
        <v>20</v>
      </c>
      <c r="T50" s="124">
        <v>117155</v>
      </c>
      <c r="U50" s="117">
        <v>0.62848190000000004</v>
      </c>
      <c r="V50" s="118">
        <v>1.86</v>
      </c>
      <c r="W50" s="118">
        <v>6.2E-2</v>
      </c>
      <c r="X50" s="118" t="s">
        <v>201</v>
      </c>
      <c r="Y50" s="117">
        <v>-6.0251699999999998E-2</v>
      </c>
      <c r="Z50" s="123">
        <v>2403352</v>
      </c>
      <c r="BA50" s="192">
        <f>BA48^BA49</f>
        <v>9.1254012104798379E-14</v>
      </c>
    </row>
    <row r="51" spans="10:56" x14ac:dyDescent="0.25">
      <c r="J51" s="61" t="s">
        <v>21</v>
      </c>
      <c r="K51" s="120">
        <v>-0.22270200000000001</v>
      </c>
      <c r="L51" s="120">
        <v>0.61959850000000005</v>
      </c>
      <c r="M51" s="121">
        <v>-0.36</v>
      </c>
      <c r="N51" s="121">
        <v>0.71899999999999997</v>
      </c>
      <c r="O51" s="121" t="s">
        <v>141</v>
      </c>
      <c r="P51" s="125">
        <v>-1437093</v>
      </c>
      <c r="Q51" s="122">
        <v>0.99168869999999998</v>
      </c>
      <c r="S51" s="61" t="s">
        <v>21</v>
      </c>
      <c r="T51" s="120">
        <v>-0.15880330000000001</v>
      </c>
      <c r="U51" s="120">
        <v>0.6250928</v>
      </c>
      <c r="V51" s="121">
        <v>-0.25</v>
      </c>
      <c r="W51" s="121">
        <v>0.79900000000000004</v>
      </c>
      <c r="X51" s="121" t="s">
        <v>141</v>
      </c>
      <c r="Y51" s="125">
        <v>-1383963</v>
      </c>
      <c r="Z51" s="126">
        <v>1066356</v>
      </c>
      <c r="AD51" s="40" t="s">
        <v>9</v>
      </c>
      <c r="AE51" s="40" t="s">
        <v>80</v>
      </c>
    </row>
    <row r="52" spans="10:56" x14ac:dyDescent="0.25">
      <c r="J52" s="61" t="s">
        <v>22</v>
      </c>
      <c r="K52" s="120">
        <v>4.1192899999999998E-2</v>
      </c>
      <c r="L52" s="120">
        <v>3.5957700000000002E-2</v>
      </c>
      <c r="M52" s="121">
        <v>1.1499999999999999</v>
      </c>
      <c r="N52" s="121">
        <v>0.252</v>
      </c>
      <c r="O52" s="121" t="s">
        <v>141</v>
      </c>
      <c r="P52" s="120">
        <v>-2.9282900000000001E-2</v>
      </c>
      <c r="Q52" s="122">
        <v>0.1116688</v>
      </c>
      <c r="S52" s="61" t="s">
        <v>22</v>
      </c>
      <c r="T52" s="120">
        <v>3.6450499999999997E-2</v>
      </c>
      <c r="U52" s="120">
        <v>3.5727099999999998E-2</v>
      </c>
      <c r="V52" s="121">
        <v>1.02</v>
      </c>
      <c r="W52" s="121">
        <v>0.308</v>
      </c>
      <c r="X52" s="121" t="s">
        <v>141</v>
      </c>
      <c r="Y52" s="120">
        <v>-3.35733E-2</v>
      </c>
      <c r="Z52" s="122">
        <v>0.10647429999999999</v>
      </c>
      <c r="AD52" s="40" t="s">
        <v>7</v>
      </c>
      <c r="AE52" s="40" t="s">
        <v>171</v>
      </c>
    </row>
    <row r="53" spans="10:56" ht="15.75" thickBot="1" x14ac:dyDescent="0.3">
      <c r="J53" s="157" t="s">
        <v>160</v>
      </c>
      <c r="K53" s="158">
        <v>-4.6370009999999997</v>
      </c>
      <c r="L53" s="158">
        <v>2.2544179999999998</v>
      </c>
      <c r="M53" s="158">
        <v>-2.06</v>
      </c>
      <c r="N53" s="158">
        <v>0.04</v>
      </c>
      <c r="O53" s="158" t="s">
        <v>143</v>
      </c>
      <c r="P53" s="159">
        <v>-9055579</v>
      </c>
      <c r="Q53" s="160">
        <v>-0.2184237</v>
      </c>
      <c r="S53" s="88" t="s">
        <v>160</v>
      </c>
      <c r="T53" s="128">
        <v>-3.458523</v>
      </c>
      <c r="U53" s="128">
        <v>2.1884950000000001</v>
      </c>
      <c r="V53" s="128">
        <v>-1.58</v>
      </c>
      <c r="W53" s="128">
        <v>0.114</v>
      </c>
      <c r="X53" s="128" t="s">
        <v>141</v>
      </c>
      <c r="Y53" s="127">
        <v>-7747895</v>
      </c>
      <c r="Z53" s="129">
        <v>0.83084849999999999</v>
      </c>
      <c r="AD53" s="37" t="s">
        <v>10</v>
      </c>
      <c r="AE53" s="37" t="s">
        <v>81</v>
      </c>
    </row>
    <row r="54" spans="10:56" x14ac:dyDescent="0.25">
      <c r="AD54" s="37" t="s">
        <v>11</v>
      </c>
      <c r="AE54" s="37" t="s">
        <v>82</v>
      </c>
    </row>
    <row r="55" spans="10:56" x14ac:dyDescent="0.25">
      <c r="AA55" t="s">
        <v>185</v>
      </c>
      <c r="AD55" s="37" t="s">
        <v>23</v>
      </c>
      <c r="AE55" s="37" t="s">
        <v>94</v>
      </c>
      <c r="BB55" t="s">
        <v>217</v>
      </c>
      <c r="BD55" t="s">
        <v>218</v>
      </c>
    </row>
    <row r="56" spans="10:56" x14ac:dyDescent="0.25">
      <c r="AD56" s="37" t="s">
        <v>24</v>
      </c>
      <c r="AE56" s="37" t="s">
        <v>95</v>
      </c>
      <c r="BA56">
        <v>25</v>
      </c>
      <c r="BB56">
        <f>LN(BA56)</f>
        <v>3.2188758248682006</v>
      </c>
      <c r="BD56" s="192">
        <f>BA48^BB56</f>
        <v>25.000005990522737</v>
      </c>
    </row>
    <row r="57" spans="10:56" x14ac:dyDescent="0.25">
      <c r="AD57" s="37" t="s">
        <v>25</v>
      </c>
      <c r="AE57" s="37" t="s">
        <v>96</v>
      </c>
    </row>
    <row r="58" spans="10:56" x14ac:dyDescent="0.25">
      <c r="AD58" s="40" t="s">
        <v>26</v>
      </c>
      <c r="AE58" s="40" t="s">
        <v>97</v>
      </c>
    </row>
    <row r="59" spans="10:56" ht="48.75" customHeight="1" x14ac:dyDescent="0.25">
      <c r="AD59" s="37" t="s">
        <v>12</v>
      </c>
      <c r="AE59" s="37" t="s">
        <v>83</v>
      </c>
    </row>
    <row r="60" spans="10:56" x14ac:dyDescent="0.25">
      <c r="AD60" s="37" t="s">
        <v>13</v>
      </c>
      <c r="AE60" s="37" t="s">
        <v>84</v>
      </c>
    </row>
    <row r="61" spans="10:56" x14ac:dyDescent="0.25">
      <c r="AD61" s="37" t="s">
        <v>14</v>
      </c>
      <c r="AE61" s="37" t="s">
        <v>85</v>
      </c>
    </row>
    <row r="62" spans="10:56" x14ac:dyDescent="0.25">
      <c r="AD62" s="37" t="s">
        <v>15</v>
      </c>
      <c r="AE62" s="37" t="s">
        <v>86</v>
      </c>
    </row>
    <row r="63" spans="10:56" x14ac:dyDescent="0.25">
      <c r="AD63" s="37" t="s">
        <v>16</v>
      </c>
      <c r="AE63" s="37" t="s">
        <v>87</v>
      </c>
    </row>
    <row r="64" spans="10:56" x14ac:dyDescent="0.25">
      <c r="AD64" s="37" t="s">
        <v>17</v>
      </c>
      <c r="AE64" s="37" t="s">
        <v>87</v>
      </c>
    </row>
    <row r="65" spans="30:31" x14ac:dyDescent="0.25">
      <c r="AD65" s="40" t="s">
        <v>18</v>
      </c>
      <c r="AE65" s="40" t="s">
        <v>89</v>
      </c>
    </row>
    <row r="66" spans="30:31" x14ac:dyDescent="0.25">
      <c r="AD66" s="37" t="s">
        <v>19</v>
      </c>
      <c r="AE66" s="37" t="s">
        <v>90</v>
      </c>
    </row>
    <row r="67" spans="30:31" x14ac:dyDescent="0.25">
      <c r="AD67" s="37" t="s">
        <v>20</v>
      </c>
      <c r="AE67" s="37" t="s">
        <v>91</v>
      </c>
    </row>
    <row r="68" spans="30:31" x14ac:dyDescent="0.25">
      <c r="AD68" s="41" t="s">
        <v>21</v>
      </c>
      <c r="AE68" s="41" t="s">
        <v>92</v>
      </c>
    </row>
    <row r="69" spans="30:31" x14ac:dyDescent="0.25">
      <c r="AD69" s="37" t="s">
        <v>22</v>
      </c>
      <c r="AE69" s="37" t="s">
        <v>93</v>
      </c>
    </row>
  </sheetData>
  <mergeCells count="57">
    <mergeCell ref="AL3:AM3"/>
    <mergeCell ref="AO3:AP3"/>
    <mergeCell ref="AC42:AC45"/>
    <mergeCell ref="AD10:AD11"/>
    <mergeCell ref="AD6:AD7"/>
    <mergeCell ref="AD4:AD5"/>
    <mergeCell ref="AE2:AF2"/>
    <mergeCell ref="AD40:AD41"/>
    <mergeCell ref="AD38:AD39"/>
    <mergeCell ref="AD36:AD37"/>
    <mergeCell ref="AD34:AD35"/>
    <mergeCell ref="AD32:AD33"/>
    <mergeCell ref="AD20:AD21"/>
    <mergeCell ref="AD8:AD9"/>
    <mergeCell ref="AC3:AD3"/>
    <mergeCell ref="AD18:AD19"/>
    <mergeCell ref="AD16:AD17"/>
    <mergeCell ref="AD14:AD15"/>
    <mergeCell ref="AC4:AC19"/>
    <mergeCell ref="AC20:AC41"/>
    <mergeCell ref="AD30:AD31"/>
    <mergeCell ref="AD28:AD29"/>
    <mergeCell ref="AD26:AD27"/>
    <mergeCell ref="AD24:AD25"/>
    <mergeCell ref="AD22:AD23"/>
    <mergeCell ref="AZ1:BE1"/>
    <mergeCell ref="AY4:AY5"/>
    <mergeCell ref="AY6:AY7"/>
    <mergeCell ref="AY8:AY9"/>
    <mergeCell ref="AD12:AD13"/>
    <mergeCell ref="AG2:AH2"/>
    <mergeCell ref="AE3:AF3"/>
    <mergeCell ref="AG3:AH3"/>
    <mergeCell ref="AR3:AS3"/>
    <mergeCell ref="AU3:AV3"/>
    <mergeCell ref="AJ2:AK2"/>
    <mergeCell ref="AJ3:AK3"/>
    <mergeCell ref="AL2:AM2"/>
    <mergeCell ref="AO2:AP2"/>
    <mergeCell ref="AU2:AV2"/>
    <mergeCell ref="AR2:AS2"/>
    <mergeCell ref="AY10:AY11"/>
    <mergeCell ref="AY12:AY13"/>
    <mergeCell ref="AY14:AY15"/>
    <mergeCell ref="AY16:AY17"/>
    <mergeCell ref="AY18:AY19"/>
    <mergeCell ref="AY20:AY21"/>
    <mergeCell ref="AY22:AY23"/>
    <mergeCell ref="AY24:AY25"/>
    <mergeCell ref="AY26:AY27"/>
    <mergeCell ref="AY28:AY29"/>
    <mergeCell ref="AY40:AY41"/>
    <mergeCell ref="AY30:AY31"/>
    <mergeCell ref="AY32:AY33"/>
    <mergeCell ref="AY34:AY35"/>
    <mergeCell ref="AY36:AY37"/>
    <mergeCell ref="AY38:AY3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90" zoomScaleNormal="90" workbookViewId="0">
      <selection activeCell="K21" sqref="K21:M32"/>
    </sheetView>
  </sheetViews>
  <sheetFormatPr defaultRowHeight="15" x14ac:dyDescent="0.25"/>
  <cols>
    <col min="1" max="1" width="8.28515625" bestFit="1" customWidth="1"/>
    <col min="2" max="2" width="14.85546875" bestFit="1" customWidth="1"/>
    <col min="3" max="3" width="14" bestFit="1" customWidth="1"/>
    <col min="4" max="4" width="8.140625" customWidth="1"/>
    <col min="6" max="6" width="8.28515625" bestFit="1" customWidth="1"/>
    <col min="7" max="7" width="14.85546875" bestFit="1" customWidth="1"/>
    <col min="8" max="8" width="14" bestFit="1" customWidth="1"/>
    <col min="9" max="9" width="9.5703125" bestFit="1" customWidth="1"/>
    <col min="11" max="11" width="8.28515625" bestFit="1" customWidth="1"/>
    <col min="12" max="12" width="13.5703125" bestFit="1" customWidth="1"/>
    <col min="13" max="13" width="14" bestFit="1" customWidth="1"/>
    <col min="14" max="14" width="11.5703125" bestFit="1" customWidth="1"/>
  </cols>
  <sheetData>
    <row r="1" spans="1:16" x14ac:dyDescent="0.25">
      <c r="A1" s="54" t="s">
        <v>9</v>
      </c>
      <c r="B1" s="55">
        <v>1</v>
      </c>
      <c r="F1" s="54" t="s">
        <v>9</v>
      </c>
      <c r="G1" s="55" t="s">
        <v>161</v>
      </c>
      <c r="K1" s="54" t="s">
        <v>9</v>
      </c>
      <c r="L1" s="54">
        <v>1</v>
      </c>
    </row>
    <row r="2" spans="1:16" x14ac:dyDescent="0.25">
      <c r="A2" s="54" t="s">
        <v>132</v>
      </c>
      <c r="B2" s="55" t="s">
        <v>195</v>
      </c>
      <c r="F2" s="54" t="s">
        <v>132</v>
      </c>
      <c r="G2" s="55" t="s">
        <v>195</v>
      </c>
      <c r="K2" s="54" t="s">
        <v>132</v>
      </c>
      <c r="L2" s="55" t="s">
        <v>161</v>
      </c>
    </row>
    <row r="3" spans="1:16" x14ac:dyDescent="0.25">
      <c r="A3" s="54" t="s">
        <v>199</v>
      </c>
      <c r="B3" s="55">
        <v>12</v>
      </c>
      <c r="F3" s="54" t="s">
        <v>199</v>
      </c>
      <c r="G3" s="55">
        <v>55</v>
      </c>
      <c r="K3" s="54" t="s">
        <v>199</v>
      </c>
      <c r="L3" s="55">
        <v>32</v>
      </c>
    </row>
    <row r="4" spans="1:16" x14ac:dyDescent="0.25">
      <c r="A4" s="56" t="s">
        <v>78</v>
      </c>
      <c r="B4" s="57" t="s">
        <v>197</v>
      </c>
      <c r="C4" s="57" t="s">
        <v>198</v>
      </c>
      <c r="D4" s="57" t="s">
        <v>200</v>
      </c>
      <c r="E4" s="43"/>
      <c r="F4" s="56" t="s">
        <v>78</v>
      </c>
      <c r="G4" s="57" t="s">
        <v>197</v>
      </c>
      <c r="H4" s="57" t="s">
        <v>198</v>
      </c>
      <c r="I4" s="57" t="s">
        <v>200</v>
      </c>
      <c r="K4" s="56" t="s">
        <v>78</v>
      </c>
      <c r="L4" s="57" t="s">
        <v>197</v>
      </c>
      <c r="M4" s="57" t="s">
        <v>198</v>
      </c>
      <c r="N4" s="57" t="s">
        <v>200</v>
      </c>
    </row>
    <row r="5" spans="1:16" x14ac:dyDescent="0.25">
      <c r="A5" s="38" t="s">
        <v>10</v>
      </c>
      <c r="B5" s="49">
        <v>22667</v>
      </c>
      <c r="C5" s="50">
        <v>0</v>
      </c>
      <c r="D5" s="51">
        <f>C5/B5</f>
        <v>0</v>
      </c>
      <c r="E5" s="43"/>
      <c r="F5" s="38" t="s">
        <v>10</v>
      </c>
      <c r="G5" s="52">
        <v>22667</v>
      </c>
      <c r="H5" s="52">
        <v>0</v>
      </c>
      <c r="I5" s="51">
        <f>H5/G5</f>
        <v>0</v>
      </c>
      <c r="K5" s="38" t="s">
        <v>10</v>
      </c>
      <c r="L5" s="53">
        <v>22105.38</v>
      </c>
      <c r="M5" s="53">
        <v>5473.1989999999996</v>
      </c>
      <c r="N5" s="51">
        <f t="shared" ref="N5:N15" si="0">M5/L5</f>
        <v>0.24759578889844913</v>
      </c>
    </row>
    <row r="6" spans="1:16" x14ac:dyDescent="0.25">
      <c r="A6" s="38" t="s">
        <v>11</v>
      </c>
      <c r="B6" s="52">
        <v>19200000</v>
      </c>
      <c r="C6" s="50">
        <v>0</v>
      </c>
      <c r="D6" s="51">
        <f t="shared" ref="D6:D15" si="1">C6/B6</f>
        <v>0</v>
      </c>
      <c r="E6" s="43"/>
      <c r="F6" s="38" t="s">
        <v>11</v>
      </c>
      <c r="G6" s="52">
        <v>19200000</v>
      </c>
      <c r="H6" s="52">
        <v>0</v>
      </c>
      <c r="I6" s="51">
        <f t="shared" ref="I6:I15" si="2">H6/G6</f>
        <v>0</v>
      </c>
      <c r="K6" s="38" t="s">
        <v>11</v>
      </c>
      <c r="L6" s="53">
        <v>9152857</v>
      </c>
      <c r="M6" s="53">
        <v>8148849</v>
      </c>
      <c r="N6" s="51">
        <f t="shared" si="0"/>
        <v>0.89030660044180743</v>
      </c>
    </row>
    <row r="7" spans="1:16" x14ac:dyDescent="0.25">
      <c r="A7" s="38" t="s">
        <v>12</v>
      </c>
      <c r="B7" s="53">
        <v>2.8333330000000001</v>
      </c>
      <c r="C7" s="53">
        <v>2.5524789999999999</v>
      </c>
      <c r="D7" s="51">
        <f t="shared" si="1"/>
        <v>0.90087504716177025</v>
      </c>
      <c r="E7" s="43"/>
      <c r="F7" s="38" t="s">
        <v>12</v>
      </c>
      <c r="G7" s="51">
        <v>6.3454550000000003</v>
      </c>
      <c r="H7" s="51">
        <v>4.8580519999999998</v>
      </c>
      <c r="I7" s="51">
        <f t="shared" si="2"/>
        <v>0.7655955325504632</v>
      </c>
      <c r="K7" s="38" t="s">
        <v>12</v>
      </c>
      <c r="L7" s="53">
        <v>5.625</v>
      </c>
      <c r="M7" s="53">
        <v>5.3203810000000002</v>
      </c>
      <c r="N7" s="51">
        <f t="shared" si="0"/>
        <v>0.94584551111111115</v>
      </c>
    </row>
    <row r="8" spans="1:16" x14ac:dyDescent="0.25">
      <c r="A8" s="38" t="s">
        <v>13</v>
      </c>
      <c r="B8" s="53">
        <v>9.3333329999999997</v>
      </c>
      <c r="C8" s="53">
        <v>4.3134740000000003</v>
      </c>
      <c r="D8" s="51">
        <f t="shared" si="1"/>
        <v>0.46215794507706953</v>
      </c>
      <c r="E8" s="43"/>
      <c r="F8" s="38" t="s">
        <v>13</v>
      </c>
      <c r="G8" s="51">
        <v>10.446429999999999</v>
      </c>
      <c r="H8" s="51">
        <v>5.6464790000000002</v>
      </c>
      <c r="I8" s="51">
        <f t="shared" si="2"/>
        <v>0.54051757394631472</v>
      </c>
      <c r="K8" s="38" t="s">
        <v>13</v>
      </c>
      <c r="L8" s="53">
        <v>9.09375</v>
      </c>
      <c r="M8" s="53">
        <v>5.543723</v>
      </c>
      <c r="N8" s="51">
        <f t="shared" si="0"/>
        <v>0.60961902405498281</v>
      </c>
    </row>
    <row r="9" spans="1:16" x14ac:dyDescent="0.25">
      <c r="A9" s="38" t="s">
        <v>14</v>
      </c>
      <c r="B9" s="53">
        <v>5.1666670000000003</v>
      </c>
      <c r="C9" s="53">
        <v>2.7247460000000001</v>
      </c>
      <c r="D9" s="51">
        <f t="shared" si="1"/>
        <v>0.52737015952450583</v>
      </c>
      <c r="E9" s="43"/>
      <c r="F9" s="38" t="s">
        <v>14</v>
      </c>
      <c r="G9" s="51">
        <v>4.618182</v>
      </c>
      <c r="H9" s="51">
        <v>2.3292890000000002</v>
      </c>
      <c r="I9" s="51">
        <f t="shared" si="2"/>
        <v>0.5043735825049771</v>
      </c>
      <c r="K9" s="38" t="s">
        <v>14</v>
      </c>
      <c r="L9" s="53">
        <v>5.1875</v>
      </c>
      <c r="M9" s="53">
        <v>2.3061980000000002</v>
      </c>
      <c r="N9" s="51">
        <f t="shared" si="0"/>
        <v>0.44456828915662655</v>
      </c>
    </row>
    <row r="10" spans="1:16" x14ac:dyDescent="0.25">
      <c r="A10" s="38" t="s">
        <v>15</v>
      </c>
      <c r="B10" s="53">
        <v>3.8333330000000001</v>
      </c>
      <c r="C10" s="53">
        <v>2.4432960000000001</v>
      </c>
      <c r="D10" s="51">
        <f t="shared" si="1"/>
        <v>0.63738162064188009</v>
      </c>
      <c r="E10" s="43"/>
      <c r="F10" s="38" t="s">
        <v>15</v>
      </c>
      <c r="G10" s="51">
        <v>4.0363639999999998</v>
      </c>
      <c r="H10" s="51">
        <v>2.3171149999999998</v>
      </c>
      <c r="I10" s="51">
        <f t="shared" si="2"/>
        <v>0.57405997080540805</v>
      </c>
      <c r="K10" s="38" t="s">
        <v>15</v>
      </c>
      <c r="L10" s="53">
        <v>4.09375</v>
      </c>
      <c r="M10" s="53">
        <v>2.3051050000000002</v>
      </c>
      <c r="N10" s="51">
        <f t="shared" si="0"/>
        <v>0.56307908396946571</v>
      </c>
    </row>
    <row r="11" spans="1:16" x14ac:dyDescent="0.25">
      <c r="A11" s="38" t="s">
        <v>16</v>
      </c>
      <c r="B11" s="53">
        <v>3.8333330000000001</v>
      </c>
      <c r="C11" s="53">
        <v>2.2087979999999998</v>
      </c>
      <c r="D11" s="51">
        <f t="shared" si="1"/>
        <v>0.57620822401810634</v>
      </c>
      <c r="E11" s="43"/>
      <c r="F11" s="38" t="s">
        <v>16</v>
      </c>
      <c r="G11" s="51">
        <v>4</v>
      </c>
      <c r="H11" s="51">
        <v>1.905159</v>
      </c>
      <c r="I11" s="51">
        <f t="shared" si="2"/>
        <v>0.47628975000000001</v>
      </c>
      <c r="K11" s="38" t="s">
        <v>16</v>
      </c>
      <c r="L11" s="53">
        <v>4.5</v>
      </c>
      <c r="M11" s="53">
        <v>2.140244</v>
      </c>
      <c r="N11" s="51">
        <f t="shared" si="0"/>
        <v>0.4756097777777778</v>
      </c>
    </row>
    <row r="12" spans="1:16" x14ac:dyDescent="0.25">
      <c r="A12" s="38" t="s">
        <v>17</v>
      </c>
      <c r="B12" s="53">
        <v>3.6666669999999999</v>
      </c>
      <c r="C12" s="53">
        <v>2.3094009999999998</v>
      </c>
      <c r="D12" s="51">
        <f t="shared" si="1"/>
        <v>0.62983657910576551</v>
      </c>
      <c r="E12" s="43"/>
      <c r="F12" s="38" t="s">
        <v>17</v>
      </c>
      <c r="G12" s="51">
        <v>4.381818</v>
      </c>
      <c r="H12" s="51">
        <v>1.9952810000000001</v>
      </c>
      <c r="I12" s="51">
        <f t="shared" si="2"/>
        <v>0.45535460395662258</v>
      </c>
      <c r="K12" s="38" t="s">
        <v>17</v>
      </c>
      <c r="L12" s="53">
        <v>4.09375</v>
      </c>
      <c r="M12" s="53">
        <v>1.9733609999999999</v>
      </c>
      <c r="N12" s="51">
        <f t="shared" si="0"/>
        <v>0.48204238167938929</v>
      </c>
    </row>
    <row r="13" spans="1:16" x14ac:dyDescent="0.25">
      <c r="A13" s="38" t="s">
        <v>18</v>
      </c>
      <c r="B13" s="53">
        <v>2.6666669999999999</v>
      </c>
      <c r="C13" s="53">
        <v>1.0730869999999999</v>
      </c>
      <c r="D13" s="51">
        <f t="shared" si="1"/>
        <v>0.40240757469905314</v>
      </c>
      <c r="E13" s="43"/>
      <c r="F13" s="38" t="s">
        <v>18</v>
      </c>
      <c r="G13" s="51">
        <v>2.4727269999999999</v>
      </c>
      <c r="H13" s="51">
        <v>1.119764</v>
      </c>
      <c r="I13" s="51">
        <f t="shared" si="2"/>
        <v>0.45284578524034397</v>
      </c>
      <c r="K13" s="38" t="s">
        <v>18</v>
      </c>
      <c r="L13" s="53">
        <v>2.96875</v>
      </c>
      <c r="M13" s="53">
        <v>1.0920350000000001</v>
      </c>
      <c r="N13" s="51">
        <f t="shared" si="0"/>
        <v>0.36784336842105264</v>
      </c>
    </row>
    <row r="14" spans="1:16" x14ac:dyDescent="0.25">
      <c r="A14" s="38" t="s">
        <v>22</v>
      </c>
      <c r="B14" s="53">
        <v>31.334980000000002</v>
      </c>
      <c r="C14" s="53">
        <v>8.4411559999999994</v>
      </c>
      <c r="D14" s="51">
        <f t="shared" si="1"/>
        <v>0.26938443873268786</v>
      </c>
      <c r="E14" s="43"/>
      <c r="F14" s="38" t="s">
        <v>22</v>
      </c>
      <c r="G14" s="51">
        <v>29.67116</v>
      </c>
      <c r="H14" s="51">
        <v>8.2597529999999999</v>
      </c>
      <c r="I14" s="51">
        <f t="shared" si="2"/>
        <v>0.27837647736050763</v>
      </c>
      <c r="K14" s="38" t="s">
        <v>22</v>
      </c>
      <c r="L14" s="53">
        <v>25.411259999999999</v>
      </c>
      <c r="M14" s="53">
        <v>11.910629999999999</v>
      </c>
      <c r="N14" s="51">
        <f t="shared" si="0"/>
        <v>0.46871465641609272</v>
      </c>
      <c r="O14" s="42"/>
      <c r="P14" s="42"/>
    </row>
    <row r="15" spans="1:16" x14ac:dyDescent="0.25">
      <c r="A15" s="38" t="s">
        <v>25</v>
      </c>
      <c r="B15" s="51">
        <v>4.4000000000000004</v>
      </c>
      <c r="C15" s="53">
        <v>8.8969860000000001</v>
      </c>
      <c r="D15" s="51">
        <f t="shared" si="1"/>
        <v>2.0220422727272727</v>
      </c>
      <c r="F15" s="38" t="s">
        <v>25</v>
      </c>
      <c r="G15" s="51">
        <v>2.954545</v>
      </c>
      <c r="H15" s="51">
        <v>8.070748</v>
      </c>
      <c r="I15" s="51">
        <f t="shared" si="2"/>
        <v>2.7316382048674162</v>
      </c>
      <c r="K15" s="38" t="s">
        <v>25</v>
      </c>
      <c r="L15" s="53">
        <v>4.3968749999999996</v>
      </c>
      <c r="M15" s="53">
        <v>10.100379999999999</v>
      </c>
      <c r="N15" s="51">
        <f t="shared" si="0"/>
        <v>2.2971724235963045</v>
      </c>
    </row>
    <row r="16" spans="1:16" x14ac:dyDescent="0.25">
      <c r="B16" s="48"/>
      <c r="C16" s="45"/>
      <c r="G16" s="48"/>
      <c r="H16" s="48"/>
    </row>
    <row r="18" spans="1:14" x14ac:dyDescent="0.25">
      <c r="A18" s="54" t="s">
        <v>9</v>
      </c>
      <c r="B18" s="55">
        <v>1</v>
      </c>
      <c r="F18" s="54" t="s">
        <v>9</v>
      </c>
      <c r="G18" s="55" t="s">
        <v>161</v>
      </c>
      <c r="K18" s="54" t="s">
        <v>9</v>
      </c>
      <c r="L18" s="55" t="s">
        <v>161</v>
      </c>
    </row>
    <row r="19" spans="1:14" x14ac:dyDescent="0.25">
      <c r="A19" s="54" t="s">
        <v>132</v>
      </c>
      <c r="B19" s="55" t="s">
        <v>196</v>
      </c>
      <c r="F19" s="54" t="s">
        <v>132</v>
      </c>
      <c r="G19" s="55" t="s">
        <v>196</v>
      </c>
      <c r="K19" s="54" t="s">
        <v>132</v>
      </c>
      <c r="L19" s="55" t="s">
        <v>161</v>
      </c>
    </row>
    <row r="20" spans="1:14" x14ac:dyDescent="0.25">
      <c r="A20" s="54" t="s">
        <v>199</v>
      </c>
      <c r="B20" s="55">
        <v>20</v>
      </c>
      <c r="F20" s="54" t="s">
        <v>199</v>
      </c>
      <c r="G20" s="55">
        <v>319</v>
      </c>
      <c r="K20" s="54" t="s">
        <v>199</v>
      </c>
      <c r="L20" s="55">
        <v>374</v>
      </c>
    </row>
    <row r="21" spans="1:14" x14ac:dyDescent="0.25">
      <c r="A21" s="56" t="s">
        <v>78</v>
      </c>
      <c r="B21" s="57" t="s">
        <v>197</v>
      </c>
      <c r="C21" s="57" t="s">
        <v>198</v>
      </c>
      <c r="D21" s="57" t="s">
        <v>200</v>
      </c>
      <c r="E21" s="43"/>
      <c r="F21" s="56" t="s">
        <v>78</v>
      </c>
      <c r="G21" s="57" t="s">
        <v>197</v>
      </c>
      <c r="H21" s="57" t="s">
        <v>198</v>
      </c>
      <c r="I21" s="57" t="s">
        <v>200</v>
      </c>
      <c r="K21" s="56" t="s">
        <v>78</v>
      </c>
      <c r="L21" s="57" t="s">
        <v>197</v>
      </c>
      <c r="M21" s="57" t="s">
        <v>198</v>
      </c>
      <c r="N21" s="57" t="s">
        <v>200</v>
      </c>
    </row>
    <row r="22" spans="1:14" x14ac:dyDescent="0.25">
      <c r="A22" s="38" t="s">
        <v>10</v>
      </c>
      <c r="B22" s="49">
        <v>21768.400000000001</v>
      </c>
      <c r="C22" s="49">
        <v>6968.2629999999999</v>
      </c>
      <c r="D22" s="51">
        <f>C22/B22</f>
        <v>0.32010910310358132</v>
      </c>
      <c r="E22" s="43"/>
      <c r="F22" s="38" t="s">
        <v>10</v>
      </c>
      <c r="G22" s="52">
        <v>24745.98</v>
      </c>
      <c r="H22" s="52">
        <v>20299.73</v>
      </c>
      <c r="I22" s="51">
        <f>H22/G22</f>
        <v>0.82032435167247364</v>
      </c>
      <c r="K22" s="38" t="s">
        <v>10</v>
      </c>
      <c r="L22" s="49">
        <v>24440.25</v>
      </c>
      <c r="M22" s="49">
        <v>18757.939999999999</v>
      </c>
      <c r="N22" s="51">
        <f>M22/L22</f>
        <v>0.76750196908787749</v>
      </c>
    </row>
    <row r="23" spans="1:14" x14ac:dyDescent="0.25">
      <c r="A23" s="38" t="s">
        <v>11</v>
      </c>
      <c r="B23" s="49">
        <v>3110234</v>
      </c>
      <c r="C23" s="49">
        <v>2418569</v>
      </c>
      <c r="D23" s="51">
        <f t="shared" ref="D23:D32" si="3">C23/B23</f>
        <v>0.77761641085526045</v>
      </c>
      <c r="E23" s="43"/>
      <c r="F23" s="38" t="s">
        <v>11</v>
      </c>
      <c r="G23" s="52">
        <v>2291826</v>
      </c>
      <c r="H23" s="52">
        <v>1964178</v>
      </c>
      <c r="I23" s="51">
        <f t="shared" ref="I23:I32" si="4">H23/G23</f>
        <v>0.8570362671511712</v>
      </c>
      <c r="K23" s="38" t="s">
        <v>11</v>
      </c>
      <c r="L23" s="49">
        <v>4781837</v>
      </c>
      <c r="M23" s="49">
        <v>6272672</v>
      </c>
      <c r="N23" s="51">
        <f t="shared" ref="N23:N32" si="5">M23/L23</f>
        <v>1.3117703510178202</v>
      </c>
    </row>
    <row r="24" spans="1:14" x14ac:dyDescent="0.25">
      <c r="A24" s="38" t="s">
        <v>12</v>
      </c>
      <c r="B24" s="53">
        <v>7.3</v>
      </c>
      <c r="C24" s="53">
        <v>5.8768050000000001</v>
      </c>
      <c r="D24" s="51">
        <f t="shared" si="3"/>
        <v>0.8050417808219178</v>
      </c>
      <c r="E24" s="43"/>
      <c r="F24" s="38" t="s">
        <v>12</v>
      </c>
      <c r="G24" s="51">
        <v>11.38871</v>
      </c>
      <c r="H24" s="51">
        <v>5.5263229999999997</v>
      </c>
      <c r="I24" s="51">
        <f t="shared" si="4"/>
        <v>0.4852457389818513</v>
      </c>
      <c r="K24" s="38" t="s">
        <v>12</v>
      </c>
      <c r="L24" s="49">
        <v>10.64706</v>
      </c>
      <c r="M24" s="49">
        <v>5.7142429999999997</v>
      </c>
      <c r="N24" s="51">
        <f t="shared" si="5"/>
        <v>0.53669679705007767</v>
      </c>
    </row>
    <row r="25" spans="1:14" x14ac:dyDescent="0.25">
      <c r="A25" s="38" t="s">
        <v>13</v>
      </c>
      <c r="B25" s="53">
        <v>8.9499999999999993</v>
      </c>
      <c r="C25" s="53">
        <v>6.2700209999999998</v>
      </c>
      <c r="D25" s="51">
        <f t="shared" si="3"/>
        <v>0.70056100558659218</v>
      </c>
      <c r="E25" s="43"/>
      <c r="F25" s="38" t="s">
        <v>13</v>
      </c>
      <c r="G25" s="51">
        <v>10.172409999999999</v>
      </c>
      <c r="H25" s="51">
        <v>5.8550409999999999</v>
      </c>
      <c r="I25" s="51">
        <f t="shared" si="4"/>
        <v>0.57558051631815865</v>
      </c>
      <c r="K25" s="38" t="s">
        <v>13</v>
      </c>
      <c r="L25" s="49">
        <v>10.21271</v>
      </c>
      <c r="M25" s="49">
        <v>5.8182270000000003</v>
      </c>
      <c r="N25" s="51">
        <f t="shared" si="5"/>
        <v>0.56970451525598986</v>
      </c>
    </row>
    <row r="26" spans="1:14" x14ac:dyDescent="0.25">
      <c r="A26" s="38" t="s">
        <v>14</v>
      </c>
      <c r="B26" s="53">
        <v>5.2</v>
      </c>
      <c r="C26" s="53">
        <v>2.0925929999999999</v>
      </c>
      <c r="D26" s="51">
        <f t="shared" si="3"/>
        <v>0.40242173076923077</v>
      </c>
      <c r="E26" s="43"/>
      <c r="F26" s="38" t="s">
        <v>14</v>
      </c>
      <c r="G26" s="51">
        <v>3.7084640000000002</v>
      </c>
      <c r="H26" s="51">
        <v>2.2133720000000001</v>
      </c>
      <c r="I26" s="51">
        <f t="shared" si="4"/>
        <v>0.59684332920583827</v>
      </c>
      <c r="K26" s="38" t="s">
        <v>14</v>
      </c>
      <c r="L26" s="49">
        <v>3.8422459999999998</v>
      </c>
      <c r="M26" s="49">
        <v>2.2508219999999999</v>
      </c>
      <c r="N26" s="51">
        <f t="shared" si="5"/>
        <v>0.58580892530046225</v>
      </c>
    </row>
    <row r="27" spans="1:14" x14ac:dyDescent="0.25">
      <c r="A27" s="38" t="s">
        <v>15</v>
      </c>
      <c r="B27" s="53">
        <v>4.25</v>
      </c>
      <c r="C27" s="53">
        <v>2.2682009999999999</v>
      </c>
      <c r="D27" s="51">
        <f t="shared" si="3"/>
        <v>0.5336943529411764</v>
      </c>
      <c r="E27" s="43"/>
      <c r="F27" s="38" t="s">
        <v>15</v>
      </c>
      <c r="G27" s="51">
        <v>4.4733539999999996</v>
      </c>
      <c r="H27" s="51">
        <v>2.2202069999999998</v>
      </c>
      <c r="I27" s="51">
        <f t="shared" si="4"/>
        <v>0.4963181988279935</v>
      </c>
      <c r="K27" s="38" t="s">
        <v>15</v>
      </c>
      <c r="L27" s="49">
        <v>4.4090910000000001</v>
      </c>
      <c r="M27" s="49">
        <v>2.2369129999999999</v>
      </c>
      <c r="N27" s="51">
        <f t="shared" si="5"/>
        <v>0.50734108232286423</v>
      </c>
    </row>
    <row r="28" spans="1:14" x14ac:dyDescent="0.25">
      <c r="A28" s="38" t="s">
        <v>16</v>
      </c>
      <c r="B28" s="53">
        <v>4.9000000000000004</v>
      </c>
      <c r="C28" s="53">
        <v>2.0493899999999998</v>
      </c>
      <c r="D28" s="51">
        <f t="shared" si="3"/>
        <v>0.41824285714285708</v>
      </c>
      <c r="E28" s="43"/>
      <c r="F28" s="38" t="s">
        <v>16</v>
      </c>
      <c r="G28" s="51">
        <v>4.2037620000000002</v>
      </c>
      <c r="H28" s="51">
        <v>2.0739139999999998</v>
      </c>
      <c r="I28" s="51">
        <f t="shared" si="4"/>
        <v>0.49334714952939762</v>
      </c>
      <c r="K28" s="38" t="s">
        <v>16</v>
      </c>
      <c r="L28" s="49">
        <v>4.1737970000000004</v>
      </c>
      <c r="M28" s="49">
        <v>2.0488029999999999</v>
      </c>
      <c r="N28" s="51">
        <f t="shared" si="5"/>
        <v>0.49087269936702715</v>
      </c>
    </row>
    <row r="29" spans="1:14" x14ac:dyDescent="0.25">
      <c r="A29" s="38" t="s">
        <v>17</v>
      </c>
      <c r="B29" s="53">
        <v>4.3499999999999996</v>
      </c>
      <c r="C29" s="53">
        <v>1.7554430000000001</v>
      </c>
      <c r="D29" s="51">
        <f t="shared" si="3"/>
        <v>0.40355011494252879</v>
      </c>
      <c r="E29" s="43"/>
      <c r="F29" s="38" t="s">
        <v>17</v>
      </c>
      <c r="G29" s="51">
        <v>4.4639499999999996</v>
      </c>
      <c r="H29" s="51">
        <v>2.1304439999999998</v>
      </c>
      <c r="I29" s="51">
        <f t="shared" si="4"/>
        <v>0.47725534560198923</v>
      </c>
      <c r="K29" s="38" t="s">
        <v>17</v>
      </c>
      <c r="L29" s="49">
        <v>4.4518719999999998</v>
      </c>
      <c r="M29" s="49">
        <v>2.1087289999999999</v>
      </c>
      <c r="N29" s="51">
        <f t="shared" si="5"/>
        <v>0.47367242364560347</v>
      </c>
    </row>
    <row r="30" spans="1:14" x14ac:dyDescent="0.25">
      <c r="A30" s="38" t="s">
        <v>18</v>
      </c>
      <c r="B30" s="53">
        <v>3.15</v>
      </c>
      <c r="C30" s="53">
        <v>1.089423</v>
      </c>
      <c r="D30" s="51">
        <f t="shared" si="3"/>
        <v>0.34584857142857145</v>
      </c>
      <c r="E30" s="43"/>
      <c r="F30" s="38" t="s">
        <v>18</v>
      </c>
      <c r="G30" s="51">
        <v>2.5360499999999999</v>
      </c>
      <c r="H30" s="51">
        <v>1.086416</v>
      </c>
      <c r="I30" s="51">
        <f t="shared" si="4"/>
        <v>0.42838903018473612</v>
      </c>
      <c r="K30" s="38" t="s">
        <v>18</v>
      </c>
      <c r="L30" s="49">
        <v>2.5267379999999999</v>
      </c>
      <c r="M30" s="49">
        <v>1.0900879999999999</v>
      </c>
      <c r="N30" s="51">
        <f t="shared" si="5"/>
        <v>0.43142106542110814</v>
      </c>
    </row>
    <row r="31" spans="1:14" x14ac:dyDescent="0.25">
      <c r="A31" s="38" t="s">
        <v>22</v>
      </c>
      <c r="B31" s="53">
        <v>21.857030000000002</v>
      </c>
      <c r="C31" s="53">
        <v>12.439819999999999</v>
      </c>
      <c r="D31" s="51">
        <f t="shared" si="3"/>
        <v>0.56914503022597296</v>
      </c>
      <c r="E31" s="43"/>
      <c r="F31" s="38" t="s">
        <v>22</v>
      </c>
      <c r="G31" s="51">
        <v>15.76854</v>
      </c>
      <c r="H31" s="51">
        <v>7.0734839999999997</v>
      </c>
      <c r="I31" s="51">
        <f t="shared" si="4"/>
        <v>0.4485820500819987</v>
      </c>
      <c r="K31" s="38" t="s">
        <v>22</v>
      </c>
      <c r="L31" s="49">
        <v>17.81305</v>
      </c>
      <c r="M31" s="49">
        <v>8.7659739999999999</v>
      </c>
      <c r="N31" s="51">
        <f t="shared" si="5"/>
        <v>0.49210966117537419</v>
      </c>
    </row>
    <row r="32" spans="1:14" x14ac:dyDescent="0.25">
      <c r="A32" s="38" t="s">
        <v>25</v>
      </c>
      <c r="B32" s="53">
        <v>4.3949999999999996</v>
      </c>
      <c r="C32" s="53">
        <v>10.98283</v>
      </c>
      <c r="D32" s="51">
        <f t="shared" si="3"/>
        <v>2.4989374288964736</v>
      </c>
      <c r="F32" s="38" t="s">
        <v>25</v>
      </c>
      <c r="G32" s="51">
        <v>4.6410660000000004</v>
      </c>
      <c r="H32" s="51">
        <v>11.292579999999999</v>
      </c>
      <c r="I32" s="51">
        <f t="shared" si="4"/>
        <v>2.433186685989813</v>
      </c>
      <c r="K32" s="38" t="s">
        <v>25</v>
      </c>
      <c r="L32" s="49">
        <v>4.3930480000000003</v>
      </c>
      <c r="M32" s="49">
        <v>10.88607</v>
      </c>
      <c r="N32" s="51">
        <f t="shared" si="5"/>
        <v>2.4780220930888985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showGridLines="0" workbookViewId="0">
      <selection activeCell="N47" sqref="N39:U47"/>
    </sheetView>
  </sheetViews>
  <sheetFormatPr defaultRowHeight="15" x14ac:dyDescent="0.25"/>
  <cols>
    <col min="1" max="1" width="6.28515625" bestFit="1" customWidth="1"/>
    <col min="2" max="2" width="8" bestFit="1" customWidth="1"/>
    <col min="3" max="4" width="4.28515625" customWidth="1"/>
    <col min="5" max="5" width="6.5703125" style="18" customWidth="1"/>
    <col min="6" max="6" width="6.28515625" style="18" customWidth="1"/>
    <col min="7" max="7" width="13.7109375" bestFit="1" customWidth="1"/>
    <col min="8" max="8" width="12" customWidth="1"/>
    <col min="9" max="9" width="14.42578125" customWidth="1"/>
    <col min="10" max="16" width="10.85546875" customWidth="1"/>
    <col min="18" max="18" width="6.28515625" bestFit="1" customWidth="1"/>
    <col min="19" max="19" width="8.42578125" bestFit="1" customWidth="1"/>
    <col min="20" max="20" width="4" bestFit="1" customWidth="1"/>
    <col min="21" max="21" width="13.7109375" bestFit="1" customWidth="1"/>
    <col min="22" max="22" width="10.140625" bestFit="1" customWidth="1"/>
    <col min="23" max="23" width="12.7109375" bestFit="1" customWidth="1"/>
    <col min="24" max="25" width="6.5703125" bestFit="1" customWidth="1"/>
    <col min="26" max="29" width="5.5703125" bestFit="1" customWidth="1"/>
    <col min="30" max="31" width="6.5703125" bestFit="1" customWidth="1"/>
  </cols>
  <sheetData>
    <row r="1" spans="1:31" ht="15.75" x14ac:dyDescent="0.25">
      <c r="E1" s="187" t="s">
        <v>210</v>
      </c>
    </row>
    <row r="2" spans="1:31" ht="15.75" thickBot="1" x14ac:dyDescent="0.3">
      <c r="E2" s="185"/>
      <c r="F2" s="185"/>
      <c r="G2" s="184" t="s">
        <v>78</v>
      </c>
      <c r="H2" s="184" t="s">
        <v>10</v>
      </c>
      <c r="I2" s="184" t="s">
        <v>11</v>
      </c>
      <c r="J2" s="184" t="s">
        <v>12</v>
      </c>
      <c r="K2" s="184" t="s">
        <v>13</v>
      </c>
      <c r="L2" s="184" t="s">
        <v>14</v>
      </c>
      <c r="M2" s="184" t="s">
        <v>15</v>
      </c>
      <c r="N2" s="184" t="s">
        <v>16</v>
      </c>
      <c r="O2" s="184" t="s">
        <v>17</v>
      </c>
      <c r="P2" s="184" t="s">
        <v>22</v>
      </c>
      <c r="Q2" s="43"/>
    </row>
    <row r="3" spans="1:31" ht="6" customHeight="1" x14ac:dyDescent="0.25">
      <c r="G3" s="180"/>
      <c r="H3" s="93"/>
      <c r="I3" s="93"/>
      <c r="J3" s="93"/>
      <c r="K3" s="93"/>
      <c r="L3" s="93"/>
      <c r="M3" s="93"/>
      <c r="N3" s="93"/>
      <c r="O3" s="93"/>
      <c r="P3" s="93"/>
    </row>
    <row r="4" spans="1:31" ht="15" customHeight="1" x14ac:dyDescent="0.25">
      <c r="A4" t="s">
        <v>9</v>
      </c>
      <c r="B4" t="s">
        <v>132</v>
      </c>
      <c r="C4" t="s">
        <v>199</v>
      </c>
      <c r="E4" s="270" t="s">
        <v>214</v>
      </c>
      <c r="F4" s="270"/>
      <c r="G4" s="179" t="s">
        <v>197</v>
      </c>
      <c r="H4" s="173">
        <v>24440.25</v>
      </c>
      <c r="I4" s="173">
        <v>4781837</v>
      </c>
      <c r="J4" s="173">
        <v>10.64706</v>
      </c>
      <c r="K4" s="173">
        <v>10.21271</v>
      </c>
      <c r="L4" s="173">
        <v>3.8422459999999998</v>
      </c>
      <c r="M4" s="173">
        <v>4.4090910000000001</v>
      </c>
      <c r="N4" s="173">
        <v>4.1737970000000004</v>
      </c>
      <c r="O4" s="173">
        <v>4.4518719999999998</v>
      </c>
      <c r="P4" s="173">
        <v>17.81305</v>
      </c>
      <c r="Q4" s="45"/>
    </row>
    <row r="5" spans="1:31" x14ac:dyDescent="0.25">
      <c r="A5" s="177" t="s">
        <v>161</v>
      </c>
      <c r="B5" s="177" t="s">
        <v>161</v>
      </c>
      <c r="C5" s="177">
        <v>374</v>
      </c>
      <c r="D5" s="177"/>
      <c r="E5" s="271"/>
      <c r="F5" s="271"/>
      <c r="G5" s="180" t="s">
        <v>198</v>
      </c>
      <c r="H5" s="170">
        <v>18757.939999999999</v>
      </c>
      <c r="I5" s="170">
        <v>6272672</v>
      </c>
      <c r="J5" s="170">
        <v>5.7142429999999997</v>
      </c>
      <c r="K5" s="170">
        <v>5.8182270000000003</v>
      </c>
      <c r="L5" s="170">
        <v>2.2508219999999999</v>
      </c>
      <c r="M5" s="170">
        <v>2.2369129999999999</v>
      </c>
      <c r="N5" s="170">
        <v>2.0488029999999999</v>
      </c>
      <c r="O5" s="170">
        <v>2.1087289999999999</v>
      </c>
      <c r="P5" s="170">
        <v>8.7659739999999999</v>
      </c>
      <c r="Q5" s="43"/>
    </row>
    <row r="6" spans="1:31" ht="15.75" thickBot="1" x14ac:dyDescent="0.3">
      <c r="A6" s="93"/>
      <c r="B6" s="93"/>
      <c r="C6" s="93"/>
      <c r="D6" s="93"/>
      <c r="E6" s="272"/>
      <c r="F6" s="272"/>
      <c r="G6" s="181" t="s">
        <v>200</v>
      </c>
      <c r="H6" s="90">
        <f t="shared" ref="H6:P6" si="0">H5/H4</f>
        <v>0.76750196908787749</v>
      </c>
      <c r="I6" s="90">
        <f t="shared" si="0"/>
        <v>1.3117703510178202</v>
      </c>
      <c r="J6" s="90">
        <f t="shared" si="0"/>
        <v>0.53669679705007767</v>
      </c>
      <c r="K6" s="90">
        <f t="shared" si="0"/>
        <v>0.56970451525598986</v>
      </c>
      <c r="L6" s="90">
        <f t="shared" si="0"/>
        <v>0.58580892530046225</v>
      </c>
      <c r="M6" s="90">
        <f t="shared" si="0"/>
        <v>0.50734108232286423</v>
      </c>
      <c r="N6" s="90">
        <f t="shared" si="0"/>
        <v>0.49087269936702715</v>
      </c>
      <c r="O6" s="90">
        <f t="shared" si="0"/>
        <v>0.47367242364560347</v>
      </c>
      <c r="P6" s="90">
        <f t="shared" si="0"/>
        <v>0.49210966117537419</v>
      </c>
      <c r="Q6" s="43"/>
    </row>
    <row r="7" spans="1:31" ht="6" customHeight="1" x14ac:dyDescent="0.25">
      <c r="G7" s="180"/>
      <c r="H7" s="93"/>
      <c r="I7" s="93"/>
      <c r="J7" s="93"/>
      <c r="K7" s="93"/>
      <c r="L7" s="93"/>
      <c r="M7" s="93"/>
      <c r="N7" s="93"/>
      <c r="O7" s="93"/>
      <c r="P7" s="93"/>
    </row>
    <row r="8" spans="1:31" x14ac:dyDescent="0.25">
      <c r="A8" s="177" t="s">
        <v>9</v>
      </c>
      <c r="B8" s="177" t="s">
        <v>132</v>
      </c>
      <c r="C8" s="177" t="s">
        <v>199</v>
      </c>
      <c r="D8" s="177"/>
      <c r="E8" s="270" t="s">
        <v>212</v>
      </c>
      <c r="F8" s="270"/>
      <c r="G8" s="179" t="s">
        <v>197</v>
      </c>
      <c r="H8" s="173">
        <v>22105.38</v>
      </c>
      <c r="I8" s="173">
        <v>9152857</v>
      </c>
      <c r="J8" s="175">
        <v>5.625</v>
      </c>
      <c r="K8" s="175">
        <v>9.09375</v>
      </c>
      <c r="L8" s="175">
        <v>5.1875</v>
      </c>
      <c r="M8" s="175">
        <v>4.09375</v>
      </c>
      <c r="N8" s="175">
        <v>4.5</v>
      </c>
      <c r="O8" s="175">
        <v>4.09375</v>
      </c>
      <c r="P8" s="175">
        <v>25.411259999999999</v>
      </c>
      <c r="Q8" s="45"/>
    </row>
    <row r="9" spans="1:31" x14ac:dyDescent="0.25">
      <c r="A9" s="177">
        <v>1</v>
      </c>
      <c r="B9" s="177" t="s">
        <v>161</v>
      </c>
      <c r="C9" s="177">
        <v>32</v>
      </c>
      <c r="D9" s="177"/>
      <c r="E9" s="271"/>
      <c r="F9" s="271"/>
      <c r="G9" s="180" t="s">
        <v>198</v>
      </c>
      <c r="H9" s="170">
        <v>5473.1989999999996</v>
      </c>
      <c r="I9" s="170">
        <v>8148849</v>
      </c>
      <c r="J9" s="82">
        <v>5.3203810000000002</v>
      </c>
      <c r="K9" s="82">
        <v>5.543723</v>
      </c>
      <c r="L9" s="82">
        <v>2.3061980000000002</v>
      </c>
      <c r="M9" s="82">
        <v>2.3051050000000002</v>
      </c>
      <c r="N9" s="82">
        <v>2.140244</v>
      </c>
      <c r="O9" s="82">
        <v>1.9733609999999999</v>
      </c>
      <c r="P9" s="82">
        <v>11.910629999999999</v>
      </c>
      <c r="Q9" s="45"/>
    </row>
    <row r="10" spans="1:31" ht="15.75" thickBot="1" x14ac:dyDescent="0.3">
      <c r="A10" s="93"/>
      <c r="B10" s="93"/>
      <c r="C10" s="93"/>
      <c r="D10" s="93"/>
      <c r="E10" s="272"/>
      <c r="F10" s="272"/>
      <c r="G10" s="181" t="s">
        <v>200</v>
      </c>
      <c r="H10" s="90">
        <f t="shared" ref="H10:P10" si="1">H9/H8</f>
        <v>0.24759578889844913</v>
      </c>
      <c r="I10" s="128">
        <f t="shared" si="1"/>
        <v>0.89030660044180743</v>
      </c>
      <c r="J10" s="128">
        <f t="shared" si="1"/>
        <v>0.94584551111111115</v>
      </c>
      <c r="K10" s="128">
        <f t="shared" si="1"/>
        <v>0.60961902405498281</v>
      </c>
      <c r="L10" s="128">
        <f t="shared" si="1"/>
        <v>0.44456828915662655</v>
      </c>
      <c r="M10" s="128">
        <f t="shared" si="1"/>
        <v>0.56307908396946571</v>
      </c>
      <c r="N10" s="128">
        <f t="shared" si="1"/>
        <v>0.4756097777777778</v>
      </c>
      <c r="O10" s="128">
        <f t="shared" si="1"/>
        <v>0.48204238167938929</v>
      </c>
      <c r="P10" s="128">
        <f t="shared" si="1"/>
        <v>0.46871465641609272</v>
      </c>
      <c r="Q10" s="43"/>
    </row>
    <row r="11" spans="1:31" x14ac:dyDescent="0.25">
      <c r="A11" s="62"/>
      <c r="B11" s="62"/>
      <c r="C11" s="62"/>
      <c r="D11" s="62"/>
      <c r="E11" s="169"/>
      <c r="F11" s="169"/>
      <c r="G11" s="182"/>
      <c r="H11" s="62"/>
      <c r="I11" s="62"/>
      <c r="J11" s="62"/>
      <c r="K11" s="62"/>
      <c r="L11" s="62"/>
      <c r="M11" s="62"/>
      <c r="N11" s="62"/>
      <c r="O11" s="62"/>
      <c r="P11" s="62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</row>
    <row r="12" spans="1:31" x14ac:dyDescent="0.25">
      <c r="A12" s="62"/>
      <c r="B12" s="62"/>
      <c r="C12" s="62"/>
      <c r="D12" s="62"/>
      <c r="E12" s="169"/>
      <c r="F12" s="169"/>
      <c r="G12" s="182"/>
      <c r="H12" s="62"/>
      <c r="I12" s="62"/>
      <c r="J12" s="62"/>
      <c r="K12" s="62"/>
      <c r="L12" s="62"/>
      <c r="M12" s="62"/>
      <c r="N12" s="62"/>
      <c r="O12" s="62"/>
      <c r="P12" s="62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</row>
    <row r="13" spans="1:31" ht="15.75" x14ac:dyDescent="0.25">
      <c r="E13" s="187" t="s">
        <v>215</v>
      </c>
      <c r="G13" s="183"/>
    </row>
    <row r="14" spans="1:31" ht="15.75" thickBot="1" x14ac:dyDescent="0.3">
      <c r="E14" s="186"/>
      <c r="F14" s="186"/>
      <c r="G14" s="184" t="s">
        <v>78</v>
      </c>
      <c r="H14" s="184" t="s">
        <v>10</v>
      </c>
      <c r="I14" s="184" t="s">
        <v>11</v>
      </c>
      <c r="J14" s="184" t="s">
        <v>12</v>
      </c>
      <c r="K14" s="184" t="s">
        <v>13</v>
      </c>
      <c r="L14" s="184" t="s">
        <v>14</v>
      </c>
      <c r="M14" s="184" t="s">
        <v>15</v>
      </c>
      <c r="N14" s="184" t="s">
        <v>16</v>
      </c>
      <c r="O14" s="184" t="s">
        <v>17</v>
      </c>
      <c r="P14" s="184" t="s">
        <v>22</v>
      </c>
    </row>
    <row r="15" spans="1:31" ht="6" customHeight="1" x14ac:dyDescent="0.25">
      <c r="G15" s="180"/>
      <c r="H15" s="93"/>
      <c r="I15" s="93"/>
      <c r="J15" s="93"/>
      <c r="K15" s="93"/>
      <c r="L15" s="93"/>
      <c r="M15" s="93"/>
      <c r="N15" s="93"/>
      <c r="O15" s="93"/>
      <c r="P15" s="93"/>
    </row>
    <row r="16" spans="1:31" x14ac:dyDescent="0.25">
      <c r="A16" s="55" t="s">
        <v>9</v>
      </c>
      <c r="B16" s="55" t="s">
        <v>132</v>
      </c>
      <c r="C16" s="55" t="s">
        <v>199</v>
      </c>
      <c r="E16" s="273" t="s">
        <v>213</v>
      </c>
      <c r="F16" s="273"/>
      <c r="G16" s="179" t="s">
        <v>197</v>
      </c>
      <c r="H16" s="173">
        <v>24745.98</v>
      </c>
      <c r="I16" s="173">
        <v>2291826</v>
      </c>
      <c r="J16" s="175">
        <v>11.38871</v>
      </c>
      <c r="K16" s="175">
        <v>10.172409999999999</v>
      </c>
      <c r="L16" s="175">
        <v>3.7084640000000002</v>
      </c>
      <c r="M16" s="175">
        <v>4.4733539999999996</v>
      </c>
      <c r="N16" s="175">
        <v>4.2037620000000002</v>
      </c>
      <c r="O16" s="175">
        <v>4.4639499999999996</v>
      </c>
      <c r="P16" s="175">
        <v>15.76854</v>
      </c>
    </row>
    <row r="17" spans="1:16" x14ac:dyDescent="0.25">
      <c r="A17" s="55" t="s">
        <v>161</v>
      </c>
      <c r="B17" s="55" t="s">
        <v>196</v>
      </c>
      <c r="C17" s="55">
        <v>319</v>
      </c>
      <c r="E17" s="274"/>
      <c r="F17" s="274"/>
      <c r="G17" s="180" t="s">
        <v>198</v>
      </c>
      <c r="H17" s="170">
        <v>20299.73</v>
      </c>
      <c r="I17" s="170">
        <v>1964178</v>
      </c>
      <c r="J17" s="82">
        <v>5.5263229999999997</v>
      </c>
      <c r="K17" s="82">
        <v>5.8550409999999999</v>
      </c>
      <c r="L17" s="82">
        <v>2.2133720000000001</v>
      </c>
      <c r="M17" s="82">
        <v>2.2202069999999998</v>
      </c>
      <c r="N17" s="82">
        <v>2.0739139999999998</v>
      </c>
      <c r="O17" s="82">
        <v>2.1304439999999998</v>
      </c>
      <c r="P17" s="82">
        <v>7.0734839999999997</v>
      </c>
    </row>
    <row r="18" spans="1:16" ht="15.75" thickBot="1" x14ac:dyDescent="0.3">
      <c r="E18" s="275"/>
      <c r="F18" s="275"/>
      <c r="G18" s="181" t="s">
        <v>200</v>
      </c>
      <c r="H18" s="90">
        <f t="shared" ref="H18:P18" si="2">H17/H16</f>
        <v>0.82032435167247364</v>
      </c>
      <c r="I18" s="90">
        <f t="shared" si="2"/>
        <v>0.8570362671511712</v>
      </c>
      <c r="J18" s="90">
        <f t="shared" si="2"/>
        <v>0.4852457389818513</v>
      </c>
      <c r="K18" s="90">
        <f t="shared" si="2"/>
        <v>0.57558051631815865</v>
      </c>
      <c r="L18" s="90">
        <f t="shared" si="2"/>
        <v>0.59684332920583827</v>
      </c>
      <c r="M18" s="90">
        <f t="shared" si="2"/>
        <v>0.4963181988279935</v>
      </c>
      <c r="N18" s="90">
        <f t="shared" si="2"/>
        <v>0.49334714952939762</v>
      </c>
      <c r="O18" s="90">
        <f t="shared" si="2"/>
        <v>0.47725534560198923</v>
      </c>
      <c r="P18" s="90">
        <f t="shared" si="2"/>
        <v>0.4485820500819987</v>
      </c>
    </row>
    <row r="19" spans="1:16" ht="6" customHeight="1" x14ac:dyDescent="0.25">
      <c r="G19" s="180"/>
      <c r="H19" s="93"/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A20" s="55" t="s">
        <v>9</v>
      </c>
      <c r="B20" s="55" t="s">
        <v>132</v>
      </c>
      <c r="C20" s="55" t="s">
        <v>199</v>
      </c>
      <c r="E20" s="273" t="s">
        <v>211</v>
      </c>
      <c r="F20" s="273"/>
      <c r="G20" s="179" t="s">
        <v>197</v>
      </c>
      <c r="H20" s="173">
        <v>21768.400000000001</v>
      </c>
      <c r="I20" s="173">
        <v>3110234</v>
      </c>
      <c r="J20" s="175">
        <v>7.3</v>
      </c>
      <c r="K20" s="175">
        <v>8.9499999999999993</v>
      </c>
      <c r="L20" s="175">
        <v>5.2</v>
      </c>
      <c r="M20" s="175">
        <v>4.25</v>
      </c>
      <c r="N20" s="175">
        <v>4.9000000000000004</v>
      </c>
      <c r="O20" s="175">
        <v>4.3499999999999996</v>
      </c>
      <c r="P20" s="175">
        <v>21.857030000000002</v>
      </c>
    </row>
    <row r="21" spans="1:16" x14ac:dyDescent="0.25">
      <c r="A21" s="55">
        <v>1</v>
      </c>
      <c r="B21" s="55" t="s">
        <v>196</v>
      </c>
      <c r="C21" s="55">
        <v>20</v>
      </c>
      <c r="E21" s="274"/>
      <c r="F21" s="274"/>
      <c r="G21" s="180" t="s">
        <v>198</v>
      </c>
      <c r="H21" s="170">
        <v>6968.2629999999999</v>
      </c>
      <c r="I21" s="170">
        <v>2418569</v>
      </c>
      <c r="J21" s="82">
        <v>5.8768050000000001</v>
      </c>
      <c r="K21" s="82">
        <v>6.2700209999999998</v>
      </c>
      <c r="L21" s="82">
        <v>2.0925929999999999</v>
      </c>
      <c r="M21" s="82">
        <v>2.2682009999999999</v>
      </c>
      <c r="N21" s="82">
        <v>2.0493899999999998</v>
      </c>
      <c r="O21" s="82">
        <v>1.7554430000000001</v>
      </c>
      <c r="P21" s="82">
        <v>12.439819999999999</v>
      </c>
    </row>
    <row r="22" spans="1:16" ht="15.75" thickBot="1" x14ac:dyDescent="0.3">
      <c r="A22" s="43"/>
      <c r="B22" s="43"/>
      <c r="C22" s="43"/>
      <c r="E22" s="275"/>
      <c r="F22" s="275"/>
      <c r="G22" s="181" t="s">
        <v>200</v>
      </c>
      <c r="H22" s="90">
        <f t="shared" ref="H22:P22" si="3">H21/H20</f>
        <v>0.32010910310358132</v>
      </c>
      <c r="I22" s="90">
        <f t="shared" si="3"/>
        <v>0.77761641085526045</v>
      </c>
      <c r="J22" s="90">
        <f t="shared" si="3"/>
        <v>0.8050417808219178</v>
      </c>
      <c r="K22" s="90">
        <f t="shared" si="3"/>
        <v>0.70056100558659218</v>
      </c>
      <c r="L22" s="90">
        <f t="shared" si="3"/>
        <v>0.40242173076923077</v>
      </c>
      <c r="M22" s="90">
        <f t="shared" si="3"/>
        <v>0.5336943529411764</v>
      </c>
      <c r="N22" s="90">
        <f t="shared" si="3"/>
        <v>0.41824285714285708</v>
      </c>
      <c r="O22" s="90">
        <f t="shared" si="3"/>
        <v>0.40355011494252879</v>
      </c>
      <c r="P22" s="90">
        <f t="shared" si="3"/>
        <v>0.56914503022597296</v>
      </c>
    </row>
    <row r="28" spans="1:16" x14ac:dyDescent="0.25">
      <c r="A28" s="62"/>
      <c r="B28" s="62"/>
      <c r="C28" s="62"/>
      <c r="D28" s="62"/>
      <c r="E28" s="169"/>
      <c r="F28" s="169"/>
    </row>
    <row r="29" spans="1:16" ht="15.75" thickBot="1" x14ac:dyDescent="0.3">
      <c r="A29" s="62"/>
      <c r="B29" s="62"/>
      <c r="C29" s="62"/>
      <c r="D29" s="62"/>
      <c r="E29" s="169"/>
      <c r="F29" s="169"/>
      <c r="G29" s="176" t="s">
        <v>78</v>
      </c>
      <c r="H29" s="176" t="s">
        <v>10</v>
      </c>
      <c r="I29" s="176" t="s">
        <v>11</v>
      </c>
      <c r="J29" s="176" t="s">
        <v>12</v>
      </c>
      <c r="K29" s="176" t="s">
        <v>13</v>
      </c>
      <c r="L29" s="176" t="s">
        <v>14</v>
      </c>
      <c r="M29" s="176" t="s">
        <v>15</v>
      </c>
      <c r="N29" s="176" t="s">
        <v>16</v>
      </c>
      <c r="O29" s="176" t="s">
        <v>17</v>
      </c>
      <c r="P29" s="176" t="s">
        <v>22</v>
      </c>
    </row>
    <row r="30" spans="1:16" x14ac:dyDescent="0.25">
      <c r="A30" s="62"/>
      <c r="B30" s="62"/>
      <c r="C30" s="62"/>
      <c r="D30" s="62"/>
      <c r="E30" s="169"/>
      <c r="F30" s="169"/>
    </row>
    <row r="31" spans="1:16" x14ac:dyDescent="0.25">
      <c r="A31" s="177" t="s">
        <v>161</v>
      </c>
      <c r="B31" s="177" t="s">
        <v>195</v>
      </c>
      <c r="C31" s="177">
        <v>55</v>
      </c>
      <c r="D31" s="177"/>
      <c r="E31" s="178"/>
      <c r="F31" s="178"/>
      <c r="G31" s="172" t="s">
        <v>197</v>
      </c>
      <c r="H31" s="173">
        <v>22667</v>
      </c>
      <c r="I31" s="173">
        <v>19200000</v>
      </c>
      <c r="J31" s="175">
        <v>6.3454550000000003</v>
      </c>
      <c r="K31" s="175">
        <v>10.446429999999999</v>
      </c>
      <c r="L31" s="175">
        <v>4.618182</v>
      </c>
      <c r="M31" s="175">
        <v>4.0363639999999998</v>
      </c>
      <c r="N31" s="175">
        <v>4</v>
      </c>
      <c r="O31" s="175">
        <v>4.381818</v>
      </c>
      <c r="P31" s="175">
        <v>29.67116</v>
      </c>
    </row>
    <row r="32" spans="1:16" x14ac:dyDescent="0.25">
      <c r="A32" s="93"/>
      <c r="B32" s="93"/>
      <c r="C32" s="93"/>
      <c r="D32" s="93"/>
      <c r="E32" s="178"/>
      <c r="F32" s="178"/>
      <c r="G32" s="67" t="s">
        <v>198</v>
      </c>
      <c r="H32" s="170">
        <v>0</v>
      </c>
      <c r="I32" s="170">
        <v>0</v>
      </c>
      <c r="J32" s="82">
        <v>4.8580519999999998</v>
      </c>
      <c r="K32" s="82">
        <v>5.6464790000000002</v>
      </c>
      <c r="L32" s="82">
        <v>2.3292890000000002</v>
      </c>
      <c r="M32" s="82">
        <v>2.3171149999999998</v>
      </c>
      <c r="N32" s="82">
        <v>1.905159</v>
      </c>
      <c r="O32" s="82">
        <v>1.9952810000000001</v>
      </c>
      <c r="P32" s="82">
        <v>8.2597529999999999</v>
      </c>
    </row>
    <row r="33" spans="1:16" ht="15.75" thickBot="1" x14ac:dyDescent="0.3">
      <c r="A33" s="93"/>
      <c r="B33" s="93"/>
      <c r="C33" s="93"/>
      <c r="D33" s="93"/>
      <c r="E33" s="178"/>
      <c r="F33" s="178"/>
      <c r="G33" s="174" t="s">
        <v>200</v>
      </c>
      <c r="H33" s="90">
        <f t="shared" ref="H33:P33" si="4">H32/H31</f>
        <v>0</v>
      </c>
      <c r="I33" s="90">
        <f t="shared" si="4"/>
        <v>0</v>
      </c>
      <c r="J33" s="90">
        <f t="shared" si="4"/>
        <v>0.7655955325504632</v>
      </c>
      <c r="K33" s="90">
        <f t="shared" si="4"/>
        <v>0.54051757394631472</v>
      </c>
      <c r="L33" s="90">
        <f t="shared" si="4"/>
        <v>0.5043735825049771</v>
      </c>
      <c r="M33" s="90">
        <f t="shared" si="4"/>
        <v>0.57405997080540805</v>
      </c>
      <c r="N33" s="90">
        <f t="shared" si="4"/>
        <v>0.47628975000000001</v>
      </c>
      <c r="O33" s="90">
        <f t="shared" si="4"/>
        <v>0.45535460395662258</v>
      </c>
      <c r="P33" s="90">
        <f t="shared" si="4"/>
        <v>0.27837647736050763</v>
      </c>
    </row>
    <row r="34" spans="1:16" x14ac:dyDescent="0.25">
      <c r="A34" s="62"/>
      <c r="B34" s="62"/>
      <c r="C34" s="62"/>
      <c r="D34" s="62"/>
      <c r="E34" s="169"/>
      <c r="F34" s="169"/>
      <c r="G34" s="62"/>
      <c r="H34" s="62"/>
      <c r="I34" s="62"/>
      <c r="J34" s="62"/>
      <c r="K34" s="62"/>
      <c r="L34" s="62"/>
      <c r="M34" s="62"/>
      <c r="N34" s="62"/>
      <c r="O34" s="62"/>
      <c r="P34" s="62"/>
    </row>
    <row r="35" spans="1:16" x14ac:dyDescent="0.25">
      <c r="A35" s="177">
        <v>1</v>
      </c>
      <c r="B35" s="177" t="s">
        <v>195</v>
      </c>
      <c r="C35" s="177">
        <v>12</v>
      </c>
      <c r="D35" s="177"/>
      <c r="E35" s="178"/>
      <c r="F35" s="178"/>
      <c r="G35" s="172" t="s">
        <v>197</v>
      </c>
      <c r="H35" s="173">
        <v>22667</v>
      </c>
      <c r="I35" s="173">
        <v>19200000</v>
      </c>
      <c r="J35" s="175">
        <v>2.8333330000000001</v>
      </c>
      <c r="K35" s="175">
        <v>9.3333329999999997</v>
      </c>
      <c r="L35" s="175">
        <v>5.1666670000000003</v>
      </c>
      <c r="M35" s="175">
        <v>3.8333330000000001</v>
      </c>
      <c r="N35" s="175">
        <v>3.8333330000000001</v>
      </c>
      <c r="O35" s="175">
        <v>3.6666669999999999</v>
      </c>
      <c r="P35" s="175">
        <v>31.334980000000002</v>
      </c>
    </row>
    <row r="36" spans="1:16" x14ac:dyDescent="0.25">
      <c r="A36" s="93"/>
      <c r="B36" s="93"/>
      <c r="C36" s="93"/>
      <c r="D36" s="93"/>
      <c r="E36" s="178"/>
      <c r="F36" s="178"/>
      <c r="G36" s="67" t="s">
        <v>198</v>
      </c>
      <c r="H36" s="171">
        <v>0</v>
      </c>
      <c r="I36" s="171">
        <v>0</v>
      </c>
      <c r="J36" s="82">
        <v>2.5524789999999999</v>
      </c>
      <c r="K36" s="82">
        <v>4.3134740000000003</v>
      </c>
      <c r="L36" s="82">
        <v>2.7247460000000001</v>
      </c>
      <c r="M36" s="82">
        <v>2.4432960000000001</v>
      </c>
      <c r="N36" s="82">
        <v>2.2087979999999998</v>
      </c>
      <c r="O36" s="82">
        <v>2.3094009999999998</v>
      </c>
      <c r="P36" s="82">
        <v>8.4411559999999994</v>
      </c>
    </row>
    <row r="37" spans="1:16" ht="15.75" thickBot="1" x14ac:dyDescent="0.3">
      <c r="A37" s="93"/>
      <c r="B37" s="93"/>
      <c r="C37" s="93"/>
      <c r="D37" s="93"/>
      <c r="E37" s="178"/>
      <c r="F37" s="178"/>
      <c r="G37" s="174" t="s">
        <v>200</v>
      </c>
      <c r="H37" s="90">
        <f t="shared" ref="H37:P37" si="5">H36/H35</f>
        <v>0</v>
      </c>
      <c r="I37" s="90">
        <f t="shared" si="5"/>
        <v>0</v>
      </c>
      <c r="J37" s="90">
        <f t="shared" si="5"/>
        <v>0.90087504716177025</v>
      </c>
      <c r="K37" s="90">
        <f t="shared" si="5"/>
        <v>0.46215794507706953</v>
      </c>
      <c r="L37" s="90">
        <f t="shared" si="5"/>
        <v>0.52737015952450583</v>
      </c>
      <c r="M37" s="90">
        <f t="shared" si="5"/>
        <v>0.63738162064188009</v>
      </c>
      <c r="N37" s="90">
        <f t="shared" si="5"/>
        <v>0.57620822401810634</v>
      </c>
      <c r="O37" s="90">
        <f t="shared" si="5"/>
        <v>0.62983657910576551</v>
      </c>
      <c r="P37" s="90">
        <f t="shared" si="5"/>
        <v>0.26938443873268786</v>
      </c>
    </row>
    <row r="39" spans="1:16" x14ac:dyDescent="0.25">
      <c r="G39" s="169" t="s">
        <v>10</v>
      </c>
      <c r="H39" s="169" t="s">
        <v>81</v>
      </c>
      <c r="I39" s="62"/>
      <c r="J39" s="62"/>
      <c r="K39" s="62"/>
      <c r="N39" t="str">
        <f>G39&amp;": "&amp;H39</f>
        <v>RPC: Renda per capita anual do município em que ocorre o jogo (em Reais)</v>
      </c>
    </row>
    <row r="40" spans="1:16" x14ac:dyDescent="0.25">
      <c r="G40" s="169" t="s">
        <v>11</v>
      </c>
      <c r="H40" s="169" t="s">
        <v>82</v>
      </c>
      <c r="I40" s="62"/>
      <c r="J40" s="62"/>
      <c r="K40" s="62"/>
      <c r="N40" t="str">
        <f t="shared" ref="N40:N47" si="6">G40&amp;": "&amp;H40</f>
        <v>POP: População da cidade em que ocorre o jogo</v>
      </c>
    </row>
    <row r="41" spans="1:16" x14ac:dyDescent="0.25">
      <c r="G41" s="169" t="s">
        <v>12</v>
      </c>
      <c r="H41" s="169" t="s">
        <v>83</v>
      </c>
      <c r="I41" s="62"/>
      <c r="J41" s="62"/>
      <c r="K41" s="62"/>
      <c r="N41" t="str">
        <f t="shared" si="6"/>
        <v>CLH: Classificação do time da casa</v>
      </c>
    </row>
    <row r="42" spans="1:16" x14ac:dyDescent="0.25">
      <c r="G42" s="169" t="s">
        <v>13</v>
      </c>
      <c r="H42" s="169" t="s">
        <v>84</v>
      </c>
      <c r="I42" s="62"/>
      <c r="J42" s="62"/>
      <c r="K42" s="62"/>
      <c r="N42" t="str">
        <f t="shared" si="6"/>
        <v>CLV: Classificação do time visitante</v>
      </c>
    </row>
    <row r="43" spans="1:16" x14ac:dyDescent="0.25">
      <c r="G43" s="169" t="s">
        <v>14</v>
      </c>
      <c r="H43" s="169" t="s">
        <v>85</v>
      </c>
      <c r="I43" s="62"/>
      <c r="J43" s="62"/>
      <c r="K43" s="62"/>
      <c r="N43" t="str">
        <f t="shared" si="6"/>
        <v>PGH: Pontos ganhos pelo time da casa nos 3 últimos jogos</v>
      </c>
    </row>
    <row r="44" spans="1:16" x14ac:dyDescent="0.25">
      <c r="G44" s="169" t="s">
        <v>15</v>
      </c>
      <c r="H44" s="169" t="s">
        <v>86</v>
      </c>
      <c r="I44" s="62"/>
      <c r="J44" s="62"/>
      <c r="K44" s="62"/>
      <c r="N44" t="str">
        <f t="shared" si="6"/>
        <v>PGV: Pontos ganhos pelo time visitante nos 3 últimos jogos</v>
      </c>
    </row>
    <row r="45" spans="1:16" x14ac:dyDescent="0.25">
      <c r="G45" s="169" t="s">
        <v>16</v>
      </c>
      <c r="H45" s="169" t="s">
        <v>87</v>
      </c>
      <c r="I45" s="62"/>
      <c r="J45" s="62"/>
      <c r="K45" s="62"/>
      <c r="N45" t="str">
        <f t="shared" si="6"/>
        <v>GLH: Gols marcados pelo time da casa nos 3 últimos jogos</v>
      </c>
    </row>
    <row r="46" spans="1:16" x14ac:dyDescent="0.25">
      <c r="G46" s="169" t="s">
        <v>17</v>
      </c>
      <c r="H46" s="169" t="s">
        <v>88</v>
      </c>
      <c r="I46" s="62"/>
      <c r="J46" s="62"/>
      <c r="K46" s="62"/>
      <c r="N46" t="str">
        <f t="shared" si="6"/>
        <v>GLV: Gols marcados pelo time visitante nos 3 últimos jogos</v>
      </c>
    </row>
    <row r="47" spans="1:16" x14ac:dyDescent="0.25">
      <c r="G47" s="169" t="s">
        <v>22</v>
      </c>
      <c r="H47" s="169" t="s">
        <v>93</v>
      </c>
      <c r="I47" s="62"/>
      <c r="J47" s="62"/>
      <c r="K47" s="62"/>
      <c r="N47" t="str">
        <f t="shared" si="6"/>
        <v>PRC: Preço médio do ingresso</v>
      </c>
    </row>
  </sheetData>
  <mergeCells count="4">
    <mergeCell ref="E4:F6"/>
    <mergeCell ref="E8:F10"/>
    <mergeCell ref="E16:F18"/>
    <mergeCell ref="E20:F2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B3" sqref="B3"/>
    </sheetView>
  </sheetViews>
  <sheetFormatPr defaultRowHeight="15" x14ac:dyDescent="0.25"/>
  <sheetData>
    <row r="1" spans="1:3" ht="24.75" thickBot="1" x14ac:dyDescent="0.3">
      <c r="A1">
        <v>1971</v>
      </c>
      <c r="B1" s="233"/>
      <c r="C1" s="234" t="s">
        <v>232</v>
      </c>
    </row>
    <row r="2" spans="1:3" x14ac:dyDescent="0.25">
      <c r="A2">
        <v>1972</v>
      </c>
      <c r="B2" s="235" t="s">
        <v>233</v>
      </c>
    </row>
    <row r="3" spans="1:3" x14ac:dyDescent="0.25">
      <c r="A3">
        <v>1973</v>
      </c>
      <c r="B3" s="235" t="s">
        <v>234</v>
      </c>
    </row>
    <row r="4" spans="1:3" ht="15.75" thickBot="1" x14ac:dyDescent="0.3">
      <c r="A4">
        <v>1974</v>
      </c>
      <c r="B4" s="235" t="s">
        <v>235</v>
      </c>
    </row>
    <row r="5" spans="1:3" ht="24.75" thickBot="1" x14ac:dyDescent="0.3">
      <c r="A5">
        <v>1975</v>
      </c>
      <c r="B5" s="233"/>
      <c r="C5" s="234" t="s">
        <v>236</v>
      </c>
    </row>
    <row r="6" spans="1:3" ht="15.75" thickBot="1" x14ac:dyDescent="0.3">
      <c r="A6">
        <v>1976</v>
      </c>
      <c r="B6" s="235" t="s">
        <v>237</v>
      </c>
    </row>
    <row r="7" spans="1:3" ht="24.75" thickBot="1" x14ac:dyDescent="0.3">
      <c r="A7">
        <v>1977</v>
      </c>
      <c r="B7" s="233"/>
      <c r="C7" s="234" t="s">
        <v>238</v>
      </c>
    </row>
    <row r="8" spans="1:3" x14ac:dyDescent="0.25">
      <c r="A8">
        <v>1978</v>
      </c>
      <c r="B8" s="235" t="s">
        <v>239</v>
      </c>
    </row>
    <row r="9" spans="1:3" ht="15.75" thickBot="1" x14ac:dyDescent="0.3">
      <c r="A9">
        <v>1979</v>
      </c>
      <c r="B9" s="235" t="s">
        <v>240</v>
      </c>
    </row>
    <row r="10" spans="1:3" ht="24.75" thickBot="1" x14ac:dyDescent="0.3">
      <c r="A10">
        <v>1980</v>
      </c>
      <c r="B10" s="233"/>
      <c r="C10" s="234" t="s">
        <v>241</v>
      </c>
    </row>
    <row r="11" spans="1:3" ht="24.75" thickBot="1" x14ac:dyDescent="0.3">
      <c r="A11">
        <v>1981</v>
      </c>
      <c r="B11" s="233"/>
      <c r="C11" s="234" t="s">
        <v>242</v>
      </c>
    </row>
    <row r="12" spans="1:3" ht="15.75" thickBot="1" x14ac:dyDescent="0.3">
      <c r="A12">
        <v>1982</v>
      </c>
      <c r="B12" s="235" t="s">
        <v>243</v>
      </c>
    </row>
    <row r="13" spans="1:3" ht="24.75" thickBot="1" x14ac:dyDescent="0.3">
      <c r="A13">
        <v>1983</v>
      </c>
      <c r="B13" s="233"/>
      <c r="C13" s="234" t="s">
        <v>244</v>
      </c>
    </row>
    <row r="14" spans="1:3" x14ac:dyDescent="0.25">
      <c r="A14">
        <v>1984</v>
      </c>
      <c r="B14" s="235" t="s">
        <v>245</v>
      </c>
    </row>
    <row r="15" spans="1:3" x14ac:dyDescent="0.25">
      <c r="A15">
        <v>1985</v>
      </c>
    </row>
    <row r="16" spans="1:3" x14ac:dyDescent="0.25">
      <c r="A16">
        <v>1986</v>
      </c>
    </row>
    <row r="17" spans="1:1" x14ac:dyDescent="0.25">
      <c r="A17">
        <v>1987</v>
      </c>
    </row>
    <row r="18" spans="1:1" x14ac:dyDescent="0.25">
      <c r="A18">
        <v>1988</v>
      </c>
    </row>
    <row r="19" spans="1:1" x14ac:dyDescent="0.25">
      <c r="A19">
        <v>1989</v>
      </c>
    </row>
    <row r="20" spans="1:1" x14ac:dyDescent="0.25">
      <c r="A20">
        <v>1990</v>
      </c>
    </row>
    <row r="21" spans="1:1" x14ac:dyDescent="0.25">
      <c r="A21">
        <v>1991</v>
      </c>
    </row>
    <row r="22" spans="1:1" x14ac:dyDescent="0.25">
      <c r="A22">
        <v>1992</v>
      </c>
    </row>
    <row r="23" spans="1:1" x14ac:dyDescent="0.25">
      <c r="A23">
        <v>1993</v>
      </c>
    </row>
    <row r="24" spans="1:1" x14ac:dyDescent="0.25">
      <c r="A24">
        <v>1994</v>
      </c>
    </row>
    <row r="25" spans="1:1" x14ac:dyDescent="0.25">
      <c r="A25">
        <v>1995</v>
      </c>
    </row>
    <row r="26" spans="1:1" x14ac:dyDescent="0.25">
      <c r="A26">
        <v>1996</v>
      </c>
    </row>
    <row r="27" spans="1:1" x14ac:dyDescent="0.25">
      <c r="A27">
        <v>1997</v>
      </c>
    </row>
    <row r="28" spans="1:1" x14ac:dyDescent="0.25">
      <c r="A28">
        <v>1998</v>
      </c>
    </row>
    <row r="29" spans="1:1" x14ac:dyDescent="0.25">
      <c r="A29">
        <v>1999</v>
      </c>
    </row>
    <row r="30" spans="1:1" x14ac:dyDescent="0.25">
      <c r="A30">
        <v>2000</v>
      </c>
    </row>
    <row r="31" spans="1:1" x14ac:dyDescent="0.25">
      <c r="A31">
        <v>2001</v>
      </c>
    </row>
    <row r="32" spans="1:1" x14ac:dyDescent="0.25">
      <c r="A32">
        <v>2002</v>
      </c>
    </row>
    <row r="33" spans="1:1" x14ac:dyDescent="0.25">
      <c r="A33">
        <v>2003</v>
      </c>
    </row>
    <row r="34" spans="1:1" x14ac:dyDescent="0.25">
      <c r="A34">
        <v>2004</v>
      </c>
    </row>
    <row r="35" spans="1:1" x14ac:dyDescent="0.25">
      <c r="A35">
        <v>2005</v>
      </c>
    </row>
    <row r="36" spans="1:1" x14ac:dyDescent="0.25">
      <c r="A36">
        <v>2006</v>
      </c>
    </row>
    <row r="37" spans="1:1" x14ac:dyDescent="0.25">
      <c r="A37">
        <v>2007</v>
      </c>
    </row>
    <row r="38" spans="1:1" x14ac:dyDescent="0.25">
      <c r="A38">
        <v>2008</v>
      </c>
    </row>
    <row r="39" spans="1:1" x14ac:dyDescent="0.25">
      <c r="A39">
        <v>2009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Dados Originais</vt:lpstr>
      <vt:lpstr>Dados ajustados</vt:lpstr>
      <vt:lpstr>Descrição</vt:lpstr>
      <vt:lpstr>Teste para dados ausentes</vt:lpstr>
      <vt:lpstr>Correlação</vt:lpstr>
      <vt:lpstr>Resultados</vt:lpstr>
      <vt:lpstr>Descritiva</vt:lpstr>
      <vt:lpstr>Plan5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Barbosa</dc:creator>
  <cp:lastModifiedBy>Ramon Barbosa</cp:lastModifiedBy>
  <dcterms:created xsi:type="dcterms:W3CDTF">2011-12-11T01:25:29Z</dcterms:created>
  <dcterms:modified xsi:type="dcterms:W3CDTF">2011-12-20T10:07:42Z</dcterms:modified>
</cp:coreProperties>
</file>