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og\Dropbox\wwwroot\badminton\App_Data\"/>
    </mc:Choice>
  </mc:AlternateContent>
  <xr:revisionPtr revIDLastSave="0" documentId="13_ncr:1_{40608837-E6C1-4FF3-86F6-63FADACEC0D3}" xr6:coauthVersionLast="38" xr6:coauthVersionMax="38" xr10:uidLastSave="{00000000-0000-0000-0000-000000000000}"/>
  <bookViews>
    <workbookView xWindow="0" yWindow="0" windowWidth="20486" windowHeight="7540" tabRatio="788" activeTab="1" xr2:uid="{00000000-000D-0000-FFFF-FFFF00000000}"/>
  </bookViews>
  <sheets>
    <sheet name="Calendar" sheetId="14" r:id="rId1"/>
    <sheet name="Itemised TWBL" sheetId="15" r:id="rId2"/>
    <sheet name="Itemised Edenbridge" sheetId="16" r:id="rId3"/>
  </sheets>
  <definedNames>
    <definedName name="_xlnm._FilterDatabase" localSheetId="2" hidden="1">'Itemised Edenbridge'!$A$1:$G$17</definedName>
    <definedName name="_xlnm._FilterDatabase" localSheetId="1" hidden="1">'Itemised TWBL'!$A$1:$J$104</definedName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Calendar!$C$17</definedName>
    <definedName name="Calendar2MonthOption">MATCH(Calendar2Month,Months,0)</definedName>
    <definedName name="Calendar2Year">Calendar!$B$17</definedName>
    <definedName name="Calendar3Month">Calendar!$C$33</definedName>
    <definedName name="Calendar3MonthOption">MATCH(Calendar3Month,Months,0)</definedName>
    <definedName name="Calendar3Year">Calendar!$B$33</definedName>
    <definedName name="Calendar4Month">Calendar!$C$49</definedName>
    <definedName name="Calendar4MonthOption">MATCH(Calendar4Month,Months,0)</definedName>
    <definedName name="Calendar4Year">Calendar!$B$49</definedName>
    <definedName name="Calendar5Month">Calendar!$C$65</definedName>
    <definedName name="Calendar5MonthOption">MATCH(Calendar5Month,Months,0)</definedName>
    <definedName name="Calendar5Year">Calendar!$B$65</definedName>
    <definedName name="Calendar6Month">Calendar!$C$81</definedName>
    <definedName name="Calendar6MonthOption">MATCH(Calendar6Month,Months,0)</definedName>
    <definedName name="Calendar6Year">Calendar!$B$81</definedName>
    <definedName name="Calendar7Month">Calendar!$C$97</definedName>
    <definedName name="Calendar7MonthOption">MATCH(Calendar7Month,Months,0)</definedName>
    <definedName name="Calendar7Year">Calendar!$B$97</definedName>
    <definedName name="Calendar8Month">Calendar!$C$113</definedName>
    <definedName name="Calendar8MonthOption">MATCH(Calendar8Month,Months,0)</definedName>
    <definedName name="Calendar8Year">Calendar!$B$113</definedName>
    <definedName name="Calendar9Month">Calendar!$C$129</definedName>
    <definedName name="Calendar9MonthOption">MATCH(Calendar9Month,Months,0)</definedName>
    <definedName name="Calendar9Year">Calendar!$B$129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Calendar!$A$1:$I$144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5" l="1"/>
  <c r="J3" i="15"/>
  <c r="K3" i="15"/>
  <c r="L3" i="15"/>
  <c r="M3" i="15"/>
  <c r="N3" i="15"/>
  <c r="O3" i="15"/>
  <c r="P3" i="15"/>
  <c r="Q3" i="15"/>
  <c r="T3" i="15" s="1"/>
  <c r="R3" i="15"/>
  <c r="S3" i="15"/>
  <c r="J4" i="15"/>
  <c r="T4" i="15" s="1"/>
  <c r="K4" i="15"/>
  <c r="L4" i="15"/>
  <c r="M4" i="15"/>
  <c r="N4" i="15"/>
  <c r="O4" i="15"/>
  <c r="P4" i="15"/>
  <c r="Q4" i="15"/>
  <c r="R4" i="15"/>
  <c r="S4" i="15"/>
  <c r="J5" i="15"/>
  <c r="T5" i="15" s="1"/>
  <c r="K5" i="15"/>
  <c r="L5" i="15"/>
  <c r="M5" i="15"/>
  <c r="N5" i="15"/>
  <c r="O5" i="15"/>
  <c r="P5" i="15"/>
  <c r="Q5" i="15"/>
  <c r="R5" i="15"/>
  <c r="S5" i="15"/>
  <c r="J6" i="15"/>
  <c r="K6" i="15"/>
  <c r="L6" i="15"/>
  <c r="T6" i="15" s="1"/>
  <c r="M6" i="15"/>
  <c r="N6" i="15"/>
  <c r="O6" i="15"/>
  <c r="P6" i="15"/>
  <c r="Q6" i="15"/>
  <c r="R6" i="15"/>
  <c r="S6" i="15"/>
  <c r="J7" i="15"/>
  <c r="K7" i="15"/>
  <c r="L7" i="15"/>
  <c r="M7" i="15"/>
  <c r="N7" i="15"/>
  <c r="O7" i="15"/>
  <c r="P7" i="15"/>
  <c r="Q7" i="15"/>
  <c r="T7" i="15" s="1"/>
  <c r="R7" i="15"/>
  <c r="S7" i="15"/>
  <c r="J8" i="15"/>
  <c r="T8" i="15" s="1"/>
  <c r="K8" i="15"/>
  <c r="L8" i="15"/>
  <c r="M8" i="15"/>
  <c r="N8" i="15"/>
  <c r="O8" i="15"/>
  <c r="P8" i="15"/>
  <c r="Q8" i="15"/>
  <c r="R8" i="15"/>
  <c r="S8" i="15"/>
  <c r="J9" i="15"/>
  <c r="T9" i="15" s="1"/>
  <c r="K9" i="15"/>
  <c r="L9" i="15"/>
  <c r="M9" i="15"/>
  <c r="N9" i="15"/>
  <c r="O9" i="15"/>
  <c r="P9" i="15"/>
  <c r="Q9" i="15"/>
  <c r="R9" i="15"/>
  <c r="S9" i="15"/>
  <c r="J10" i="15"/>
  <c r="K10" i="15"/>
  <c r="L10" i="15"/>
  <c r="M10" i="15"/>
  <c r="N10" i="15"/>
  <c r="O10" i="15"/>
  <c r="P10" i="15"/>
  <c r="Q10" i="15"/>
  <c r="R10" i="15"/>
  <c r="S10" i="15"/>
  <c r="T10" i="15"/>
  <c r="J11" i="15"/>
  <c r="K11" i="15"/>
  <c r="L11" i="15"/>
  <c r="M11" i="15"/>
  <c r="N11" i="15"/>
  <c r="O11" i="15"/>
  <c r="P11" i="15"/>
  <c r="Q11" i="15"/>
  <c r="T11" i="15" s="1"/>
  <c r="R11" i="15"/>
  <c r="S11" i="15"/>
  <c r="J12" i="15"/>
  <c r="T12" i="15" s="1"/>
  <c r="K12" i="15"/>
  <c r="L12" i="15"/>
  <c r="M12" i="15"/>
  <c r="N12" i="15"/>
  <c r="O12" i="15"/>
  <c r="P12" i="15"/>
  <c r="Q12" i="15"/>
  <c r="R12" i="15"/>
  <c r="S12" i="15"/>
  <c r="J13" i="15"/>
  <c r="T13" i="15" s="1"/>
  <c r="K13" i="15"/>
  <c r="L13" i="15"/>
  <c r="M13" i="15"/>
  <c r="N13" i="15"/>
  <c r="O13" i="15"/>
  <c r="P13" i="15"/>
  <c r="Q13" i="15"/>
  <c r="R13" i="15"/>
  <c r="S13" i="15"/>
  <c r="J14" i="15"/>
  <c r="K14" i="15"/>
  <c r="L14" i="15"/>
  <c r="M14" i="15"/>
  <c r="N14" i="15"/>
  <c r="O14" i="15"/>
  <c r="P14" i="15"/>
  <c r="T14" i="15" s="1"/>
  <c r="Q14" i="15"/>
  <c r="R14" i="15"/>
  <c r="S14" i="15"/>
  <c r="J15" i="15"/>
  <c r="K15" i="15"/>
  <c r="L15" i="15"/>
  <c r="M15" i="15"/>
  <c r="N15" i="15"/>
  <c r="O15" i="15"/>
  <c r="P15" i="15"/>
  <c r="Q15" i="15"/>
  <c r="T15" i="15" s="1"/>
  <c r="R15" i="15"/>
  <c r="S15" i="15"/>
  <c r="J16" i="15"/>
  <c r="T16" i="15" s="1"/>
  <c r="K16" i="15"/>
  <c r="L16" i="15"/>
  <c r="M16" i="15"/>
  <c r="N16" i="15"/>
  <c r="O16" i="15"/>
  <c r="P16" i="15"/>
  <c r="Q16" i="15"/>
  <c r="R16" i="15"/>
  <c r="S16" i="15"/>
  <c r="J17" i="15"/>
  <c r="T17" i="15" s="1"/>
  <c r="K17" i="15"/>
  <c r="L17" i="15"/>
  <c r="M17" i="15"/>
  <c r="N17" i="15"/>
  <c r="O17" i="15"/>
  <c r="P17" i="15"/>
  <c r="Q17" i="15"/>
  <c r="R17" i="15"/>
  <c r="S17" i="15"/>
  <c r="J18" i="15"/>
  <c r="K18" i="15"/>
  <c r="L18" i="15"/>
  <c r="M18" i="15"/>
  <c r="N18" i="15"/>
  <c r="O18" i="15"/>
  <c r="P18" i="15"/>
  <c r="Q18" i="15"/>
  <c r="R18" i="15"/>
  <c r="S18" i="15"/>
  <c r="T18" i="15"/>
  <c r="J19" i="15"/>
  <c r="K19" i="15"/>
  <c r="L19" i="15"/>
  <c r="M19" i="15"/>
  <c r="N19" i="15"/>
  <c r="O19" i="15"/>
  <c r="P19" i="15"/>
  <c r="Q19" i="15"/>
  <c r="T19" i="15" s="1"/>
  <c r="R19" i="15"/>
  <c r="S19" i="15"/>
  <c r="J20" i="15"/>
  <c r="T20" i="15" s="1"/>
  <c r="K20" i="15"/>
  <c r="L20" i="15"/>
  <c r="M20" i="15"/>
  <c r="N20" i="15"/>
  <c r="O20" i="15"/>
  <c r="P20" i="15"/>
  <c r="Q20" i="15"/>
  <c r="R20" i="15"/>
  <c r="S20" i="15"/>
  <c r="J21" i="15"/>
  <c r="T21" i="15" s="1"/>
  <c r="K21" i="15"/>
  <c r="L21" i="15"/>
  <c r="M21" i="15"/>
  <c r="N21" i="15"/>
  <c r="O21" i="15"/>
  <c r="P21" i="15"/>
  <c r="Q21" i="15"/>
  <c r="R21" i="15"/>
  <c r="S21" i="15"/>
  <c r="J22" i="15"/>
  <c r="K22" i="15"/>
  <c r="L22" i="15"/>
  <c r="M22" i="15"/>
  <c r="N22" i="15"/>
  <c r="O22" i="15"/>
  <c r="P22" i="15"/>
  <c r="T22" i="15" s="1"/>
  <c r="Q22" i="15"/>
  <c r="R22" i="15"/>
  <c r="S22" i="15"/>
  <c r="J23" i="15"/>
  <c r="K23" i="15"/>
  <c r="L23" i="15"/>
  <c r="M23" i="15"/>
  <c r="N23" i="15"/>
  <c r="O23" i="15"/>
  <c r="P23" i="15"/>
  <c r="Q23" i="15"/>
  <c r="T23" i="15" s="1"/>
  <c r="R23" i="15"/>
  <c r="S23" i="15"/>
  <c r="J24" i="15"/>
  <c r="T24" i="15" s="1"/>
  <c r="K24" i="15"/>
  <c r="L24" i="15"/>
  <c r="M24" i="15"/>
  <c r="N24" i="15"/>
  <c r="O24" i="15"/>
  <c r="P24" i="15"/>
  <c r="Q24" i="15"/>
  <c r="R24" i="15"/>
  <c r="S24" i="15"/>
  <c r="J25" i="15"/>
  <c r="T25" i="15" s="1"/>
  <c r="K25" i="15"/>
  <c r="L25" i="15"/>
  <c r="M25" i="15"/>
  <c r="N25" i="15"/>
  <c r="O25" i="15"/>
  <c r="P25" i="15"/>
  <c r="Q25" i="15"/>
  <c r="R25" i="15"/>
  <c r="S25" i="15"/>
  <c r="J26" i="15"/>
  <c r="K26" i="15"/>
  <c r="L26" i="15"/>
  <c r="M26" i="15"/>
  <c r="N26" i="15"/>
  <c r="O26" i="15"/>
  <c r="P26" i="15"/>
  <c r="T26" i="15" s="1"/>
  <c r="Q26" i="15"/>
  <c r="R26" i="15"/>
  <c r="S26" i="15"/>
  <c r="J27" i="15"/>
  <c r="K27" i="15"/>
  <c r="L27" i="15"/>
  <c r="M27" i="15"/>
  <c r="N27" i="15"/>
  <c r="O27" i="15"/>
  <c r="P27" i="15"/>
  <c r="Q27" i="15"/>
  <c r="T27" i="15" s="1"/>
  <c r="R27" i="15"/>
  <c r="S27" i="15"/>
  <c r="J28" i="15"/>
  <c r="T28" i="15" s="1"/>
  <c r="K28" i="15"/>
  <c r="L28" i="15"/>
  <c r="M28" i="15"/>
  <c r="N28" i="15"/>
  <c r="O28" i="15"/>
  <c r="P28" i="15"/>
  <c r="Q28" i="15"/>
  <c r="R28" i="15"/>
  <c r="S28" i="15"/>
  <c r="J29" i="15"/>
  <c r="T29" i="15" s="1"/>
  <c r="K29" i="15"/>
  <c r="L29" i="15"/>
  <c r="M29" i="15"/>
  <c r="N29" i="15"/>
  <c r="O29" i="15"/>
  <c r="P29" i="15"/>
  <c r="Q29" i="15"/>
  <c r="R29" i="15"/>
  <c r="S29" i="15"/>
  <c r="J30" i="15"/>
  <c r="K30" i="15"/>
  <c r="L30" i="15"/>
  <c r="M30" i="15"/>
  <c r="N30" i="15"/>
  <c r="O30" i="15"/>
  <c r="P30" i="15"/>
  <c r="Q30" i="15"/>
  <c r="R30" i="15"/>
  <c r="S30" i="15"/>
  <c r="T30" i="15"/>
  <c r="J31" i="15"/>
  <c r="K31" i="15"/>
  <c r="L31" i="15"/>
  <c r="M31" i="15"/>
  <c r="N31" i="15"/>
  <c r="O31" i="15"/>
  <c r="P31" i="15"/>
  <c r="Q31" i="15"/>
  <c r="T31" i="15" s="1"/>
  <c r="R31" i="15"/>
  <c r="S31" i="15"/>
  <c r="J32" i="15"/>
  <c r="T32" i="15" s="1"/>
  <c r="K32" i="15"/>
  <c r="L32" i="15"/>
  <c r="M32" i="15"/>
  <c r="N32" i="15"/>
  <c r="O32" i="15"/>
  <c r="P32" i="15"/>
  <c r="Q32" i="15"/>
  <c r="R32" i="15"/>
  <c r="S32" i="15"/>
  <c r="J33" i="15"/>
  <c r="T33" i="15" s="1"/>
  <c r="K33" i="15"/>
  <c r="L33" i="15"/>
  <c r="M33" i="15"/>
  <c r="N33" i="15"/>
  <c r="O33" i="15"/>
  <c r="P33" i="15"/>
  <c r="Q33" i="15"/>
  <c r="R33" i="15"/>
  <c r="S33" i="15"/>
  <c r="J34" i="15"/>
  <c r="K34" i="15"/>
  <c r="L34" i="15"/>
  <c r="M34" i="15"/>
  <c r="N34" i="15"/>
  <c r="O34" i="15"/>
  <c r="P34" i="15"/>
  <c r="Q34" i="15"/>
  <c r="R34" i="15"/>
  <c r="S34" i="15"/>
  <c r="T34" i="15"/>
  <c r="J35" i="15"/>
  <c r="K35" i="15"/>
  <c r="L35" i="15"/>
  <c r="M35" i="15"/>
  <c r="N35" i="15"/>
  <c r="O35" i="15"/>
  <c r="P35" i="15"/>
  <c r="Q35" i="15"/>
  <c r="T35" i="15" s="1"/>
  <c r="R35" i="15"/>
  <c r="S35" i="15"/>
  <c r="J36" i="15"/>
  <c r="T36" i="15" s="1"/>
  <c r="K36" i="15"/>
  <c r="L36" i="15"/>
  <c r="M36" i="15"/>
  <c r="N36" i="15"/>
  <c r="O36" i="15"/>
  <c r="P36" i="15"/>
  <c r="Q36" i="15"/>
  <c r="R36" i="15"/>
  <c r="S36" i="15"/>
  <c r="J37" i="15"/>
  <c r="T37" i="15" s="1"/>
  <c r="K37" i="15"/>
  <c r="L37" i="15"/>
  <c r="M37" i="15"/>
  <c r="N37" i="15"/>
  <c r="O37" i="15"/>
  <c r="P37" i="15"/>
  <c r="Q37" i="15"/>
  <c r="R37" i="15"/>
  <c r="S37" i="15"/>
  <c r="J38" i="15"/>
  <c r="K38" i="15"/>
  <c r="L38" i="15"/>
  <c r="T38" i="15" s="1"/>
  <c r="M38" i="15"/>
  <c r="N38" i="15"/>
  <c r="O38" i="15"/>
  <c r="P38" i="15"/>
  <c r="Q38" i="15"/>
  <c r="R38" i="15"/>
  <c r="S38" i="15"/>
  <c r="J39" i="15"/>
  <c r="K39" i="15"/>
  <c r="L39" i="15"/>
  <c r="M39" i="15"/>
  <c r="N39" i="15"/>
  <c r="O39" i="15"/>
  <c r="P39" i="15"/>
  <c r="Q39" i="15"/>
  <c r="T39" i="15" s="1"/>
  <c r="R39" i="15"/>
  <c r="S39" i="15"/>
  <c r="J40" i="15"/>
  <c r="T40" i="15" s="1"/>
  <c r="K40" i="15"/>
  <c r="L40" i="15"/>
  <c r="M40" i="15"/>
  <c r="N40" i="15"/>
  <c r="O40" i="15"/>
  <c r="P40" i="15"/>
  <c r="Q40" i="15"/>
  <c r="R40" i="15"/>
  <c r="S40" i="15"/>
  <c r="J41" i="15"/>
  <c r="T41" i="15" s="1"/>
  <c r="K41" i="15"/>
  <c r="L41" i="15"/>
  <c r="M41" i="15"/>
  <c r="N41" i="15"/>
  <c r="O41" i="15"/>
  <c r="P41" i="15"/>
  <c r="Q41" i="15"/>
  <c r="R41" i="15"/>
  <c r="S41" i="15"/>
  <c r="J42" i="15"/>
  <c r="K42" i="15"/>
  <c r="L42" i="15"/>
  <c r="T42" i="15" s="1"/>
  <c r="M42" i="15"/>
  <c r="N42" i="15"/>
  <c r="O42" i="15"/>
  <c r="P42" i="15"/>
  <c r="Q42" i="15"/>
  <c r="R42" i="15"/>
  <c r="S42" i="15"/>
  <c r="J43" i="15"/>
  <c r="K43" i="15"/>
  <c r="L43" i="15"/>
  <c r="M43" i="15"/>
  <c r="N43" i="15"/>
  <c r="O43" i="15"/>
  <c r="P43" i="15"/>
  <c r="Q43" i="15"/>
  <c r="T43" i="15" s="1"/>
  <c r="R43" i="15"/>
  <c r="S43" i="15"/>
  <c r="J44" i="15"/>
  <c r="T44" i="15" s="1"/>
  <c r="K44" i="15"/>
  <c r="L44" i="15"/>
  <c r="M44" i="15"/>
  <c r="N44" i="15"/>
  <c r="O44" i="15"/>
  <c r="P44" i="15"/>
  <c r="Q44" i="15"/>
  <c r="R44" i="15"/>
  <c r="S44" i="15"/>
  <c r="J45" i="15"/>
  <c r="T45" i="15" s="1"/>
  <c r="K45" i="15"/>
  <c r="L45" i="15"/>
  <c r="M45" i="15"/>
  <c r="N45" i="15"/>
  <c r="O45" i="15"/>
  <c r="P45" i="15"/>
  <c r="Q45" i="15"/>
  <c r="R45" i="15"/>
  <c r="S45" i="15"/>
  <c r="J46" i="15"/>
  <c r="K46" i="15"/>
  <c r="L46" i="15"/>
  <c r="M46" i="15"/>
  <c r="N46" i="15"/>
  <c r="O46" i="15"/>
  <c r="P46" i="15"/>
  <c r="T46" i="15" s="1"/>
  <c r="Q46" i="15"/>
  <c r="R46" i="15"/>
  <c r="S46" i="15"/>
  <c r="J47" i="15"/>
  <c r="K47" i="15"/>
  <c r="L47" i="15"/>
  <c r="M47" i="15"/>
  <c r="N47" i="15"/>
  <c r="O47" i="15"/>
  <c r="P47" i="15"/>
  <c r="Q47" i="15"/>
  <c r="T47" i="15" s="1"/>
  <c r="R47" i="15"/>
  <c r="S47" i="15"/>
  <c r="J48" i="15"/>
  <c r="T48" i="15" s="1"/>
  <c r="K48" i="15"/>
  <c r="L48" i="15"/>
  <c r="M48" i="15"/>
  <c r="N48" i="15"/>
  <c r="O48" i="15"/>
  <c r="P48" i="15"/>
  <c r="Q48" i="15"/>
  <c r="R48" i="15"/>
  <c r="S48" i="15"/>
  <c r="J49" i="15"/>
  <c r="T49" i="15" s="1"/>
  <c r="K49" i="15"/>
  <c r="L49" i="15"/>
  <c r="M49" i="15"/>
  <c r="N49" i="15"/>
  <c r="O49" i="15"/>
  <c r="P49" i="15"/>
  <c r="Q49" i="15"/>
  <c r="R49" i="15"/>
  <c r="S49" i="15"/>
  <c r="J50" i="15"/>
  <c r="K50" i="15"/>
  <c r="L50" i="15"/>
  <c r="T50" i="15" s="1"/>
  <c r="M50" i="15"/>
  <c r="N50" i="15"/>
  <c r="O50" i="15"/>
  <c r="P50" i="15"/>
  <c r="Q50" i="15"/>
  <c r="R50" i="15"/>
  <c r="S50" i="15"/>
  <c r="J51" i="15"/>
  <c r="K51" i="15"/>
  <c r="L51" i="15"/>
  <c r="M51" i="15"/>
  <c r="N51" i="15"/>
  <c r="O51" i="15"/>
  <c r="P51" i="15"/>
  <c r="Q51" i="15"/>
  <c r="T51" i="15" s="1"/>
  <c r="R51" i="15"/>
  <c r="S51" i="15"/>
  <c r="J52" i="15"/>
  <c r="T52" i="15" s="1"/>
  <c r="K52" i="15"/>
  <c r="L52" i="15"/>
  <c r="M52" i="15"/>
  <c r="N52" i="15"/>
  <c r="O52" i="15"/>
  <c r="P52" i="15"/>
  <c r="Q52" i="15"/>
  <c r="R52" i="15"/>
  <c r="S52" i="15"/>
  <c r="J53" i="15"/>
  <c r="T53" i="15" s="1"/>
  <c r="K53" i="15"/>
  <c r="L53" i="15"/>
  <c r="M53" i="15"/>
  <c r="N53" i="15"/>
  <c r="O53" i="15"/>
  <c r="P53" i="15"/>
  <c r="Q53" i="15"/>
  <c r="R53" i="15"/>
  <c r="S53" i="15"/>
  <c r="J54" i="15"/>
  <c r="K54" i="15"/>
  <c r="L54" i="15"/>
  <c r="M54" i="15"/>
  <c r="N54" i="15"/>
  <c r="O54" i="15"/>
  <c r="P54" i="15"/>
  <c r="Q54" i="15"/>
  <c r="R54" i="15"/>
  <c r="S54" i="15"/>
  <c r="T54" i="15"/>
  <c r="J55" i="15"/>
  <c r="K55" i="15"/>
  <c r="L55" i="15"/>
  <c r="M55" i="15"/>
  <c r="N55" i="15"/>
  <c r="O55" i="15"/>
  <c r="P55" i="15"/>
  <c r="Q55" i="15"/>
  <c r="T55" i="15" s="1"/>
  <c r="R55" i="15"/>
  <c r="S55" i="15"/>
  <c r="J56" i="15"/>
  <c r="T56" i="15" s="1"/>
  <c r="K56" i="15"/>
  <c r="L56" i="15"/>
  <c r="M56" i="15"/>
  <c r="N56" i="15"/>
  <c r="O56" i="15"/>
  <c r="P56" i="15"/>
  <c r="Q56" i="15"/>
  <c r="R56" i="15"/>
  <c r="S56" i="15"/>
  <c r="J57" i="15"/>
  <c r="T57" i="15" s="1"/>
  <c r="K57" i="15"/>
  <c r="L57" i="15"/>
  <c r="M57" i="15"/>
  <c r="N57" i="15"/>
  <c r="O57" i="15"/>
  <c r="P57" i="15"/>
  <c r="Q57" i="15"/>
  <c r="R57" i="15"/>
  <c r="S57" i="15"/>
  <c r="J58" i="15"/>
  <c r="K58" i="15"/>
  <c r="L58" i="15"/>
  <c r="T58" i="15" s="1"/>
  <c r="M58" i="15"/>
  <c r="N58" i="15"/>
  <c r="O58" i="15"/>
  <c r="P58" i="15"/>
  <c r="Q58" i="15"/>
  <c r="R58" i="15"/>
  <c r="S58" i="15"/>
  <c r="J59" i="15"/>
  <c r="K59" i="15"/>
  <c r="L59" i="15"/>
  <c r="M59" i="15"/>
  <c r="N59" i="15"/>
  <c r="O59" i="15"/>
  <c r="P59" i="15"/>
  <c r="Q59" i="15"/>
  <c r="T59" i="15" s="1"/>
  <c r="R59" i="15"/>
  <c r="S59" i="15"/>
  <c r="J60" i="15"/>
  <c r="T60" i="15" s="1"/>
  <c r="K60" i="15"/>
  <c r="L60" i="15"/>
  <c r="M60" i="15"/>
  <c r="N60" i="15"/>
  <c r="O60" i="15"/>
  <c r="P60" i="15"/>
  <c r="Q60" i="15"/>
  <c r="R60" i="15"/>
  <c r="S60" i="15"/>
  <c r="J61" i="15"/>
  <c r="T61" i="15" s="1"/>
  <c r="K61" i="15"/>
  <c r="L61" i="15"/>
  <c r="M61" i="15"/>
  <c r="N61" i="15"/>
  <c r="O61" i="15"/>
  <c r="P61" i="15"/>
  <c r="Q61" i="15"/>
  <c r="R61" i="15"/>
  <c r="S61" i="15"/>
  <c r="J62" i="15"/>
  <c r="K62" i="15"/>
  <c r="L62" i="15"/>
  <c r="M62" i="15"/>
  <c r="N62" i="15"/>
  <c r="O62" i="15"/>
  <c r="P62" i="15"/>
  <c r="T62" i="15" s="1"/>
  <c r="Q62" i="15"/>
  <c r="R62" i="15"/>
  <c r="S62" i="15"/>
  <c r="J63" i="15"/>
  <c r="K63" i="15"/>
  <c r="L63" i="15"/>
  <c r="M63" i="15"/>
  <c r="N63" i="15"/>
  <c r="O63" i="15"/>
  <c r="P63" i="15"/>
  <c r="Q63" i="15"/>
  <c r="T63" i="15" s="1"/>
  <c r="R63" i="15"/>
  <c r="S63" i="15"/>
  <c r="J64" i="15"/>
  <c r="T64" i="15" s="1"/>
  <c r="K64" i="15"/>
  <c r="L64" i="15"/>
  <c r="M64" i="15"/>
  <c r="N64" i="15"/>
  <c r="O64" i="15"/>
  <c r="P64" i="15"/>
  <c r="Q64" i="15"/>
  <c r="R64" i="15"/>
  <c r="S64" i="15"/>
  <c r="J65" i="15"/>
  <c r="T65" i="15" s="1"/>
  <c r="K65" i="15"/>
  <c r="L65" i="15"/>
  <c r="M65" i="15"/>
  <c r="N65" i="15"/>
  <c r="O65" i="15"/>
  <c r="P65" i="15"/>
  <c r="Q65" i="15"/>
  <c r="R65" i="15"/>
  <c r="S65" i="15"/>
  <c r="J66" i="15"/>
  <c r="K66" i="15"/>
  <c r="L66" i="15"/>
  <c r="M66" i="15"/>
  <c r="N66" i="15"/>
  <c r="O66" i="15"/>
  <c r="P66" i="15"/>
  <c r="T66" i="15" s="1"/>
  <c r="Q66" i="15"/>
  <c r="R66" i="15"/>
  <c r="S66" i="15"/>
  <c r="J67" i="15"/>
  <c r="K67" i="15"/>
  <c r="L67" i="15"/>
  <c r="M67" i="15"/>
  <c r="N67" i="15"/>
  <c r="O67" i="15"/>
  <c r="P67" i="15"/>
  <c r="Q67" i="15"/>
  <c r="T67" i="15" s="1"/>
  <c r="R67" i="15"/>
  <c r="S67" i="15"/>
  <c r="J68" i="15"/>
  <c r="T68" i="15" s="1"/>
  <c r="K68" i="15"/>
  <c r="L68" i="15"/>
  <c r="M68" i="15"/>
  <c r="N68" i="15"/>
  <c r="O68" i="15"/>
  <c r="P68" i="15"/>
  <c r="Q68" i="15"/>
  <c r="R68" i="15"/>
  <c r="S68" i="15"/>
  <c r="J69" i="15"/>
  <c r="T69" i="15" s="1"/>
  <c r="K69" i="15"/>
  <c r="L69" i="15"/>
  <c r="M69" i="15"/>
  <c r="N69" i="15"/>
  <c r="O69" i="15"/>
  <c r="P69" i="15"/>
  <c r="Q69" i="15"/>
  <c r="R69" i="15"/>
  <c r="S69" i="15"/>
  <c r="J70" i="15"/>
  <c r="K70" i="15"/>
  <c r="L70" i="15"/>
  <c r="M70" i="15"/>
  <c r="N70" i="15"/>
  <c r="O70" i="15"/>
  <c r="P70" i="15"/>
  <c r="Q70" i="15"/>
  <c r="R70" i="15"/>
  <c r="S70" i="15"/>
  <c r="T70" i="15"/>
  <c r="J71" i="15"/>
  <c r="K71" i="15"/>
  <c r="L71" i="15"/>
  <c r="T71" i="15" s="1"/>
  <c r="M71" i="15"/>
  <c r="N71" i="15"/>
  <c r="O71" i="15"/>
  <c r="P71" i="15"/>
  <c r="Q71" i="15"/>
  <c r="R71" i="15"/>
  <c r="S71" i="15"/>
  <c r="J72" i="15"/>
  <c r="T72" i="15" s="1"/>
  <c r="K72" i="15"/>
  <c r="L72" i="15"/>
  <c r="M72" i="15"/>
  <c r="N72" i="15"/>
  <c r="O72" i="15"/>
  <c r="P72" i="15"/>
  <c r="Q72" i="15"/>
  <c r="R72" i="15"/>
  <c r="S72" i="15"/>
  <c r="J73" i="15"/>
  <c r="T73" i="15" s="1"/>
  <c r="K73" i="15"/>
  <c r="L73" i="15"/>
  <c r="M73" i="15"/>
  <c r="N73" i="15"/>
  <c r="O73" i="15"/>
  <c r="P73" i="15"/>
  <c r="Q73" i="15"/>
  <c r="R73" i="15"/>
  <c r="S73" i="15"/>
  <c r="J74" i="15"/>
  <c r="K74" i="15"/>
  <c r="L74" i="15"/>
  <c r="T74" i="15" s="1"/>
  <c r="M74" i="15"/>
  <c r="N74" i="15"/>
  <c r="O74" i="15"/>
  <c r="P74" i="15"/>
  <c r="Q74" i="15"/>
  <c r="R74" i="15"/>
  <c r="S74" i="15"/>
  <c r="J75" i="15"/>
  <c r="K75" i="15"/>
  <c r="L75" i="15"/>
  <c r="M75" i="15"/>
  <c r="N75" i="15"/>
  <c r="O75" i="15"/>
  <c r="P75" i="15"/>
  <c r="Q75" i="15"/>
  <c r="T75" i="15" s="1"/>
  <c r="R75" i="15"/>
  <c r="S75" i="15"/>
  <c r="J76" i="15"/>
  <c r="T76" i="15" s="1"/>
  <c r="K76" i="15"/>
  <c r="L76" i="15"/>
  <c r="M76" i="15"/>
  <c r="N76" i="15"/>
  <c r="O76" i="15"/>
  <c r="P76" i="15"/>
  <c r="Q76" i="15"/>
  <c r="R76" i="15"/>
  <c r="S76" i="15"/>
  <c r="J77" i="15"/>
  <c r="T77" i="15" s="1"/>
  <c r="K77" i="15"/>
  <c r="L77" i="15"/>
  <c r="M77" i="15"/>
  <c r="N77" i="15"/>
  <c r="O77" i="15"/>
  <c r="P77" i="15"/>
  <c r="Q77" i="15"/>
  <c r="R77" i="15"/>
  <c r="S77" i="15"/>
  <c r="J78" i="15"/>
  <c r="K78" i="15"/>
  <c r="L78" i="15"/>
  <c r="M78" i="15"/>
  <c r="N78" i="15"/>
  <c r="O78" i="15"/>
  <c r="P78" i="15"/>
  <c r="Q78" i="15"/>
  <c r="R78" i="15"/>
  <c r="S78" i="15"/>
  <c r="T78" i="15"/>
  <c r="J79" i="15"/>
  <c r="K79" i="15"/>
  <c r="L79" i="15"/>
  <c r="M79" i="15"/>
  <c r="N79" i="15"/>
  <c r="O79" i="15"/>
  <c r="P79" i="15"/>
  <c r="Q79" i="15"/>
  <c r="T79" i="15" s="1"/>
  <c r="R79" i="15"/>
  <c r="S79" i="15"/>
  <c r="J80" i="15"/>
  <c r="T80" i="15" s="1"/>
  <c r="K80" i="15"/>
  <c r="L80" i="15"/>
  <c r="M80" i="15"/>
  <c r="N80" i="15"/>
  <c r="O80" i="15"/>
  <c r="P80" i="15"/>
  <c r="Q80" i="15"/>
  <c r="R80" i="15"/>
  <c r="S80" i="15"/>
  <c r="J81" i="15"/>
  <c r="T81" i="15" s="1"/>
  <c r="K81" i="15"/>
  <c r="L81" i="15"/>
  <c r="M81" i="15"/>
  <c r="N81" i="15"/>
  <c r="O81" i="15"/>
  <c r="P81" i="15"/>
  <c r="Q81" i="15"/>
  <c r="R81" i="15"/>
  <c r="S81" i="15"/>
  <c r="J82" i="15"/>
  <c r="K82" i="15"/>
  <c r="L82" i="15"/>
  <c r="M82" i="15"/>
  <c r="N82" i="15"/>
  <c r="O82" i="15"/>
  <c r="P82" i="15"/>
  <c r="Q82" i="15"/>
  <c r="R82" i="15"/>
  <c r="S82" i="15"/>
  <c r="T82" i="15"/>
  <c r="J83" i="15"/>
  <c r="K83" i="15"/>
  <c r="L83" i="15"/>
  <c r="T83" i="15" s="1"/>
  <c r="M83" i="15"/>
  <c r="N83" i="15"/>
  <c r="O83" i="15"/>
  <c r="P83" i="15"/>
  <c r="Q83" i="15"/>
  <c r="R83" i="15"/>
  <c r="S83" i="15"/>
  <c r="J84" i="15"/>
  <c r="T84" i="15" s="1"/>
  <c r="K84" i="15"/>
  <c r="L84" i="15"/>
  <c r="M84" i="15"/>
  <c r="N84" i="15"/>
  <c r="O84" i="15"/>
  <c r="P84" i="15"/>
  <c r="Q84" i="15"/>
  <c r="R84" i="15"/>
  <c r="S84" i="15"/>
  <c r="J85" i="15"/>
  <c r="T85" i="15" s="1"/>
  <c r="K85" i="15"/>
  <c r="L85" i="15"/>
  <c r="M85" i="15"/>
  <c r="N85" i="15"/>
  <c r="O85" i="15"/>
  <c r="P85" i="15"/>
  <c r="Q85" i="15"/>
  <c r="R85" i="15"/>
  <c r="S85" i="15"/>
  <c r="J86" i="15"/>
  <c r="K86" i="15"/>
  <c r="L86" i="15"/>
  <c r="T86" i="15" s="1"/>
  <c r="M86" i="15"/>
  <c r="N86" i="15"/>
  <c r="O86" i="15"/>
  <c r="P86" i="15"/>
  <c r="Q86" i="15"/>
  <c r="R86" i="15"/>
  <c r="S86" i="15"/>
  <c r="J87" i="15"/>
  <c r="K87" i="15"/>
  <c r="L87" i="15"/>
  <c r="M87" i="15"/>
  <c r="N87" i="15"/>
  <c r="O87" i="15"/>
  <c r="P87" i="15"/>
  <c r="T87" i="15" s="1"/>
  <c r="Q87" i="15"/>
  <c r="R87" i="15"/>
  <c r="S87" i="15"/>
  <c r="J88" i="15"/>
  <c r="T88" i="15" s="1"/>
  <c r="K88" i="15"/>
  <c r="L88" i="15"/>
  <c r="M88" i="15"/>
  <c r="N88" i="15"/>
  <c r="O88" i="15"/>
  <c r="P88" i="15"/>
  <c r="Q88" i="15"/>
  <c r="R88" i="15"/>
  <c r="S88" i="15"/>
  <c r="J89" i="15"/>
  <c r="T89" i="15" s="1"/>
  <c r="K89" i="15"/>
  <c r="L89" i="15"/>
  <c r="M89" i="15"/>
  <c r="N89" i="15"/>
  <c r="O89" i="15"/>
  <c r="P89" i="15"/>
  <c r="Q89" i="15"/>
  <c r="R89" i="15"/>
  <c r="S89" i="15"/>
  <c r="J90" i="15"/>
  <c r="K90" i="15"/>
  <c r="L90" i="15"/>
  <c r="M90" i="15"/>
  <c r="N90" i="15"/>
  <c r="O90" i="15"/>
  <c r="P90" i="15"/>
  <c r="T90" i="15" s="1"/>
  <c r="Q90" i="15"/>
  <c r="R90" i="15"/>
  <c r="S90" i="15"/>
  <c r="J91" i="15"/>
  <c r="K91" i="15"/>
  <c r="L91" i="15"/>
  <c r="M91" i="15"/>
  <c r="N91" i="15"/>
  <c r="O91" i="15"/>
  <c r="P91" i="15"/>
  <c r="T91" i="15" s="1"/>
  <c r="Q91" i="15"/>
  <c r="R91" i="15"/>
  <c r="S91" i="15"/>
  <c r="J92" i="15"/>
  <c r="T92" i="15" s="1"/>
  <c r="K92" i="15"/>
  <c r="L92" i="15"/>
  <c r="M92" i="15"/>
  <c r="N92" i="15"/>
  <c r="O92" i="15"/>
  <c r="P92" i="15"/>
  <c r="Q92" i="15"/>
  <c r="R92" i="15"/>
  <c r="S92" i="15"/>
  <c r="J93" i="15"/>
  <c r="T93" i="15" s="1"/>
  <c r="K93" i="15"/>
  <c r="L93" i="15"/>
  <c r="M93" i="15"/>
  <c r="N93" i="15"/>
  <c r="O93" i="15"/>
  <c r="P93" i="15"/>
  <c r="Q93" i="15"/>
  <c r="R93" i="15"/>
  <c r="S93" i="15"/>
  <c r="J94" i="15"/>
  <c r="K94" i="15"/>
  <c r="L94" i="15"/>
  <c r="M94" i="15"/>
  <c r="N94" i="15"/>
  <c r="O94" i="15"/>
  <c r="P94" i="15"/>
  <c r="T94" i="15" s="1"/>
  <c r="Q94" i="15"/>
  <c r="R94" i="15"/>
  <c r="S94" i="15"/>
  <c r="J95" i="15"/>
  <c r="K95" i="15"/>
  <c r="L95" i="15"/>
  <c r="M95" i="15"/>
  <c r="N95" i="15"/>
  <c r="O95" i="15"/>
  <c r="P95" i="15"/>
  <c r="Q95" i="15"/>
  <c r="T95" i="15" s="1"/>
  <c r="R95" i="15"/>
  <c r="S95" i="15"/>
  <c r="J96" i="15"/>
  <c r="T96" i="15" s="1"/>
  <c r="K96" i="15"/>
  <c r="L96" i="15"/>
  <c r="M96" i="15"/>
  <c r="N96" i="15"/>
  <c r="O96" i="15"/>
  <c r="P96" i="15"/>
  <c r="Q96" i="15"/>
  <c r="R96" i="15"/>
  <c r="S96" i="15"/>
  <c r="J97" i="15"/>
  <c r="T97" i="15" s="1"/>
  <c r="K97" i="15"/>
  <c r="L97" i="15"/>
  <c r="M97" i="15"/>
  <c r="N97" i="15"/>
  <c r="O97" i="15"/>
  <c r="P97" i="15"/>
  <c r="Q97" i="15"/>
  <c r="R97" i="15"/>
  <c r="S97" i="15"/>
  <c r="J98" i="15"/>
  <c r="K98" i="15"/>
  <c r="L98" i="15"/>
  <c r="T98" i="15" s="1"/>
  <c r="M98" i="15"/>
  <c r="N98" i="15"/>
  <c r="O98" i="15"/>
  <c r="P98" i="15"/>
  <c r="Q98" i="15"/>
  <c r="R98" i="15"/>
  <c r="S98" i="15"/>
  <c r="J99" i="15"/>
  <c r="K99" i="15"/>
  <c r="L99" i="15"/>
  <c r="M99" i="15"/>
  <c r="N99" i="15"/>
  <c r="O99" i="15"/>
  <c r="P99" i="15"/>
  <c r="Q99" i="15"/>
  <c r="T99" i="15" s="1"/>
  <c r="R99" i="15"/>
  <c r="S99" i="15"/>
  <c r="J100" i="15"/>
  <c r="T100" i="15" s="1"/>
  <c r="K100" i="15"/>
  <c r="L100" i="15"/>
  <c r="M100" i="15"/>
  <c r="N100" i="15"/>
  <c r="O100" i="15"/>
  <c r="P100" i="15"/>
  <c r="Q100" i="15"/>
  <c r="R100" i="15"/>
  <c r="S100" i="15"/>
  <c r="J101" i="15"/>
  <c r="T101" i="15" s="1"/>
  <c r="K101" i="15"/>
  <c r="L101" i="15"/>
  <c r="M101" i="15"/>
  <c r="N101" i="15"/>
  <c r="O101" i="15"/>
  <c r="P101" i="15"/>
  <c r="Q101" i="15"/>
  <c r="R101" i="15"/>
  <c r="S101" i="15"/>
  <c r="J102" i="15"/>
  <c r="K102" i="15"/>
  <c r="L102" i="15"/>
  <c r="M102" i="15"/>
  <c r="N102" i="15"/>
  <c r="O102" i="15"/>
  <c r="P102" i="15"/>
  <c r="Q102" i="15"/>
  <c r="R102" i="15"/>
  <c r="S102" i="15"/>
  <c r="T102" i="15"/>
  <c r="J103" i="15"/>
  <c r="K103" i="15"/>
  <c r="L103" i="15"/>
  <c r="M103" i="15"/>
  <c r="N103" i="15"/>
  <c r="O103" i="15"/>
  <c r="P103" i="15"/>
  <c r="Q103" i="15"/>
  <c r="T103" i="15" s="1"/>
  <c r="R103" i="15"/>
  <c r="S103" i="15"/>
  <c r="J104" i="15"/>
  <c r="T104" i="15" s="1"/>
  <c r="K104" i="15"/>
  <c r="L104" i="15"/>
  <c r="M104" i="15"/>
  <c r="N104" i="15"/>
  <c r="O104" i="15"/>
  <c r="P104" i="15"/>
  <c r="Q104" i="15"/>
  <c r="R104" i="15"/>
  <c r="S104" i="15"/>
  <c r="J105" i="15"/>
  <c r="T105" i="15" s="1"/>
  <c r="K105" i="15"/>
  <c r="L105" i="15"/>
  <c r="M105" i="15"/>
  <c r="N105" i="15"/>
  <c r="O105" i="15"/>
  <c r="P105" i="15"/>
  <c r="Q105" i="15"/>
  <c r="R105" i="15"/>
  <c r="S105" i="15"/>
  <c r="S2" i="15"/>
  <c r="R2" i="15"/>
  <c r="Q2" i="15"/>
  <c r="P2" i="15"/>
  <c r="O2" i="15"/>
  <c r="N2" i="15"/>
  <c r="M2" i="15"/>
  <c r="L2" i="15"/>
  <c r="K2" i="15"/>
  <c r="J2" i="15"/>
  <c r="T2" i="15" s="1"/>
  <c r="F3" i="15"/>
  <c r="G3" i="15"/>
  <c r="F4" i="15"/>
  <c r="G4" i="15"/>
  <c r="F5" i="15"/>
  <c r="G5" i="15"/>
  <c r="F6" i="15"/>
  <c r="G6" i="15"/>
  <c r="F7" i="15"/>
  <c r="G7" i="15"/>
  <c r="F8" i="15"/>
  <c r="G8" i="15"/>
  <c r="F9" i="15"/>
  <c r="G9" i="15"/>
  <c r="F10" i="15"/>
  <c r="G10" i="15"/>
  <c r="F11" i="15"/>
  <c r="G11" i="15"/>
  <c r="F12" i="15"/>
  <c r="G12" i="15"/>
  <c r="F13" i="15"/>
  <c r="G13" i="15"/>
  <c r="F14" i="15"/>
  <c r="G14" i="15"/>
  <c r="F15" i="15"/>
  <c r="G15" i="15"/>
  <c r="F16" i="15"/>
  <c r="G16" i="15"/>
  <c r="F17" i="15"/>
  <c r="G17" i="15"/>
  <c r="F18" i="15"/>
  <c r="G18" i="15"/>
  <c r="F19" i="15"/>
  <c r="G19" i="15"/>
  <c r="F20" i="15"/>
  <c r="G20" i="15"/>
  <c r="F21" i="15"/>
  <c r="G21" i="15"/>
  <c r="F22" i="15"/>
  <c r="G22" i="15"/>
  <c r="F23" i="15"/>
  <c r="G23" i="15"/>
  <c r="F24" i="15"/>
  <c r="G24" i="15"/>
  <c r="F25" i="15"/>
  <c r="G25" i="15"/>
  <c r="F26" i="15"/>
  <c r="G26" i="15"/>
  <c r="F27" i="15"/>
  <c r="G27" i="15"/>
  <c r="F28" i="15"/>
  <c r="G28" i="15"/>
  <c r="F29" i="15"/>
  <c r="G29" i="15"/>
  <c r="F30" i="15"/>
  <c r="G30" i="15"/>
  <c r="F31" i="15"/>
  <c r="G31" i="15"/>
  <c r="F32" i="15"/>
  <c r="G32" i="15"/>
  <c r="F33" i="15"/>
  <c r="G33" i="15"/>
  <c r="F34" i="15"/>
  <c r="G34" i="15"/>
  <c r="F35" i="15"/>
  <c r="G35" i="15"/>
  <c r="F36" i="15"/>
  <c r="G36" i="15"/>
  <c r="F37" i="15"/>
  <c r="G37" i="15"/>
  <c r="F38" i="15"/>
  <c r="G38" i="15"/>
  <c r="F39" i="15"/>
  <c r="G39" i="15"/>
  <c r="F40" i="15"/>
  <c r="G40" i="15"/>
  <c r="F41" i="15"/>
  <c r="G41" i="15"/>
  <c r="F42" i="15"/>
  <c r="G42" i="15"/>
  <c r="G43" i="15"/>
  <c r="F44" i="15"/>
  <c r="G44" i="15"/>
  <c r="F45" i="15"/>
  <c r="G45" i="15"/>
  <c r="F46" i="15"/>
  <c r="G46" i="15"/>
  <c r="F47" i="15"/>
  <c r="G47" i="15"/>
  <c r="F48" i="15"/>
  <c r="G48" i="15"/>
  <c r="F49" i="15"/>
  <c r="G49" i="15"/>
  <c r="F50" i="15"/>
  <c r="G50" i="15"/>
  <c r="F51" i="15"/>
  <c r="G51" i="15"/>
  <c r="F52" i="15"/>
  <c r="G52" i="15"/>
  <c r="F53" i="15"/>
  <c r="G53" i="15"/>
  <c r="F54" i="15"/>
  <c r="G54" i="15"/>
  <c r="F55" i="15"/>
  <c r="G55" i="15"/>
  <c r="F56" i="15"/>
  <c r="G56" i="15"/>
  <c r="F57" i="15"/>
  <c r="G57" i="15"/>
  <c r="F58" i="15"/>
  <c r="G58" i="15"/>
  <c r="F59" i="15"/>
  <c r="G59" i="15"/>
  <c r="F60" i="15"/>
  <c r="G60" i="15"/>
  <c r="F61" i="15"/>
  <c r="G61" i="15"/>
  <c r="F62" i="15"/>
  <c r="G62" i="15"/>
  <c r="F63" i="15"/>
  <c r="G63" i="15"/>
  <c r="F64" i="15"/>
  <c r="G64" i="15"/>
  <c r="F65" i="15"/>
  <c r="G65" i="15"/>
  <c r="F66" i="15"/>
  <c r="G66" i="15"/>
  <c r="F67" i="15"/>
  <c r="G67" i="15"/>
  <c r="F68" i="15"/>
  <c r="G68" i="15"/>
  <c r="F69" i="15"/>
  <c r="G69" i="15"/>
  <c r="F70" i="15"/>
  <c r="G70" i="15"/>
  <c r="F71" i="15"/>
  <c r="G71" i="15"/>
  <c r="F72" i="15"/>
  <c r="G72" i="15"/>
  <c r="F73" i="15"/>
  <c r="G73" i="15"/>
  <c r="F74" i="15"/>
  <c r="G74" i="15"/>
  <c r="F75" i="15"/>
  <c r="G75" i="15"/>
  <c r="F76" i="15"/>
  <c r="G76" i="15"/>
  <c r="F77" i="15"/>
  <c r="G77" i="15"/>
  <c r="F78" i="15"/>
  <c r="G78" i="15"/>
  <c r="F79" i="15"/>
  <c r="G79" i="15"/>
  <c r="F80" i="15"/>
  <c r="G80" i="15"/>
  <c r="F81" i="15"/>
  <c r="G81" i="15"/>
  <c r="F82" i="15"/>
  <c r="G82" i="15"/>
  <c r="F83" i="15"/>
  <c r="G83" i="15"/>
  <c r="F84" i="15"/>
  <c r="G84" i="15"/>
  <c r="F85" i="15"/>
  <c r="G85" i="15"/>
  <c r="F86" i="15"/>
  <c r="G86" i="15"/>
  <c r="F87" i="15"/>
  <c r="G87" i="15"/>
  <c r="F88" i="15"/>
  <c r="G88" i="15"/>
  <c r="F89" i="15"/>
  <c r="G89" i="15"/>
  <c r="F90" i="15"/>
  <c r="G90" i="15"/>
  <c r="F91" i="15"/>
  <c r="G91" i="15"/>
  <c r="F92" i="15"/>
  <c r="G92" i="15"/>
  <c r="F93" i="15"/>
  <c r="G93" i="15"/>
  <c r="F94" i="15"/>
  <c r="G94" i="15"/>
  <c r="F95" i="15"/>
  <c r="G95" i="15"/>
  <c r="F96" i="15"/>
  <c r="G96" i="15"/>
  <c r="F97" i="15"/>
  <c r="G97" i="15"/>
  <c r="F98" i="15"/>
  <c r="G98" i="15"/>
  <c r="F99" i="15"/>
  <c r="G99" i="15"/>
  <c r="F100" i="15"/>
  <c r="G100" i="15"/>
  <c r="F101" i="15"/>
  <c r="G101" i="15"/>
  <c r="F102" i="15"/>
  <c r="G102" i="15"/>
  <c r="F103" i="15"/>
  <c r="G103" i="15"/>
  <c r="F104" i="15"/>
  <c r="G104" i="15"/>
  <c r="F105" i="15"/>
  <c r="G105" i="15"/>
  <c r="G2" i="15"/>
  <c r="F2" i="15"/>
  <c r="C43" i="15" l="1"/>
  <c r="B17" i="16" l="1"/>
  <c r="B16" i="16"/>
  <c r="B15" i="16" l="1"/>
  <c r="B14" i="16" l="1"/>
  <c r="B13" i="16" l="1"/>
  <c r="B12" i="16"/>
  <c r="B11" i="16"/>
  <c r="B10" i="16"/>
  <c r="B9" i="16" l="1"/>
  <c r="B8" i="16"/>
  <c r="B7" i="16"/>
  <c r="B6" i="16"/>
  <c r="B5" i="16"/>
  <c r="B3" i="16"/>
  <c r="B4" i="16"/>
  <c r="B2" i="16"/>
  <c r="C52" i="15" l="1"/>
  <c r="C103" i="15"/>
  <c r="C68" i="15"/>
  <c r="C40" i="15"/>
  <c r="C3" i="15" l="1"/>
  <c r="C4" i="15"/>
  <c r="C5" i="15"/>
  <c r="C6" i="15"/>
  <c r="C8" i="15"/>
  <c r="C17" i="15"/>
  <c r="C80" i="15"/>
  <c r="C9" i="15"/>
  <c r="C10" i="15"/>
  <c r="C100" i="15"/>
  <c r="C11" i="15"/>
  <c r="C12" i="15"/>
  <c r="C13" i="15"/>
  <c r="C14" i="15"/>
  <c r="C15" i="15"/>
  <c r="C16" i="15"/>
  <c r="C33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4" i="15"/>
  <c r="C35" i="15"/>
  <c r="C36" i="15"/>
  <c r="C37" i="15"/>
  <c r="C38" i="15"/>
  <c r="C39" i="15"/>
  <c r="C41" i="15"/>
  <c r="C42" i="15"/>
  <c r="C53" i="15"/>
  <c r="C44" i="15"/>
  <c r="C45" i="15"/>
  <c r="C46" i="15"/>
  <c r="C47" i="15"/>
  <c r="C48" i="15"/>
  <c r="C49" i="15"/>
  <c r="C50" i="15"/>
  <c r="C51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9" i="15"/>
  <c r="C70" i="15"/>
  <c r="C71" i="15"/>
  <c r="C72" i="15"/>
  <c r="C73" i="15"/>
  <c r="C74" i="15"/>
  <c r="C7" i="15"/>
  <c r="C75" i="15"/>
  <c r="C76" i="15"/>
  <c r="C77" i="15"/>
  <c r="C78" i="15"/>
  <c r="C81" i="15"/>
  <c r="C82" i="15"/>
  <c r="C83" i="15"/>
  <c r="C84" i="15"/>
  <c r="C85" i="15"/>
  <c r="C86" i="15"/>
  <c r="C87" i="15"/>
  <c r="C88" i="15"/>
  <c r="C89" i="15"/>
  <c r="C90" i="15"/>
  <c r="C79" i="15"/>
  <c r="C91" i="15"/>
  <c r="C92" i="15"/>
  <c r="C93" i="15"/>
  <c r="C94" i="15"/>
  <c r="C95" i="15"/>
  <c r="C96" i="15"/>
  <c r="C97" i="15"/>
  <c r="C98" i="15"/>
  <c r="C99" i="15"/>
  <c r="C101" i="15"/>
  <c r="C102" i="15"/>
  <c r="C104" i="15"/>
  <c r="C105" i="15"/>
  <c r="C2" i="15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C17" i="14"/>
  <c r="F6" i="14" l="1"/>
  <c r="B6" i="14"/>
  <c r="D6" i="14"/>
  <c r="C6" i="14"/>
  <c r="F12" i="14"/>
  <c r="D12" i="14"/>
  <c r="E6" i="14"/>
  <c r="G6" i="14"/>
  <c r="H4" i="14"/>
  <c r="H3" i="14" s="1"/>
  <c r="B22" i="14" a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8" i="14" a="1"/>
  <c r="B28" i="14" s="1"/>
  <c r="B20" i="14" a="1"/>
  <c r="B20" i="14" s="1"/>
  <c r="B19" i="14" s="1"/>
  <c r="B30" i="14" a="1"/>
  <c r="C30" i="14" s="1"/>
  <c r="B26" i="14" a="1"/>
  <c r="B26" i="14" s="1"/>
  <c r="B12" i="14"/>
  <c r="C10" i="14"/>
  <c r="H8" i="14"/>
  <c r="C12" i="14"/>
  <c r="C14" i="14"/>
  <c r="E12" i="14"/>
  <c r="B24" i="14" a="1"/>
  <c r="F24" i="14" s="1"/>
  <c r="H10" i="14"/>
  <c r="D10" i="14"/>
  <c r="H12" i="14"/>
  <c r="D8" i="14"/>
  <c r="B8" i="14"/>
  <c r="G4" i="14"/>
  <c r="G3" i="14" s="1"/>
  <c r="B22" i="14"/>
  <c r="C33" i="14"/>
  <c r="F22" i="14"/>
  <c r="C22" i="14"/>
  <c r="D22" i="14"/>
  <c r="G22" i="14"/>
  <c r="H22" i="14"/>
  <c r="B33" i="14"/>
  <c r="B49" i="14" s="1"/>
  <c r="E22" i="14"/>
  <c r="G20" i="14" l="1"/>
  <c r="G19" i="14" s="1"/>
  <c r="F20" i="14"/>
  <c r="F19" i="14" s="1"/>
  <c r="D20" i="14"/>
  <c r="D19" i="14" s="1"/>
  <c r="D26" i="14"/>
  <c r="B30" i="14"/>
  <c r="H20" i="14"/>
  <c r="H19" i="14" s="1"/>
  <c r="H26" i="14"/>
  <c r="C20" i="14"/>
  <c r="C19" i="14" s="1"/>
  <c r="E20" i="14"/>
  <c r="E19" i="14" s="1"/>
  <c r="B24" i="14"/>
  <c r="C26" i="14"/>
  <c r="E26" i="14"/>
  <c r="G26" i="14"/>
  <c r="E28" i="14"/>
  <c r="F28" i="14"/>
  <c r="G28" i="14"/>
  <c r="F26" i="14"/>
  <c r="H28" i="14"/>
  <c r="D28" i="14"/>
  <c r="C28" i="14"/>
  <c r="C24" i="14"/>
  <c r="D24" i="14"/>
  <c r="E24" i="14"/>
  <c r="B40" i="14" a="1"/>
  <c r="B40" i="14" s="1"/>
  <c r="B46" i="14" a="1"/>
  <c r="C46" i="14" s="1"/>
  <c r="B42" i="14" a="1"/>
  <c r="H42" i="14" s="1"/>
  <c r="B38" i="14" a="1"/>
  <c r="D38" i="14" s="1"/>
  <c r="B36" i="14" a="1"/>
  <c r="G36" i="14" s="1"/>
  <c r="G35" i="14" s="1"/>
  <c r="B44" i="14" a="1"/>
  <c r="H44" i="14" s="1"/>
  <c r="G24" i="14"/>
  <c r="H24" i="14"/>
  <c r="G40" i="14"/>
  <c r="C49" i="14"/>
  <c r="B62" i="14" s="1" a="1"/>
  <c r="C40" i="14" l="1"/>
  <c r="E44" i="14"/>
  <c r="B46" i="14"/>
  <c r="D44" i="14"/>
  <c r="F40" i="14"/>
  <c r="B44" i="14"/>
  <c r="E40" i="14"/>
  <c r="H38" i="14"/>
  <c r="B38" i="14"/>
  <c r="B42" i="14"/>
  <c r="F42" i="14"/>
  <c r="B36" i="14"/>
  <c r="B35" i="14" s="1"/>
  <c r="F36" i="14"/>
  <c r="F35" i="14" s="1"/>
  <c r="E36" i="14"/>
  <c r="E35" i="14" s="1"/>
  <c r="C36" i="14"/>
  <c r="C35" i="14" s="1"/>
  <c r="H40" i="14"/>
  <c r="E38" i="14"/>
  <c r="B60" i="14" a="1"/>
  <c r="E60" i="14" s="1"/>
  <c r="B65" i="14"/>
  <c r="D40" i="14"/>
  <c r="D36" i="14"/>
  <c r="D35" i="14" s="1"/>
  <c r="D42" i="14"/>
  <c r="C42" i="14"/>
  <c r="E42" i="14"/>
  <c r="G42" i="14"/>
  <c r="B58" i="14" a="1"/>
  <c r="D58" i="14" s="1"/>
  <c r="B52" i="14" a="1"/>
  <c r="G52" i="14" s="1"/>
  <c r="G51" i="14" s="1"/>
  <c r="G38" i="14"/>
  <c r="C38" i="14"/>
  <c r="H36" i="14"/>
  <c r="H35" i="14" s="1"/>
  <c r="F38" i="14"/>
  <c r="C44" i="14"/>
  <c r="F44" i="14"/>
  <c r="G44" i="14"/>
  <c r="B56" i="14" a="1"/>
  <c r="H56" i="14" s="1"/>
  <c r="B54" i="14" a="1"/>
  <c r="B54" i="14" s="1"/>
  <c r="C62" i="14"/>
  <c r="C65" i="14"/>
  <c r="H60" i="14"/>
  <c r="B62" i="14"/>
  <c r="E58" i="14" l="1"/>
  <c r="C52" i="14"/>
  <c r="C51" i="14" s="1"/>
  <c r="G54" i="14"/>
  <c r="F54" i="14"/>
  <c r="C81" i="14"/>
  <c r="H54" i="14"/>
  <c r="G56" i="14"/>
  <c r="D54" i="14"/>
  <c r="B81" i="14"/>
  <c r="B56" i="14"/>
  <c r="B52" i="14"/>
  <c r="B51" i="14" s="1"/>
  <c r="F52" i="14"/>
  <c r="F51" i="14" s="1"/>
  <c r="C56" i="14"/>
  <c r="D56" i="14"/>
  <c r="H58" i="14"/>
  <c r="H52" i="14"/>
  <c r="H51" i="14" s="1"/>
  <c r="E52" i="14"/>
  <c r="E51" i="14" s="1"/>
  <c r="E54" i="14"/>
  <c r="F56" i="14"/>
  <c r="D52" i="14"/>
  <c r="D51" i="14" s="1"/>
  <c r="E56" i="14"/>
  <c r="C58" i="14"/>
  <c r="G58" i="14"/>
  <c r="B58" i="14"/>
  <c r="F60" i="14"/>
  <c r="B60" i="14"/>
  <c r="C60" i="14"/>
  <c r="F58" i="14"/>
  <c r="D60" i="14"/>
  <c r="G60" i="14"/>
  <c r="C54" i="14"/>
  <c r="B72" i="14" a="1"/>
  <c r="E72" i="14" s="1"/>
  <c r="B78" i="14" a="1"/>
  <c r="C78" i="14" s="1"/>
  <c r="B74" i="14" a="1"/>
  <c r="E74" i="14" s="1"/>
  <c r="B70" i="14" a="1"/>
  <c r="E70" i="14" s="1"/>
  <c r="B76" i="14" a="1"/>
  <c r="F76" i="14" s="1"/>
  <c r="B68" i="14" a="1"/>
  <c r="B68" i="14" s="1"/>
  <c r="B67" i="14" s="1"/>
  <c r="B86" i="14" l="1" a="1"/>
  <c r="F86" i="14" s="1"/>
  <c r="B94" i="14" a="1"/>
  <c r="B92" i="14" a="1"/>
  <c r="E92" i="14" s="1"/>
  <c r="B76" i="14"/>
  <c r="D72" i="14"/>
  <c r="B86" i="14"/>
  <c r="G86" i="14"/>
  <c r="C70" i="14"/>
  <c r="H70" i="14"/>
  <c r="B70" i="14"/>
  <c r="F72" i="14"/>
  <c r="B84" i="14" a="1"/>
  <c r="B90" i="14" a="1"/>
  <c r="D90" i="14" s="1"/>
  <c r="G70" i="14"/>
  <c r="C97" i="14"/>
  <c r="B97" i="14"/>
  <c r="F70" i="14"/>
  <c r="D70" i="14"/>
  <c r="B88" i="14" a="1"/>
  <c r="C88" i="14" s="1"/>
  <c r="C86" i="14"/>
  <c r="H72" i="14"/>
  <c r="H86" i="14"/>
  <c r="D86" i="14"/>
  <c r="E86" i="14"/>
  <c r="B78" i="14"/>
  <c r="D74" i="14"/>
  <c r="H68" i="14"/>
  <c r="H67" i="14" s="1"/>
  <c r="G76" i="14"/>
  <c r="D76" i="14"/>
  <c r="C72" i="14"/>
  <c r="G72" i="14"/>
  <c r="B72" i="14"/>
  <c r="G74" i="14"/>
  <c r="B74" i="14"/>
  <c r="C74" i="14"/>
  <c r="F68" i="14"/>
  <c r="F67" i="14" s="1"/>
  <c r="E68" i="14"/>
  <c r="E67" i="14" s="1"/>
  <c r="C68" i="14"/>
  <c r="C67" i="14" s="1"/>
  <c r="H76" i="14"/>
  <c r="G68" i="14"/>
  <c r="G67" i="14" s="1"/>
  <c r="H74" i="14"/>
  <c r="C76" i="14"/>
  <c r="F74" i="14"/>
  <c r="D68" i="14"/>
  <c r="D67" i="14" s="1"/>
  <c r="E76" i="14"/>
  <c r="B110" i="14" l="1" a="1"/>
  <c r="C110" i="14" s="1"/>
  <c r="C92" i="14"/>
  <c r="B92" i="14"/>
  <c r="F92" i="14"/>
  <c r="B104" i="14" a="1"/>
  <c r="D104" i="14" s="1"/>
  <c r="G90" i="14"/>
  <c r="C113" i="14"/>
  <c r="C90" i="14"/>
  <c r="H92" i="14"/>
  <c r="B106" i="14" a="1"/>
  <c r="H106" i="14" s="1"/>
  <c r="G92" i="14"/>
  <c r="D92" i="14"/>
  <c r="B94" i="14"/>
  <c r="C94" i="14"/>
  <c r="B110" i="14"/>
  <c r="C84" i="14"/>
  <c r="C83" i="14" s="1"/>
  <c r="B84" i="14"/>
  <c r="B83" i="14" s="1"/>
  <c r="B102" i="14" a="1"/>
  <c r="B100" i="14" a="1"/>
  <c r="E84" i="14"/>
  <c r="E83" i="14" s="1"/>
  <c r="B113" i="14"/>
  <c r="B116" i="14" s="1" a="1"/>
  <c r="B108" i="14" a="1"/>
  <c r="H108" i="14" s="1"/>
  <c r="H84" i="14"/>
  <c r="H83" i="14" s="1"/>
  <c r="F84" i="14"/>
  <c r="F83" i="14" s="1"/>
  <c r="G84" i="14"/>
  <c r="G83" i="14" s="1"/>
  <c r="D84" i="14"/>
  <c r="D83" i="14" s="1"/>
  <c r="E88" i="14"/>
  <c r="H88" i="14"/>
  <c r="F88" i="14"/>
  <c r="G88" i="14"/>
  <c r="D88" i="14"/>
  <c r="B88" i="14"/>
  <c r="B90" i="14"/>
  <c r="F90" i="14"/>
  <c r="H90" i="14"/>
  <c r="E90" i="14"/>
  <c r="B104" i="14"/>
  <c r="F104" i="14"/>
  <c r="G104" i="14"/>
  <c r="B126" i="14" l="1" a="1"/>
  <c r="B126" i="14" s="1"/>
  <c r="B120" i="14" a="1"/>
  <c r="E120" i="14" s="1"/>
  <c r="B118" i="14" a="1"/>
  <c r="B118" i="14" s="1"/>
  <c r="D106" i="14"/>
  <c r="C104" i="14"/>
  <c r="C129" i="14"/>
  <c r="E104" i="14"/>
  <c r="H104" i="14"/>
  <c r="F106" i="14"/>
  <c r="G106" i="14"/>
  <c r="C106" i="14"/>
  <c r="B108" i="14"/>
  <c r="D108" i="14"/>
  <c r="F108" i="14"/>
  <c r="C108" i="14"/>
  <c r="C116" i="14"/>
  <c r="C115" i="14" s="1"/>
  <c r="H116" i="14"/>
  <c r="H115" i="14" s="1"/>
  <c r="E116" i="14"/>
  <c r="E115" i="14" s="1"/>
  <c r="G116" i="14"/>
  <c r="G115" i="14" s="1"/>
  <c r="F116" i="14"/>
  <c r="F115" i="14" s="1"/>
  <c r="B116" i="14"/>
  <c r="B115" i="14" s="1"/>
  <c r="B129" i="14"/>
  <c r="B136" i="14" s="1" a="1"/>
  <c r="B124" i="14" a="1"/>
  <c r="E124" i="14" s="1"/>
  <c r="B122" i="14" a="1"/>
  <c r="B122" i="14" s="1"/>
  <c r="B106" i="14"/>
  <c r="E106" i="14"/>
  <c r="H120" i="14"/>
  <c r="E102" i="14"/>
  <c r="G102" i="14"/>
  <c r="F102" i="14"/>
  <c r="B102" i="14"/>
  <c r="H102" i="14"/>
  <c r="D102" i="14"/>
  <c r="C102" i="14"/>
  <c r="G100" i="14"/>
  <c r="G99" i="14" s="1"/>
  <c r="E100" i="14"/>
  <c r="E99" i="14" s="1"/>
  <c r="C100" i="14"/>
  <c r="C99" i="14" s="1"/>
  <c r="B100" i="14"/>
  <c r="B99" i="14" s="1"/>
  <c r="H100" i="14"/>
  <c r="H99" i="14" s="1"/>
  <c r="D100" i="14"/>
  <c r="D99" i="14" s="1"/>
  <c r="F100" i="14"/>
  <c r="F99" i="14" s="1"/>
  <c r="E108" i="14"/>
  <c r="G108" i="14"/>
  <c r="D116" i="14"/>
  <c r="D115" i="14" s="1"/>
  <c r="F120" i="14"/>
  <c r="B120" i="14"/>
  <c r="H118" i="14"/>
  <c r="C120" i="14"/>
  <c r="D120" i="14"/>
  <c r="G120" i="14"/>
  <c r="C126" i="14"/>
  <c r="B142" i="14" a="1"/>
  <c r="B142" i="14" s="1"/>
  <c r="B138" i="14" a="1"/>
  <c r="E138" i="14" s="1"/>
  <c r="B140" i="14" a="1"/>
  <c r="G140" i="14" s="1"/>
  <c r="B132" i="14" a="1"/>
  <c r="F132" i="14" s="1"/>
  <c r="F131" i="14" s="1"/>
  <c r="C118" i="14"/>
  <c r="E118" i="14" l="1"/>
  <c r="G118" i="14"/>
  <c r="D118" i="14"/>
  <c r="F118" i="14"/>
  <c r="C122" i="14"/>
  <c r="D122" i="14"/>
  <c r="B136" i="14"/>
  <c r="E136" i="14"/>
  <c r="B134" i="14" a="1"/>
  <c r="F134" i="14" s="1"/>
  <c r="G122" i="14"/>
  <c r="H122" i="14"/>
  <c r="H124" i="14"/>
  <c r="G124" i="14"/>
  <c r="C142" i="14"/>
  <c r="B124" i="14"/>
  <c r="E122" i="14"/>
  <c r="D124" i="14"/>
  <c r="F124" i="14"/>
  <c r="F122" i="14"/>
  <c r="C124" i="14"/>
  <c r="H134" i="14"/>
  <c r="D136" i="14"/>
  <c r="D138" i="14"/>
  <c r="H132" i="14"/>
  <c r="H131" i="14" s="1"/>
  <c r="G132" i="14"/>
  <c r="G131" i="14" s="1"/>
  <c r="F138" i="14"/>
  <c r="G138" i="14"/>
  <c r="C138" i="14"/>
  <c r="C136" i="14"/>
  <c r="E132" i="14"/>
  <c r="E131" i="14" s="1"/>
  <c r="C132" i="14"/>
  <c r="C131" i="14" s="1"/>
  <c r="D132" i="14"/>
  <c r="D131" i="14" s="1"/>
  <c r="E134" i="14"/>
  <c r="H136" i="14"/>
  <c r="F136" i="14"/>
  <c r="G136" i="14"/>
  <c r="E140" i="14"/>
  <c r="C140" i="14"/>
  <c r="F140" i="14"/>
  <c r="H140" i="14"/>
  <c r="D140" i="14"/>
  <c r="B140" i="14"/>
  <c r="H138" i="14"/>
  <c r="B132" i="14"/>
  <c r="B131" i="14" s="1"/>
  <c r="B138" i="14"/>
  <c r="D134" i="14" l="1"/>
  <c r="G134" i="14"/>
  <c r="C134" i="14"/>
  <c r="B134" i="14"/>
</calcChain>
</file>

<file path=xl/sharedStrings.xml><?xml version="1.0" encoding="utf-8"?>
<sst xmlns="http://schemas.openxmlformats.org/spreadsheetml/2006/main" count="702" uniqueCount="247">
  <si>
    <t>Notes:</t>
  </si>
  <si>
    <t>MONDAY</t>
  </si>
  <si>
    <t xml:space="preserve"> </t>
  </si>
  <si>
    <t>TIP: Type the starting year in cell B1, and select the starting month in cell C1. The calendar will update automatically.</t>
  </si>
  <si>
    <t>September</t>
  </si>
  <si>
    <t>Half Term</t>
  </si>
  <si>
    <t>No courts</t>
  </si>
  <si>
    <t>Mens B vs Hildenborough D (home)</t>
  </si>
  <si>
    <t>Mens A vs Chelwood Gate (8pm)</t>
  </si>
  <si>
    <t>chelwood gate vs Mens A (7pm)</t>
  </si>
  <si>
    <t>Masters vs chelwood gate (8pm)</t>
  </si>
  <si>
    <t>chelwood gate vs Masters (7pm)</t>
  </si>
  <si>
    <t>Wadhurst vs Mixed C ( away 7pm)</t>
  </si>
  <si>
    <t>Wadhurst vs Ladies 4 (away 7.30pm)</t>
  </si>
  <si>
    <t>Wadhurst vs Mens 4 (away 7.30pm)</t>
  </si>
  <si>
    <t>Wadhurst A vs Masters 50 (away 7.30pm)</t>
  </si>
  <si>
    <t>Wadhurst B vs Masters (away 7:30pm)</t>
  </si>
  <si>
    <t>St Johns B vs Mixed A (away 7.30pm)
Mens 4s vs Wadhurst (home)
Ladies 4s vs Langton Green (home)</t>
  </si>
  <si>
    <t>Mixed C vs Langton Green (home 8pm)</t>
  </si>
  <si>
    <t>Felbridge vs Ladies 4s (away 7.30pm)</t>
  </si>
  <si>
    <t>Felbridge vs Edenbridge Mens (away 7.30pm 1 court to start)</t>
  </si>
  <si>
    <t>Mixed B vs St Johns D (home)
Mens 4s vs Hilden Grange (home)</t>
  </si>
  <si>
    <t>AIT B vs Mixed A (away 8.05pm)</t>
  </si>
  <si>
    <t>Mens C vs St johns E (home)
Ladies 4s vs Wadhurst (home 8pm)
Mens A vs AIT A (home)</t>
  </si>
  <si>
    <t>AIT vs Ladies 4s (away 8.05pm)</t>
  </si>
  <si>
    <t>St Johns D vs Mixed B (away 7.30pm)
Ladies 4s vs AIT (home)
Mens 4s vs AIT (home)</t>
  </si>
  <si>
    <t>AIT vs Mens 4s (away 7:35pm)</t>
  </si>
  <si>
    <t>Trident C vs mixed A (away 8pm)</t>
  </si>
  <si>
    <t>Mixed B vs Trident E (home)</t>
  </si>
  <si>
    <t>Trident E vs Mixed B (away 7.00pm)</t>
  </si>
  <si>
    <t>Mens A vs Trident A (home)</t>
  </si>
  <si>
    <t>Trident A vs Mens A (away 8pm)</t>
  </si>
  <si>
    <t>Mens A vs Trident B (home)</t>
  </si>
  <si>
    <t>Ladies 6s vs Trident B (home)</t>
  </si>
  <si>
    <t>Trident B vs Ladies 6s (away 8pm)</t>
  </si>
  <si>
    <t>Trident B vs Mens A (away 8pm)
Trident vs Masters (away 8pm)</t>
  </si>
  <si>
    <t>Mixed C vs Hilden Grange (home)
Edenbridge Combi vs Felbridge (home)
Mixed A vs Sevenoaks A (home)</t>
  </si>
  <si>
    <t>Mens B vs Sevenoaks B (home 8pm)</t>
  </si>
  <si>
    <t>Sevenoaks B vs Mens B (away 8pm)</t>
  </si>
  <si>
    <t>Mens C vs Sevenoaks C (home)</t>
  </si>
  <si>
    <t>Sevenoaks A vs Mixed A (away 8pm)
Sevenoaks C vs Mens C (away 8pm)</t>
  </si>
  <si>
    <t>AIT A vs Mens A (away 7:35pm)
Sevenoaks vs Mens 4s (away 8pm)</t>
  </si>
  <si>
    <t>Sevenoaks vs Masters (away 8pm)</t>
  </si>
  <si>
    <t>Division</t>
  </si>
  <si>
    <t>Date</t>
  </si>
  <si>
    <t>Match</t>
  </si>
  <si>
    <t>Venue</t>
  </si>
  <si>
    <t>Comments</t>
  </si>
  <si>
    <t>Time</t>
  </si>
  <si>
    <t>Day</t>
  </si>
  <si>
    <t>Angel Centre</t>
  </si>
  <si>
    <t>8pm</t>
  </si>
  <si>
    <t>Mascalls Secondary School</t>
  </si>
  <si>
    <t>8.05pm</t>
  </si>
  <si>
    <t>7:35pm (prompt)</t>
  </si>
  <si>
    <t>Michael Hall School</t>
  </si>
  <si>
    <t>7pm</t>
  </si>
  <si>
    <t>East Grinstead Sports Club</t>
  </si>
  <si>
    <t>7:30pm</t>
  </si>
  <si>
    <t>Hilden Grange School</t>
  </si>
  <si>
    <t>Walthamstow Hall</t>
  </si>
  <si>
    <t>The Village Hall</t>
  </si>
  <si>
    <t>Weald of Kent Grammar School</t>
  </si>
  <si>
    <t>Tunbridge Wells Sports Centre</t>
  </si>
  <si>
    <t>Holmewood House School</t>
  </si>
  <si>
    <t>St johns F vs Mixed C (away 7.30pm)
Masters vs Wadhurst A (home)
Mixed A vs Trident C (home)</t>
  </si>
  <si>
    <t>Commemoration Hall</t>
  </si>
  <si>
    <t>Sevenoaks vs Angel Centre (away 8pm)</t>
  </si>
  <si>
    <t>Angel Centre vs Trident (home)</t>
  </si>
  <si>
    <t>Angel Centre vs chelwood gate (8pm)</t>
  </si>
  <si>
    <t>Angel Centre vs Wadhurst A (home)</t>
  </si>
  <si>
    <t>Trident vs Angel Centre (away 8pm)</t>
  </si>
  <si>
    <t>Wadhurst A vs Angel Centre 50 (away 7.30pm)</t>
  </si>
  <si>
    <t>Angel Centre vs Langton Green (home)</t>
  </si>
  <si>
    <t>Angel Centre vs Wadhurst B (home)</t>
  </si>
  <si>
    <t>Wadhurst B vs Angel Centre (away 7:30pm)</t>
  </si>
  <si>
    <t>Angel Centre vs Hilden Grange (home)</t>
  </si>
  <si>
    <t>chelwood gate vs Angel Centre (away 7pm)</t>
  </si>
  <si>
    <t>Angel Centre vs Sevenoaks (home)</t>
  </si>
  <si>
    <t>Ladies' 6s Upper 1st</t>
  </si>
  <si>
    <t>Angel Centre vs St johns C (home)</t>
  </si>
  <si>
    <t>Trident B vs Angel Centre (away 8pm)</t>
  </si>
  <si>
    <t>Angel Centre vs Hildenborough (home)</t>
  </si>
  <si>
    <t>Angel Centre vs Trident B (home)</t>
  </si>
  <si>
    <t>AIT vs Angel Centre (away 7:35pm)</t>
  </si>
  <si>
    <t>St johns C vs Angel Centre (away 7.30pm)</t>
  </si>
  <si>
    <t>Angel Centre vs AIT (home)</t>
  </si>
  <si>
    <t>Ladies' 4s Premier</t>
  </si>
  <si>
    <t>Angel Centre vs Wadhurst (home 8pm)</t>
  </si>
  <si>
    <t>Angel Centre vs Felbridge (home)</t>
  </si>
  <si>
    <t>AIT vs Angel Centre (away 8.05pm)</t>
  </si>
  <si>
    <t>Felbridge vs Angel Centre (away 7.30pm)</t>
  </si>
  <si>
    <t>Wadhurst vs Angel Centre (away 7.30pm)</t>
  </si>
  <si>
    <t>Masters' 50+ Premier</t>
  </si>
  <si>
    <t>Men's 6s Premier</t>
  </si>
  <si>
    <t>Angel Centre A vs AIT A (home)</t>
  </si>
  <si>
    <t>chelwood gate vs Angel Centre A (7pm)</t>
  </si>
  <si>
    <t>AIT A vs Angel Centre A (away 7:35pm)</t>
  </si>
  <si>
    <t>Angel Centre A vs Chelwood Gate (8pm)</t>
  </si>
  <si>
    <t>Trident B vs Angel Centre A (away 8pm)</t>
  </si>
  <si>
    <t>Trident A vs Angel Centre A (away 8pm)</t>
  </si>
  <si>
    <t>Angel Centre A vs Trident B (home)</t>
  </si>
  <si>
    <t>Angel Centre A vs Hildenborough B (home)</t>
  </si>
  <si>
    <t>Angel Centre A vs Trident A (home)</t>
  </si>
  <si>
    <t>Angel Centre A vs Hildenborough A (home)</t>
  </si>
  <si>
    <t>Men's 6s Lower 1st</t>
  </si>
  <si>
    <t>Angel Centre B vs St johns C (home)</t>
  </si>
  <si>
    <t>Angel Centre B vs Hildenborough D (home)</t>
  </si>
  <si>
    <t>Angel Centre B vs Sevenoaks B (home 8pm)</t>
  </si>
  <si>
    <t>Angel Centre B vs St johns D (home)</t>
  </si>
  <si>
    <t>Angel Centre B vs Hildenborough C (home)</t>
  </si>
  <si>
    <t>Sevenoaks B vs Angel Centre B (away 8pm)</t>
  </si>
  <si>
    <t>St Johns C vs Angel Centre B (away 7.30pm)</t>
  </si>
  <si>
    <t>St Johns D vs Angel Centre B (away 7.30pm)</t>
  </si>
  <si>
    <t>Men's 6s Div 2</t>
  </si>
  <si>
    <t>Angel Centre C vs St johns E (home)</t>
  </si>
  <si>
    <t>Angel Centre C vs Sevenoaks C (home)</t>
  </si>
  <si>
    <t>Sevenoaks C vs Angel Centre C (away 8pm)</t>
  </si>
  <si>
    <t>Langton Green vs Angel Centre C (away 7.30pm)</t>
  </si>
  <si>
    <t>St Johns E vs Angel Centre C (away 7.30pm)</t>
  </si>
  <si>
    <t>Angel Centre C vs Hilden Grange (home)</t>
  </si>
  <si>
    <t>Men's 4s Premier</t>
  </si>
  <si>
    <t>Angel Centre vs Wadhurst (home)</t>
  </si>
  <si>
    <t>Mixed Upper 1st</t>
  </si>
  <si>
    <t>Angel Centre A vs St Johns B (home)</t>
  </si>
  <si>
    <t>Sevenoaks A vs Angel Centre A (away 8pm)</t>
  </si>
  <si>
    <t>AIT B vs Angel Centre A (away 8.05pm)</t>
  </si>
  <si>
    <t>Trident C vs Angel Centre A (away 8pm)</t>
  </si>
  <si>
    <t>St Johns B vs Angel Centre A (away 7.30pm)</t>
  </si>
  <si>
    <t>Angel Centre A vs Trident C (home)</t>
  </si>
  <si>
    <t>Angel Centre A vs AIT B (home)</t>
  </si>
  <si>
    <t>Angel Centre A vs Sevenoaks A (home)</t>
  </si>
  <si>
    <t>Mixed 2</t>
  </si>
  <si>
    <t>Trident E vs Angel Centre B (away 7.00pm)</t>
  </si>
  <si>
    <t>Angel Centre B vs St Johns D (home)</t>
  </si>
  <si>
    <t>Angel Centre B vs St Johns E (home)</t>
  </si>
  <si>
    <t>St Johns E vs Angel Centre B (away 7.30pm)</t>
  </si>
  <si>
    <t>Angel Centre B vs Trident E (home)</t>
  </si>
  <si>
    <t>Mixed 3</t>
  </si>
  <si>
    <t>Angel Centre C vs St johns F (home)</t>
  </si>
  <si>
    <t>Angel Centre C vs Wadhurst (home 8pm)</t>
  </si>
  <si>
    <t>St johns F vs Angel Centre C (away 7.30pm)</t>
  </si>
  <si>
    <t>Wadhurst vs Angel Centre C ( away 7pm)</t>
  </si>
  <si>
    <t>Angel Centre C vs Langton Green (home 8pm)</t>
  </si>
  <si>
    <t>Composite B</t>
  </si>
  <si>
    <t>Angel Centre B vs AIT C (home)</t>
  </si>
  <si>
    <t>Angel Centre C vs Langton Green (home)</t>
  </si>
  <si>
    <t>Mens A vs Hildenborough A (home)
Masters vs Hilden Grange (home)
Mens C vs Langton Green (home)</t>
  </si>
  <si>
    <t>Langton Green vs Angel Centre (away 7:30pm)</t>
  </si>
  <si>
    <t>Langton Green vs Angel Centre C (away 7:30pm)</t>
  </si>
  <si>
    <t>Team</t>
  </si>
  <si>
    <t>Masters</t>
  </si>
  <si>
    <t>Mixed C</t>
  </si>
  <si>
    <t>Ladies 4s</t>
  </si>
  <si>
    <t>Ladies 6s</t>
  </si>
  <si>
    <t>Mens 4s</t>
  </si>
  <si>
    <t>Mens A</t>
  </si>
  <si>
    <t>Mens B</t>
  </si>
  <si>
    <t>Mens C</t>
  </si>
  <si>
    <t>Mixed A</t>
  </si>
  <si>
    <t>Mixed B</t>
  </si>
  <si>
    <t>AIT vs Ladies 6 (away 7:35pm)
Paddock Wood A vs Mens4s (away 8pm)</t>
  </si>
  <si>
    <t>Felbridge vs Edenbridge Combi (away 7:30pm 1 court to start)
Paddock Wood B vs Mens 4s (away 8pm)</t>
  </si>
  <si>
    <t>Mixed A vs AIT B (home)</t>
  </si>
  <si>
    <t>Mens 4s vs Paddock Wood A (home)</t>
  </si>
  <si>
    <t>Paddock Wood A vs Mens4s (away 8pm)</t>
  </si>
  <si>
    <t>Mens 4s vs Paddock Wood B (home)</t>
  </si>
  <si>
    <t>Putlands Sports &amp; Leisure Centre</t>
  </si>
  <si>
    <t>Paddock Wood B vs Mens 4s (away 8pm)</t>
  </si>
  <si>
    <t>Hilden Grange vs Angel Centre (away 8pm)</t>
  </si>
  <si>
    <t>Hilden Grange vs Angel Centre C (away 8pm)</t>
  </si>
  <si>
    <t>Hugh Christie</t>
  </si>
  <si>
    <t>Hilden Grange vs Angel Centre C (away 7.30pm)</t>
  </si>
  <si>
    <t>Mixed A vs St Johns B (home)
Hilden Grange vs Mens C (away 8pm)</t>
  </si>
  <si>
    <t>Mixed C vs St johns F (home)
Mixed A vs Hildenborough B (home)
Hilden Grange vs Masters (away 8pm)</t>
  </si>
  <si>
    <t>St johns C vs Ladies (away 7.30pm)
St Johns D vs Mens B (away 7.30pm)
Edenbridge Men vs Chaldon (home)</t>
  </si>
  <si>
    <t>Chaldon vs Edenbridge Mens (away 7:30pm 1 court)</t>
  </si>
  <si>
    <t>Ladies vs St johns C (home)
Mens B vs St johns D (home)
Mens 4s vs Paddock Wood B (home)</t>
  </si>
  <si>
    <t>Comp b vs AIT C (home)</t>
  </si>
  <si>
    <t>Masters vs Trident (home)</t>
  </si>
  <si>
    <t>Tatsfield vs Edenbridge Combi (away)</t>
  </si>
  <si>
    <t>Hilden Grange vs Mixed C (away 7.45pm)
Masters vs Sevenoaks (home)
Edenbridge Combi vs Tatsfield (home)</t>
  </si>
  <si>
    <t>Edenbridge Combi</t>
  </si>
  <si>
    <t>Edenbridge Mens</t>
  </si>
  <si>
    <t>Felbridge vs Edenbridge Combi (away 7:30pm 1 court to start)</t>
  </si>
  <si>
    <t>1 court to start</t>
  </si>
  <si>
    <t>1 court only</t>
  </si>
  <si>
    <t>Edenbridge Men vs Felbridge (home)</t>
  </si>
  <si>
    <t>Edenbridge Men vs Chaldon (home)</t>
  </si>
  <si>
    <t>Edenbridge Combi vs Felbridge (home)</t>
  </si>
  <si>
    <t>Edenbridge Combi vs Tatsfield (home)</t>
  </si>
  <si>
    <t>Mens A vs Hildenborough B (home)
St Johns E vs Mens C (away 7.30pm)
Masters vs Langton Green (home)
Ladies 6 vs AIT (home)</t>
  </si>
  <si>
    <t xml:space="preserve">
Langton Green vs Ladies 4s (away 7:30pm)
Edenbridge Men vs Felbridge (home)
St Piers vs Edenbridge Combi (Home)
</t>
  </si>
  <si>
    <t>Edenbridge Combi vs St Piers (home)</t>
  </si>
  <si>
    <t>Edenbridge Mens vs St piers (home)</t>
  </si>
  <si>
    <t>St Johns E vs Mixed B (away 7.30pm)
Ladies 4s vs Trident (home)
Mens 4s vs Trident (home)
St Piers vs Edenbridge Mens (away)</t>
  </si>
  <si>
    <t>St Piers vs Edenbridge Mens (away)</t>
  </si>
  <si>
    <t>Lingfield college, St Piers Lane, RH7 6PN</t>
  </si>
  <si>
    <t>Please note new venue</t>
  </si>
  <si>
    <t>Chaldon Village Hall, 95 Brook Lane, CR3 5BN</t>
  </si>
  <si>
    <t>7.30pm</t>
  </si>
  <si>
    <t>Tatsfield village hall, TN16 2AG</t>
  </si>
  <si>
    <t>East grintstead sports club, RH19 4JU</t>
  </si>
  <si>
    <t>St Piers vs Edenbridge Combi (Home)</t>
  </si>
  <si>
    <t>Geoff Brown Cup vs Imberwood (away)</t>
  </si>
  <si>
    <t>Imberwood vs Geoff Brown Cup (away)</t>
  </si>
  <si>
    <t>Geoff Brown Cup</t>
  </si>
  <si>
    <t>Felbridge vs Edenbridge Mens Knock Out Cup (away)</t>
  </si>
  <si>
    <t>Felbridge vs Edenbridge Mens Knock Out Cup (away</t>
  </si>
  <si>
    <t>Edenridge Mens Knock Out Cup</t>
  </si>
  <si>
    <t>Hildenborough B vs Mixed A (away 8pm)
Mixed C vs Wadhurst (home 8pm)
Mens 4s vs Sevenoaks (home)</t>
  </si>
  <si>
    <t>Hildenborough B vs Mens A (away 8pm)
Masters vs Wadhurst B (home)
Mens C vs Hilden Grange (home)</t>
  </si>
  <si>
    <t xml:space="preserve">Hildenborough C vs Mens B (away 8pm)
</t>
  </si>
  <si>
    <t>Hildenborough D vs Mixed B (away 8pm)</t>
  </si>
  <si>
    <t>Hildenborough D vs Mens B (away 8pm)
Langton Green vs Mixed C (away 7:30pm)</t>
  </si>
  <si>
    <t>Hildenborough A vs Angel Centre A (away 8pm)</t>
  </si>
  <si>
    <t>Hildenborough vs Angel Centre (away 8pm)</t>
  </si>
  <si>
    <t>Hildenborough B vs Angel Centre A (away 8pm)</t>
  </si>
  <si>
    <t>Hildenborough C vs Angel Centre B (away 8pm)</t>
  </si>
  <si>
    <t>Hildenborough D vs Angel Centre B (away 8pm)</t>
  </si>
  <si>
    <t>No courts at Angel
St Johns C vs Mens B (away 7.30pm)</t>
  </si>
  <si>
    <t>Mixed B vs St Johns E (home)
Langton Green vs Mens C (away 7.30pm)
Ladies 4s vs Felbridge (home)</t>
  </si>
  <si>
    <t xml:space="preserve">Mens B vs Hildenborough C (home)
</t>
  </si>
  <si>
    <t>Ladies 6s vs Hildenborough (home)</t>
  </si>
  <si>
    <t>Edenbridge Mens vs St piers (home)
Edenbridge Combi vs Newick (home)</t>
  </si>
  <si>
    <t>Newick vs Edenbridge Combi (away 8.15pm)</t>
  </si>
  <si>
    <t>8.15pm</t>
  </si>
  <si>
    <t>Edenbridge Combi vs Newick</t>
  </si>
  <si>
    <t xml:space="preserve">
Trident vs Mens 4s (away 8pm)</t>
  </si>
  <si>
    <t>Trident vs Ladies 4s (away 8pm)</t>
  </si>
  <si>
    <t xml:space="preserve">Mixed B vs Hildenborough D (home)
</t>
  </si>
  <si>
    <t>No courts at Angel
Hildenborough A vs Mens A (away 8pm)
Hildenborough vs Ladies A (away 8pm)
Langton Green vs Masters (away 7:30pm)
Hilden Grange vs Mens 4 (away 8pm)</t>
  </si>
  <si>
    <t xml:space="preserve">Mens B vs St johns C (home)
</t>
  </si>
  <si>
    <t xml:space="preserve">Langton Green vs Composite Cup B </t>
  </si>
  <si>
    <t xml:space="preserve">
Mens 4s vs Paddock Wood A (home)</t>
  </si>
  <si>
    <t xml:space="preserve">Month </t>
  </si>
  <si>
    <t xml:space="preserve">Day </t>
  </si>
  <si>
    <t>DATE</t>
  </si>
  <si>
    <t>Number from date</t>
  </si>
  <si>
    <t>Year</t>
  </si>
  <si>
    <t>TEAM PLAYING</t>
  </si>
  <si>
    <t>OPPOSITION</t>
  </si>
  <si>
    <t>VENUE</t>
  </si>
  <si>
    <t>START TIME</t>
  </si>
  <si>
    <t>Data row</t>
  </si>
  <si>
    <t>away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</si>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</sst>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"/>
    <numFmt numFmtId="166" formatCode="[$-F800]dddd\,\ mmmm\ dd\,\ yyyy"/>
  </numFmts>
  <fonts count="20" x14ac:knownFonts="1">
    <font>
      <sz val="9"/>
      <name val="Trebuchet MS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8"/>
      <color theme="1" tint="0.34998626667073579"/>
      <name val="Arial"/>
      <family val="2"/>
      <scheme val="minor"/>
    </font>
    <font>
      <sz val="10"/>
      <color indexed="63"/>
      <name val="Arial"/>
      <family val="2"/>
      <scheme val="minor"/>
    </font>
    <font>
      <sz val="9"/>
      <name val="Trebuchet MS"/>
      <family val="2"/>
      <scheme val="major"/>
    </font>
    <font>
      <b/>
      <sz val="8"/>
      <color theme="0"/>
      <name val="Arial"/>
      <family val="2"/>
      <scheme val="minor"/>
    </font>
    <font>
      <sz val="9"/>
      <color theme="1"/>
      <name val="Trebuchet MS"/>
      <family val="2"/>
      <scheme val="major"/>
    </font>
    <font>
      <sz val="16"/>
      <color theme="1" tint="0.499984740745262"/>
      <name val="Trebuchet MS"/>
      <family val="2"/>
      <scheme val="major"/>
    </font>
    <font>
      <sz val="36"/>
      <color theme="4"/>
      <name val="Trebuchet MS"/>
      <family val="2"/>
      <scheme val="major"/>
    </font>
    <font>
      <sz val="1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8"/>
      <color theme="1" tint="0.34998626667073579"/>
      <name val="Arial"/>
      <family val="2"/>
      <scheme val="minor"/>
    </font>
    <font>
      <b/>
      <sz val="11"/>
      <name val="Tahoma"/>
      <family val="2"/>
    </font>
    <font>
      <b/>
      <sz val="1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13" fillId="7" borderId="0">
      <alignment horizontal="center"/>
    </xf>
    <xf numFmtId="164" fontId="14" fillId="2" borderId="0" applyNumberFormat="0" applyFill="0" applyBorder="0">
      <alignment wrapText="1"/>
    </xf>
  </cellStyleXfs>
  <cellXfs count="46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1" fillId="0" borderId="0" xfId="10" applyAlignment="1"/>
    <xf numFmtId="0" fontId="13" fillId="7" borderId="0" xfId="13">
      <alignment horizontal="center"/>
    </xf>
    <xf numFmtId="0" fontId="13" fillId="7" borderId="0" xfId="13" applyAlignment="1">
      <alignment horizontal="center"/>
    </xf>
    <xf numFmtId="164" fontId="11" fillId="2" borderId="0" xfId="10" applyNumberFormat="1" applyFill="1" applyBorder="1">
      <alignment horizontal="left" indent="7"/>
    </xf>
    <xf numFmtId="0" fontId="8" fillId="6" borderId="3" xfId="5" applyAlignment="1">
      <alignment horizontal="left" vertical="center" indent="1"/>
    </xf>
    <xf numFmtId="0" fontId="8" fillId="7" borderId="3" xfId="12" applyAlignment="1">
      <alignment horizontal="left" vertical="center" indent="1"/>
    </xf>
    <xf numFmtId="0" fontId="11" fillId="0" borderId="0" xfId="10" applyAlignment="1">
      <alignment horizontal="left" indent="1"/>
    </xf>
    <xf numFmtId="0" fontId="14" fillId="2" borderId="0" xfId="14" applyNumberFormat="1" applyFill="1">
      <alignment wrapText="1"/>
    </xf>
    <xf numFmtId="0" fontId="0" fillId="2" borderId="0" xfId="0" applyFill="1" applyBorder="1">
      <alignment horizontal="left" indent="1"/>
    </xf>
    <xf numFmtId="165" fontId="9" fillId="0" borderId="0" xfId="7" applyFill="1" applyBorder="1">
      <alignment horizontal="left" vertical="top" wrapText="1" indent="1"/>
    </xf>
    <xf numFmtId="165" fontId="9" fillId="0" borderId="0" xfId="8" applyBorder="1">
      <alignment horizontal="left" vertical="top" wrapText="1" indent="1"/>
    </xf>
    <xf numFmtId="0" fontId="0" fillId="0" borderId="0" xfId="0" applyBorder="1">
      <alignment horizontal="left" indent="1"/>
    </xf>
    <xf numFmtId="165" fontId="9" fillId="8" borderId="7" xfId="7" applyFill="1">
      <alignment horizontal="left" vertical="top" wrapText="1" indent="1"/>
    </xf>
    <xf numFmtId="165" fontId="9" fillId="9" borderId="7" xfId="7" applyFill="1">
      <alignment horizontal="left" vertical="top" wrapText="1" indent="1"/>
    </xf>
    <xf numFmtId="0" fontId="0" fillId="9" borderId="0" xfId="0" applyFill="1">
      <alignment horizontal="left" indent="1"/>
    </xf>
    <xf numFmtId="0" fontId="0" fillId="8" borderId="0" xfId="0" applyFill="1">
      <alignment horizontal="left" indent="1"/>
    </xf>
    <xf numFmtId="14" fontId="0" fillId="0" borderId="0" xfId="0" applyNumberFormat="1" applyBorder="1">
      <alignment horizontal="left" indent="1"/>
    </xf>
    <xf numFmtId="14" fontId="0" fillId="0" borderId="0" xfId="0" applyNumberFormat="1" applyFill="1" applyBorder="1">
      <alignment horizontal="left" indent="1"/>
    </xf>
    <xf numFmtId="0" fontId="0" fillId="0" borderId="0" xfId="0" applyFill="1" applyBorder="1">
      <alignment horizontal="left" indent="1"/>
    </xf>
    <xf numFmtId="0" fontId="0" fillId="10" borderId="0" xfId="0" applyFill="1" applyBorder="1">
      <alignment horizontal="left" indent="1"/>
    </xf>
    <xf numFmtId="14" fontId="0" fillId="10" borderId="0" xfId="0" applyNumberFormat="1" applyFill="1" applyBorder="1">
      <alignment horizontal="left" indent="1"/>
    </xf>
    <xf numFmtId="14" fontId="0" fillId="0" borderId="0" xfId="0" applyNumberFormat="1">
      <alignment horizontal="left" indent="1"/>
    </xf>
    <xf numFmtId="14" fontId="0" fillId="10" borderId="0" xfId="0" applyNumberFormat="1" applyFill="1">
      <alignment horizontal="left" indent="1"/>
    </xf>
    <xf numFmtId="0" fontId="0" fillId="10" borderId="0" xfId="0" applyFill="1">
      <alignment horizontal="left" indent="1"/>
    </xf>
    <xf numFmtId="0" fontId="15" fillId="2" borderId="0" xfId="14" applyNumberFormat="1" applyFont="1" applyFill="1" applyAlignment="1">
      <alignment vertical="center" wrapTex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9" fillId="0" borderId="0" xfId="8">
      <alignment horizontal="left" vertical="top" wrapText="1" indent="1"/>
    </xf>
    <xf numFmtId="0" fontId="16" fillId="11" borderId="10" xfId="0" applyFont="1" applyFill="1" applyBorder="1" applyAlignment="1"/>
    <xf numFmtId="0" fontId="17" fillId="11" borderId="10" xfId="0" applyFont="1" applyFill="1" applyBorder="1" applyAlignment="1">
      <alignment vertical="center" wrapText="1"/>
    </xf>
    <xf numFmtId="0" fontId="18" fillId="0" borderId="0" xfId="0" applyFont="1" applyAlignment="1"/>
    <xf numFmtId="0" fontId="18" fillId="0" borderId="10" xfId="0" applyFont="1" applyBorder="1" applyAlignment="1"/>
    <xf numFmtId="0" fontId="19" fillId="12" borderId="10" xfId="0" applyFont="1" applyFill="1" applyBorder="1" applyAlignment="1">
      <alignment vertical="center" wrapText="1"/>
    </xf>
    <xf numFmtId="14" fontId="19" fillId="12" borderId="10" xfId="0" applyNumberFormat="1" applyFont="1" applyFill="1" applyBorder="1" applyAlignment="1">
      <alignment vertical="center" wrapText="1"/>
    </xf>
    <xf numFmtId="166" fontId="19" fillId="12" borderId="10" xfId="0" applyNumberFormat="1" applyFont="1" applyFill="1" applyBorder="1" applyAlignment="1">
      <alignment vertical="center" wrapText="1"/>
    </xf>
  </cellXfs>
  <cellStyles count="15">
    <cellStyle name="40% - Accent1" xfId="1" builtinId="31" customBuiltin="1"/>
    <cellStyle name="Accent1" xfId="3" builtinId="29" customBuiltin="1"/>
    <cellStyle name="Accent5" xfId="4" builtinId="45" customBuiltin="1"/>
    <cellStyle name="Day" xfId="6" xr:uid="{00000000-0005-0000-0000-000003000000}"/>
    <cellStyle name="Day Detail" xfId="7" xr:uid="{00000000-0005-0000-0000-000004000000}"/>
    <cellStyle name="Day Header 1" xfId="5" xr:uid="{00000000-0005-0000-0000-000005000000}"/>
    <cellStyle name="Day Header 2" xfId="12" xr:uid="{00000000-0005-0000-0000-000006000000}"/>
    <cellStyle name="Heading 1" xfId="2" builtinId="16" customBuiltin="1"/>
    <cellStyle name="Hidden" xfId="11" xr:uid="{00000000-0005-0000-0000-000008000000}"/>
    <cellStyle name="Month" xfId="10" xr:uid="{00000000-0005-0000-0000-000009000000}"/>
    <cellStyle name="Normal" xfId="0" builtinId="0" customBuiltin="1"/>
    <cellStyle name="Notes" xfId="8" xr:uid="{00000000-0005-0000-0000-00000B000000}"/>
    <cellStyle name="Notes Header" xfId="9" xr:uid="{00000000-0005-0000-0000-00000C000000}"/>
    <cellStyle name="Tip" xfId="14" xr:uid="{00000000-0005-0000-0000-00000D000000}"/>
    <cellStyle name="Year" xfId="13" xr:uid="{00000000-0005-0000-0000-00000E000000}"/>
  </cellStyles>
  <dxfs count="9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Academic calendar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L144"/>
  <sheetViews>
    <sheetView showGridLines="0" topLeftCell="A18" zoomScaleNormal="100" workbookViewId="0">
      <selection activeCell="K20" sqref="K20:O144"/>
    </sheetView>
  </sheetViews>
  <sheetFormatPr defaultColWidth="9" defaultRowHeight="13.6" x14ac:dyDescent="0.3"/>
  <cols>
    <col min="1" max="1" width="2.7109375" style="1" customWidth="1"/>
    <col min="2" max="8" width="28.7109375" customWidth="1"/>
    <col min="9" max="9" width="2.7109375" customWidth="1"/>
  </cols>
  <sheetData>
    <row r="1" spans="1:12" s="1" customFormat="1" ht="46.2" x14ac:dyDescent="0.75">
      <c r="B1" s="13">
        <v>2018</v>
      </c>
      <c r="C1" s="17" t="s">
        <v>4</v>
      </c>
      <c r="D1" s="11"/>
      <c r="E1" s="18"/>
      <c r="F1" s="18"/>
      <c r="G1" s="35" t="s">
        <v>3</v>
      </c>
      <c r="H1" s="35"/>
      <c r="K1" s="25"/>
      <c r="L1" s="1" t="s">
        <v>5</v>
      </c>
    </row>
    <row r="2" spans="1:12" s="1" customFormat="1" ht="46.2" x14ac:dyDescent="0.75">
      <c r="B2" s="10"/>
      <c r="C2"/>
      <c r="D2" s="4"/>
      <c r="E2" s="4"/>
      <c r="F2" s="4"/>
      <c r="G2" s="4"/>
      <c r="K2" s="26"/>
      <c r="L2" s="1" t="s">
        <v>6</v>
      </c>
    </row>
    <row r="3" spans="1:12" s="3" customFormat="1" ht="14.95" x14ac:dyDescent="0.3">
      <c r="A3" s="2"/>
      <c r="B3" s="15" t="s">
        <v>1</v>
      </c>
      <c r="C3" s="16" t="str">
        <f>UPPER(TEXT(C4,"dddd"))</f>
        <v>TUESDAY</v>
      </c>
      <c r="D3" s="15" t="str">
        <f t="shared" ref="D3:H3" si="0">UPPER(TEXT(D4,"dddd"))</f>
        <v>WEDNESDAY</v>
      </c>
      <c r="E3" s="16" t="str">
        <f t="shared" si="0"/>
        <v>THURSDAY</v>
      </c>
      <c r="F3" s="15" t="str">
        <f t="shared" si="0"/>
        <v>FRIDAY</v>
      </c>
      <c r="G3" s="16" t="str">
        <f t="shared" si="0"/>
        <v>SATURDAY</v>
      </c>
      <c r="H3" s="15" t="str">
        <f t="shared" si="0"/>
        <v>SUNDAY</v>
      </c>
      <c r="I3" s="3" t="s">
        <v>2</v>
      </c>
    </row>
    <row r="4" spans="1:12" ht="21.1" x14ac:dyDescent="0.3">
      <c r="B4" s="5">
        <f t="array" ref="B4:H4">Days+1+DATE(Calendar1Year,Calendar1MonthOption,1)-WEEKDAY(DATE(Calendar1Year,Calendar1MonthOption,1),WeekdayOption)</f>
        <v>43339</v>
      </c>
      <c r="C4" s="5">
        <v>43340</v>
      </c>
      <c r="D4" s="5">
        <v>43341</v>
      </c>
      <c r="E4" s="5">
        <v>43342</v>
      </c>
      <c r="F4" s="5">
        <v>43343</v>
      </c>
      <c r="G4" s="5">
        <v>43344</v>
      </c>
      <c r="H4" s="7">
        <v>43345</v>
      </c>
    </row>
    <row r="5" spans="1:12" x14ac:dyDescent="0.3">
      <c r="B5" s="6"/>
      <c r="C5" s="6"/>
      <c r="D5" s="6"/>
      <c r="E5" s="6"/>
      <c r="F5" s="6"/>
      <c r="G5" s="6"/>
      <c r="H5" s="8"/>
    </row>
    <row r="6" spans="1:12" ht="21.1" x14ac:dyDescent="0.3">
      <c r="B6" s="5">
        <f t="array" ref="B6:H6">Days+8+DATE(Calendar1Year,Calendar1MonthOption,1)-WEEKDAY(DATE(Calendar1Year,Calendar1MonthOption,1),WeekdayOption)</f>
        <v>43346</v>
      </c>
      <c r="C6" s="5">
        <v>43347</v>
      </c>
      <c r="D6" s="5">
        <v>43348</v>
      </c>
      <c r="E6" s="5">
        <v>43349</v>
      </c>
      <c r="F6" s="5">
        <v>43350</v>
      </c>
      <c r="G6" s="5">
        <v>43351</v>
      </c>
      <c r="H6" s="7">
        <v>43352</v>
      </c>
    </row>
    <row r="7" spans="1:12" x14ac:dyDescent="0.3">
      <c r="B7" s="6"/>
      <c r="C7" s="6"/>
      <c r="D7" s="6"/>
      <c r="E7" s="6"/>
      <c r="F7" s="6"/>
      <c r="G7" s="6"/>
      <c r="H7" s="8"/>
    </row>
    <row r="8" spans="1:12" ht="21.1" x14ac:dyDescent="0.3">
      <c r="B8" s="5">
        <f t="array" ref="B8:H8">Days+15+DATE(Calendar1Year,Calendar1MonthOption,1)-WEEKDAY(DATE(Calendar1Year,Calendar1MonthOption,1),WeekdayOption)</f>
        <v>43353</v>
      </c>
      <c r="C8" s="5">
        <v>43354</v>
      </c>
      <c r="D8" s="5">
        <v>43355</v>
      </c>
      <c r="E8" s="5">
        <v>43356</v>
      </c>
      <c r="F8" s="5">
        <v>43357</v>
      </c>
      <c r="G8" s="5">
        <v>43358</v>
      </c>
      <c r="H8" s="7">
        <v>43359</v>
      </c>
    </row>
    <row r="9" spans="1:12" x14ac:dyDescent="0.3">
      <c r="B9" s="6"/>
      <c r="C9" s="6"/>
      <c r="D9" s="6"/>
      <c r="E9" s="6"/>
      <c r="F9" s="6"/>
      <c r="G9" s="6"/>
      <c r="H9" s="8"/>
    </row>
    <row r="10" spans="1:12" ht="21.1" x14ac:dyDescent="0.3">
      <c r="B10" s="5">
        <f t="array" ref="B10:H10">Days+22+DATE(Calendar1Year,Calendar1MonthOption,1)-WEEKDAY(DATE(Calendar1Year,Calendar1MonthOption,1),WeekdayOption)</f>
        <v>43360</v>
      </c>
      <c r="C10" s="5">
        <v>43361</v>
      </c>
      <c r="D10" s="5">
        <v>43362</v>
      </c>
      <c r="E10" s="5">
        <v>43363</v>
      </c>
      <c r="F10" s="5">
        <v>43364</v>
      </c>
      <c r="G10" s="5">
        <v>43365</v>
      </c>
      <c r="H10" s="7">
        <v>43366</v>
      </c>
    </row>
    <row r="11" spans="1:12" x14ac:dyDescent="0.3">
      <c r="B11" s="6"/>
      <c r="C11" s="6"/>
      <c r="D11" s="6"/>
      <c r="E11" s="6"/>
      <c r="F11" s="6"/>
      <c r="G11" s="6"/>
      <c r="H11" s="8"/>
    </row>
    <row r="12" spans="1:12" ht="21.1" x14ac:dyDescent="0.3">
      <c r="B12" s="5">
        <f t="array" ref="B12:H12">Days+29+DATE(Calendar1Year,Calendar1MonthOption,1)-WEEKDAY(DATE(Calendar1Year,Calendar1MonthOption,1),WeekdayOption)</f>
        <v>43367</v>
      </c>
      <c r="C12" s="5">
        <v>43368</v>
      </c>
      <c r="D12" s="5">
        <v>43369</v>
      </c>
      <c r="E12" s="5">
        <v>43370</v>
      </c>
      <c r="F12" s="5">
        <v>43371</v>
      </c>
      <c r="G12" s="5">
        <v>43372</v>
      </c>
      <c r="H12" s="7">
        <v>43373</v>
      </c>
    </row>
    <row r="13" spans="1:12" x14ac:dyDescent="0.3">
      <c r="B13" s="6"/>
      <c r="C13" s="6"/>
      <c r="D13" s="6"/>
      <c r="E13" s="6"/>
      <c r="F13" s="6"/>
      <c r="G13" s="6"/>
      <c r="H13" s="9"/>
    </row>
    <row r="14" spans="1:12" ht="21.1" x14ac:dyDescent="0.3">
      <c r="B14" s="5">
        <f t="array" ref="B14:C14">Days+36+DATE(Calendar1Year,Calendar1MonthOption,1)-WEEKDAY(DATE(Calendar1Year,Calendar1MonthOption,1),WeekdayOption)</f>
        <v>43374</v>
      </c>
      <c r="C14" s="5">
        <v>43375</v>
      </c>
      <c r="D14" s="36" t="s">
        <v>0</v>
      </c>
      <c r="E14" s="37"/>
      <c r="F14" s="37"/>
      <c r="G14" s="37"/>
      <c r="H14" s="37"/>
    </row>
    <row r="15" spans="1:12" x14ac:dyDescent="0.3">
      <c r="B15" s="6"/>
      <c r="C15" s="6"/>
      <c r="D15" s="38"/>
      <c r="E15" s="38"/>
      <c r="F15" s="38"/>
      <c r="G15" s="38"/>
      <c r="H15" s="38"/>
    </row>
    <row r="16" spans="1:12" s="22" customFormat="1" x14ac:dyDescent="0.3">
      <c r="A16" s="19"/>
      <c r="B16" s="20"/>
      <c r="C16" s="20"/>
      <c r="D16" s="21"/>
      <c r="E16" s="21"/>
      <c r="F16" s="21"/>
      <c r="G16" s="21"/>
      <c r="H16" s="21"/>
    </row>
    <row r="17" spans="1:8" s="1" customFormat="1" ht="46.2" x14ac:dyDescent="0.75">
      <c r="B17" s="12">
        <f>YEAR(DATE(Calendar1Year,Calendar1MonthOption+1,1))</f>
        <v>2018</v>
      </c>
      <c r="C17" s="17" t="str">
        <f>TEXT(DATE(Calendar1Year,Calendar1MonthOption+1,1),"mmmm")</f>
        <v>October</v>
      </c>
      <c r="D17" s="14"/>
      <c r="E17" s="4"/>
      <c r="F17" s="4"/>
      <c r="G17" s="4"/>
    </row>
    <row r="18" spans="1:8" s="1" customFormat="1" ht="46.2" x14ac:dyDescent="0.75">
      <c r="B18" s="10"/>
      <c r="C18"/>
      <c r="D18" s="4"/>
      <c r="E18" s="4"/>
      <c r="F18" s="4"/>
      <c r="G18" s="4"/>
    </row>
    <row r="19" spans="1:8" s="3" customFormat="1" ht="14.95" x14ac:dyDescent="0.3">
      <c r="A19" s="2"/>
      <c r="B19" s="15" t="str">
        <f>UPPER(TEXT(B20,"dddd"))</f>
        <v>MONDAY</v>
      </c>
      <c r="C19" s="16" t="str">
        <f t="shared" ref="C19:H19" si="1">UPPER(TEXT(C20,"dddd"))</f>
        <v>TUESDAY</v>
      </c>
      <c r="D19" s="15" t="str">
        <f t="shared" si="1"/>
        <v>WEDNESDAY</v>
      </c>
      <c r="E19" s="16" t="str">
        <f t="shared" si="1"/>
        <v>THURSDAY</v>
      </c>
      <c r="F19" s="15" t="str">
        <f t="shared" si="1"/>
        <v>FRIDAY</v>
      </c>
      <c r="G19" s="16" t="str">
        <f t="shared" si="1"/>
        <v>SATURDAY</v>
      </c>
      <c r="H19" s="15" t="str">
        <f t="shared" si="1"/>
        <v>SUNDAY</v>
      </c>
    </row>
    <row r="20" spans="1:8" ht="21.1" x14ac:dyDescent="0.3">
      <c r="B20" s="5">
        <f t="array" ref="B20:H20">Days+1+DATE(Calendar2Year,Calendar2MonthOption,1)-WEEKDAY(DATE(Calendar2Year,Calendar2MonthOption,1),WeekdayOption)</f>
        <v>43374</v>
      </c>
      <c r="C20" s="5">
        <v>43375</v>
      </c>
      <c r="D20" s="5">
        <v>43376</v>
      </c>
      <c r="E20" s="5">
        <v>43377</v>
      </c>
      <c r="F20" s="5">
        <v>43378</v>
      </c>
      <c r="G20" s="5">
        <v>43379</v>
      </c>
      <c r="H20" s="7">
        <v>43380</v>
      </c>
    </row>
    <row r="21" spans="1:8" ht="54.35" x14ac:dyDescent="0.3">
      <c r="B21" s="6" t="s">
        <v>42</v>
      </c>
      <c r="C21" s="6"/>
      <c r="D21" s="6"/>
      <c r="E21" s="6"/>
      <c r="F21" s="6" t="s">
        <v>23</v>
      </c>
      <c r="G21" s="6"/>
      <c r="H21" s="8" t="s">
        <v>29</v>
      </c>
    </row>
    <row r="22" spans="1:8" ht="21.1" x14ac:dyDescent="0.3">
      <c r="B22" s="5">
        <f t="array" ref="B22:H22">Days+8+DATE(Calendar2Year,Calendar2MonthOption,1)-WEEKDAY(DATE(Calendar2Year,Calendar2MonthOption,1),WeekdayOption)</f>
        <v>43381</v>
      </c>
      <c r="C22" s="5">
        <v>43382</v>
      </c>
      <c r="D22" s="5">
        <v>43383</v>
      </c>
      <c r="E22" s="5">
        <v>43384</v>
      </c>
      <c r="F22" s="5">
        <v>43385</v>
      </c>
      <c r="G22" s="5">
        <v>43386</v>
      </c>
      <c r="H22" s="7">
        <v>43387</v>
      </c>
    </row>
    <row r="23" spans="1:8" ht="40.75" x14ac:dyDescent="0.3">
      <c r="B23" s="6"/>
      <c r="C23" s="6"/>
      <c r="D23" s="6" t="s">
        <v>163</v>
      </c>
      <c r="E23" s="6"/>
      <c r="F23" s="6" t="s">
        <v>230</v>
      </c>
      <c r="G23" s="6"/>
      <c r="H23" s="8"/>
    </row>
    <row r="24" spans="1:8" ht="21.1" x14ac:dyDescent="0.3">
      <c r="B24" s="5">
        <f t="array" ref="B24:H24">Days+15+DATE(Calendar2Year,Calendar2MonthOption,1)-WEEKDAY(DATE(Calendar2Year,Calendar2MonthOption,1),WeekdayOption)</f>
        <v>43388</v>
      </c>
      <c r="C24" s="5">
        <v>43389</v>
      </c>
      <c r="D24" s="5">
        <v>43390</v>
      </c>
      <c r="E24" s="5">
        <v>43391</v>
      </c>
      <c r="F24" s="5">
        <v>43392</v>
      </c>
      <c r="G24" s="5">
        <v>43393</v>
      </c>
      <c r="H24" s="7">
        <v>43394</v>
      </c>
    </row>
    <row r="25" spans="1:8" ht="40.75" x14ac:dyDescent="0.3">
      <c r="B25" s="6" t="s">
        <v>228</v>
      </c>
      <c r="C25" s="6"/>
      <c r="D25" s="6" t="s">
        <v>178</v>
      </c>
      <c r="E25" s="6"/>
      <c r="F25" s="6"/>
      <c r="G25" s="6"/>
      <c r="H25" s="8"/>
    </row>
    <row r="26" spans="1:8" ht="21.1" x14ac:dyDescent="0.3">
      <c r="B26" s="5">
        <f t="array" ref="B26:H26">Days+22+DATE(Calendar2Year,Calendar2MonthOption,1)-WEEKDAY(DATE(Calendar2Year,Calendar2MonthOption,1),WeekdayOption)</f>
        <v>43395</v>
      </c>
      <c r="C26" s="5">
        <v>43396</v>
      </c>
      <c r="D26" s="5">
        <v>43397</v>
      </c>
      <c r="E26" s="5">
        <v>43398</v>
      </c>
      <c r="F26" s="5">
        <v>43399</v>
      </c>
      <c r="G26" s="5">
        <v>43400</v>
      </c>
      <c r="H26" s="7">
        <v>43401</v>
      </c>
    </row>
    <row r="27" spans="1:8" x14ac:dyDescent="0.3">
      <c r="B27" s="24"/>
      <c r="C27" s="24"/>
      <c r="D27" s="24"/>
      <c r="E27" s="24"/>
      <c r="F27" s="24"/>
      <c r="G27" s="6"/>
      <c r="H27" s="8"/>
    </row>
    <row r="28" spans="1:8" ht="21.1" x14ac:dyDescent="0.3">
      <c r="B28" s="5">
        <f t="array" ref="B28:H28">Days+29+DATE(Calendar2Year,Calendar2MonthOption,1)-WEEKDAY(DATE(Calendar2Year,Calendar2MonthOption,1),WeekdayOption)</f>
        <v>43402</v>
      </c>
      <c r="C28" s="5">
        <v>43403</v>
      </c>
      <c r="D28" s="5">
        <v>43404</v>
      </c>
      <c r="E28" s="5">
        <v>43405</v>
      </c>
      <c r="F28" s="5">
        <v>43406</v>
      </c>
      <c r="G28" s="5">
        <v>43407</v>
      </c>
      <c r="H28" s="7">
        <v>43408</v>
      </c>
    </row>
    <row r="29" spans="1:8" ht="27.2" x14ac:dyDescent="0.3">
      <c r="B29" s="6"/>
      <c r="C29" s="6"/>
      <c r="D29" s="6" t="s">
        <v>39</v>
      </c>
      <c r="E29" s="6"/>
      <c r="F29" s="6"/>
      <c r="G29" s="6"/>
      <c r="H29" s="9"/>
    </row>
    <row r="30" spans="1:8" ht="21.1" x14ac:dyDescent="0.3">
      <c r="B30" s="5">
        <f t="array" ref="B30:C30">Days+36+DATE(Calendar2Year,Calendar2MonthOption,1)-WEEKDAY(DATE(Calendar2Year,Calendar2MonthOption,1),WeekdayOption)</f>
        <v>43409</v>
      </c>
      <c r="C30" s="5">
        <v>43410</v>
      </c>
      <c r="D30" s="36" t="s">
        <v>0</v>
      </c>
      <c r="E30" s="37"/>
      <c r="F30" s="37"/>
      <c r="G30" s="37"/>
      <c r="H30" s="37"/>
    </row>
    <row r="31" spans="1:8" x14ac:dyDescent="0.3">
      <c r="B31" s="6"/>
      <c r="C31" s="6"/>
      <c r="D31" s="38"/>
      <c r="E31" s="38"/>
      <c r="F31" s="38"/>
      <c r="G31" s="38"/>
      <c r="H31" s="38"/>
    </row>
    <row r="32" spans="1:8" s="22" customFormat="1" x14ac:dyDescent="0.3">
      <c r="A32" s="19"/>
      <c r="B32" s="20"/>
      <c r="C32" s="20"/>
      <c r="D32" s="21"/>
      <c r="E32" s="21"/>
      <c r="F32" s="21"/>
      <c r="G32" s="21"/>
      <c r="H32" s="21"/>
    </row>
    <row r="33" spans="1:8" s="1" customFormat="1" ht="46.2" x14ac:dyDescent="0.75">
      <c r="B33" s="12">
        <f>YEAR(DATE(Calendar2Year,Calendar2MonthOption+1,1))</f>
        <v>2018</v>
      </c>
      <c r="C33" s="17" t="str">
        <f>TEXT(DATE(Calendar2Year,Calendar2MonthOption+1,1),"mmmm")</f>
        <v>November</v>
      </c>
      <c r="D33" s="4"/>
      <c r="E33" s="4"/>
      <c r="F33" s="4"/>
      <c r="G33" s="4"/>
    </row>
    <row r="34" spans="1:8" s="1" customFormat="1" ht="46.2" x14ac:dyDescent="0.75">
      <c r="B34" s="10"/>
      <c r="C34"/>
      <c r="D34" s="4"/>
      <c r="E34" s="4"/>
      <c r="F34" s="4"/>
      <c r="G34" s="4"/>
    </row>
    <row r="35" spans="1:8" s="3" customFormat="1" ht="14.95" x14ac:dyDescent="0.3">
      <c r="A35" s="2"/>
      <c r="B35" s="15" t="str">
        <f>UPPER(TEXT(B36,"dddd"))</f>
        <v>MONDAY</v>
      </c>
      <c r="C35" s="16" t="str">
        <f t="shared" ref="C35" si="2">UPPER(TEXT(C36,"dddd"))</f>
        <v>TUESDAY</v>
      </c>
      <c r="D35" s="15" t="str">
        <f t="shared" ref="D35" si="3">UPPER(TEXT(D36,"dddd"))</f>
        <v>WEDNESDAY</v>
      </c>
      <c r="E35" s="16" t="str">
        <f t="shared" ref="E35" si="4">UPPER(TEXT(E36,"dddd"))</f>
        <v>THURSDAY</v>
      </c>
      <c r="F35" s="15" t="str">
        <f t="shared" ref="F35" si="5">UPPER(TEXT(F36,"dddd"))</f>
        <v>FRIDAY</v>
      </c>
      <c r="G35" s="16" t="str">
        <f t="shared" ref="G35" si="6">UPPER(TEXT(G36,"dddd"))</f>
        <v>SATURDAY</v>
      </c>
      <c r="H35" s="15" t="str">
        <f t="shared" ref="H35" si="7">UPPER(TEXT(H36,"dddd"))</f>
        <v>SUNDAY</v>
      </c>
    </row>
    <row r="36" spans="1:8" ht="21.1" x14ac:dyDescent="0.3">
      <c r="B36" s="5">
        <f t="array" ref="B36:H36">Days+1+DATE(Calendar3Year,Calendar3MonthOption,1)-WEEKDAY(DATE(Calendar3Year,Calendar3MonthOption,1),WeekdayOption)</f>
        <v>43402</v>
      </c>
      <c r="C36" s="5">
        <v>43403</v>
      </c>
      <c r="D36" s="5">
        <v>43404</v>
      </c>
      <c r="E36" s="5">
        <v>43405</v>
      </c>
      <c r="F36" s="5">
        <v>43406</v>
      </c>
      <c r="G36" s="5">
        <v>43407</v>
      </c>
      <c r="H36" s="7">
        <v>43408</v>
      </c>
    </row>
    <row r="37" spans="1:8" ht="40.75" x14ac:dyDescent="0.3">
      <c r="B37" s="6"/>
      <c r="C37" s="6"/>
      <c r="D37" s="6"/>
      <c r="E37" s="6"/>
      <c r="F37" s="6" t="s">
        <v>173</v>
      </c>
      <c r="G37" s="6"/>
      <c r="H37" s="8"/>
    </row>
    <row r="38" spans="1:8" ht="21.1" x14ac:dyDescent="0.3">
      <c r="B38" s="5">
        <f t="array" ref="B38:H38">Days+8+DATE(Calendar3Year,Calendar3MonthOption,1)-WEEKDAY(DATE(Calendar3Year,Calendar3MonthOption,1),WeekdayOption)</f>
        <v>43409</v>
      </c>
      <c r="C38" s="5">
        <v>43410</v>
      </c>
      <c r="D38" s="5">
        <v>43411</v>
      </c>
      <c r="E38" s="5">
        <v>43412</v>
      </c>
      <c r="F38" s="5">
        <v>43413</v>
      </c>
      <c r="G38" s="5">
        <v>43414</v>
      </c>
      <c r="H38" s="7">
        <v>43415</v>
      </c>
    </row>
    <row r="39" spans="1:8" ht="54.35" x14ac:dyDescent="0.3">
      <c r="B39" s="6" t="s">
        <v>40</v>
      </c>
      <c r="C39" s="6"/>
      <c r="D39" s="6"/>
      <c r="E39" s="6"/>
      <c r="F39" s="6" t="s">
        <v>232</v>
      </c>
      <c r="G39" s="6"/>
      <c r="H39" s="8"/>
    </row>
    <row r="40" spans="1:8" ht="21.1" x14ac:dyDescent="0.3">
      <c r="B40" s="5">
        <f t="array" ref="B40:H40">Days+15+DATE(Calendar3Year,Calendar3MonthOption,1)-WEEKDAY(DATE(Calendar3Year,Calendar3MonthOption,1),WeekdayOption)</f>
        <v>43416</v>
      </c>
      <c r="C40" s="5">
        <v>43417</v>
      </c>
      <c r="D40" s="5">
        <v>43418</v>
      </c>
      <c r="E40" s="5">
        <v>43419</v>
      </c>
      <c r="F40" s="5">
        <v>43420</v>
      </c>
      <c r="G40" s="5">
        <v>43421</v>
      </c>
      <c r="H40" s="7">
        <v>43422</v>
      </c>
    </row>
    <row r="41" spans="1:8" ht="122.3" x14ac:dyDescent="0.3">
      <c r="B41" s="6"/>
      <c r="C41" s="6"/>
      <c r="D41" s="6"/>
      <c r="E41" s="6"/>
      <c r="F41" s="23" t="s">
        <v>231</v>
      </c>
      <c r="G41" s="6"/>
      <c r="H41" s="8"/>
    </row>
    <row r="42" spans="1:8" ht="21.1" x14ac:dyDescent="0.3">
      <c r="B42" s="5">
        <f t="array" ref="B42:H42">Days+22+DATE(Calendar3Year,Calendar3MonthOption,1)-WEEKDAY(DATE(Calendar3Year,Calendar3MonthOption,1),WeekdayOption)</f>
        <v>43423</v>
      </c>
      <c r="C42" s="5">
        <v>43424</v>
      </c>
      <c r="D42" s="5">
        <v>43425</v>
      </c>
      <c r="E42" s="5">
        <v>43426</v>
      </c>
      <c r="F42" s="5">
        <v>43427</v>
      </c>
      <c r="G42" s="5">
        <v>43428</v>
      </c>
      <c r="H42" s="7">
        <v>43429</v>
      </c>
    </row>
    <row r="43" spans="1:8" ht="40.75" x14ac:dyDescent="0.3">
      <c r="B43" s="6"/>
      <c r="C43" s="6" t="s">
        <v>180</v>
      </c>
      <c r="D43" s="6"/>
      <c r="E43" s="6" t="s">
        <v>22</v>
      </c>
      <c r="F43" s="6" t="s">
        <v>21</v>
      </c>
      <c r="G43" s="6"/>
      <c r="H43" s="8"/>
    </row>
    <row r="44" spans="1:8" ht="21.1" x14ac:dyDescent="0.3">
      <c r="B44" s="5">
        <f t="array" ref="B44:H44">Days+29+DATE(Calendar3Year,Calendar3MonthOption,1)-WEEKDAY(DATE(Calendar3Year,Calendar3MonthOption,1),WeekdayOption)</f>
        <v>43430</v>
      </c>
      <c r="C44" s="5">
        <v>43431</v>
      </c>
      <c r="D44" s="5">
        <v>43432</v>
      </c>
      <c r="E44" s="5">
        <v>43433</v>
      </c>
      <c r="F44" s="5">
        <v>43434</v>
      </c>
      <c r="G44" s="5">
        <v>43435</v>
      </c>
      <c r="H44" s="7">
        <v>43436</v>
      </c>
    </row>
    <row r="45" spans="1:8" ht="67.95" x14ac:dyDescent="0.3">
      <c r="B45" s="6" t="s">
        <v>27</v>
      </c>
      <c r="C45" s="6"/>
      <c r="D45" s="6" t="s">
        <v>7</v>
      </c>
      <c r="E45" s="6"/>
      <c r="F45" s="6" t="s">
        <v>174</v>
      </c>
      <c r="G45" s="6"/>
      <c r="H45" s="9"/>
    </row>
    <row r="46" spans="1:8" ht="21.1" x14ac:dyDescent="0.3">
      <c r="B46" s="5">
        <f t="array" ref="B46:C46">Days+36+DATE(Calendar3Year,Calendar3MonthOption,1)-WEEKDAY(DATE(Calendar3Year,Calendar3MonthOption,1),WeekdayOption)</f>
        <v>43437</v>
      </c>
      <c r="C46" s="5">
        <v>43438</v>
      </c>
      <c r="D46" s="36" t="s">
        <v>0</v>
      </c>
      <c r="E46" s="37"/>
      <c r="F46" s="37"/>
      <c r="G46" s="37"/>
      <c r="H46" s="37"/>
    </row>
    <row r="47" spans="1:8" x14ac:dyDescent="0.3">
      <c r="B47" s="6"/>
      <c r="C47" s="6"/>
      <c r="D47" s="38"/>
      <c r="E47" s="38"/>
      <c r="F47" s="38"/>
      <c r="G47" s="38"/>
      <c r="H47" s="38"/>
    </row>
    <row r="48" spans="1:8" s="22" customFormat="1" x14ac:dyDescent="0.3">
      <c r="A48" s="19"/>
      <c r="B48" s="20"/>
      <c r="C48" s="20"/>
      <c r="D48" s="21"/>
      <c r="E48" s="21"/>
      <c r="F48" s="21"/>
      <c r="G48" s="21"/>
      <c r="H48" s="21"/>
    </row>
    <row r="49" spans="1:8" s="1" customFormat="1" ht="46.2" x14ac:dyDescent="0.75">
      <c r="B49" s="12">
        <f>YEAR(DATE(Calendar3Year,Calendar3MonthOption+1,1))</f>
        <v>2018</v>
      </c>
      <c r="C49" s="17" t="str">
        <f>TEXT(DATE(Calendar3Year,Calendar3MonthOption+1,1),"mmmm")</f>
        <v>December</v>
      </c>
      <c r="D49" s="4"/>
      <c r="E49" s="4"/>
      <c r="F49" s="4"/>
      <c r="G49" s="4"/>
    </row>
    <row r="50" spans="1:8" s="1" customFormat="1" ht="46.2" x14ac:dyDescent="0.75">
      <c r="B50" s="10"/>
      <c r="C50"/>
      <c r="D50" s="4"/>
      <c r="E50" s="4"/>
      <c r="F50" s="4"/>
      <c r="G50" s="4"/>
    </row>
    <row r="51" spans="1:8" s="3" customFormat="1" ht="14.95" x14ac:dyDescent="0.3">
      <c r="A51" s="2"/>
      <c r="B51" s="15" t="str">
        <f>UPPER(TEXT(B52,"dddd"))</f>
        <v>MONDAY</v>
      </c>
      <c r="C51" s="16" t="str">
        <f t="shared" ref="C51" si="8">UPPER(TEXT(C52,"dddd"))</f>
        <v>TUESDAY</v>
      </c>
      <c r="D51" s="15" t="str">
        <f t="shared" ref="D51" si="9">UPPER(TEXT(D52,"dddd"))</f>
        <v>WEDNESDAY</v>
      </c>
      <c r="E51" s="16" t="str">
        <f t="shared" ref="E51" si="10">UPPER(TEXT(E52,"dddd"))</f>
        <v>THURSDAY</v>
      </c>
      <c r="F51" s="15" t="str">
        <f t="shared" ref="F51" si="11">UPPER(TEXT(F52,"dddd"))</f>
        <v>FRIDAY</v>
      </c>
      <c r="G51" s="16" t="str">
        <f t="shared" ref="G51" si="12">UPPER(TEXT(G52,"dddd"))</f>
        <v>SATURDAY</v>
      </c>
      <c r="H51" s="15" t="str">
        <f t="shared" ref="H51" si="13">UPPER(TEXT(H52,"dddd"))</f>
        <v>SUNDAY</v>
      </c>
    </row>
    <row r="52" spans="1:8" ht="21.1" x14ac:dyDescent="0.3">
      <c r="B52" s="5">
        <f t="array" ref="B52:H52">Days+1+DATE(Calendar4Year,Calendar4MonthOption,1)-WEEKDAY(DATE(Calendar4Year,Calendar4MonthOption,1),WeekdayOption)</f>
        <v>43430</v>
      </c>
      <c r="C52" s="5">
        <v>43431</v>
      </c>
      <c r="D52" s="5">
        <v>43432</v>
      </c>
      <c r="E52" s="5">
        <v>43433</v>
      </c>
      <c r="F52" s="5">
        <v>43434</v>
      </c>
      <c r="G52" s="5">
        <v>43435</v>
      </c>
      <c r="H52" s="7">
        <v>43436</v>
      </c>
    </row>
    <row r="53" spans="1:8" ht="27.2" x14ac:dyDescent="0.3">
      <c r="B53" s="6"/>
      <c r="C53" s="6"/>
      <c r="D53" s="6"/>
      <c r="E53" s="6"/>
      <c r="F53" s="6"/>
      <c r="G53" s="6"/>
      <c r="H53" s="8" t="s">
        <v>9</v>
      </c>
    </row>
    <row r="54" spans="1:8" ht="21.1" x14ac:dyDescent="0.3">
      <c r="B54" s="5">
        <f t="array" ref="B54:H54">Days+8+DATE(Calendar4Year,Calendar4MonthOption,1)-WEEKDAY(DATE(Calendar4Year,Calendar4MonthOption,1),WeekdayOption)</f>
        <v>43437</v>
      </c>
      <c r="C54" s="5">
        <v>43438</v>
      </c>
      <c r="D54" s="5">
        <v>43439</v>
      </c>
      <c r="E54" s="5">
        <v>43440</v>
      </c>
      <c r="F54" s="5">
        <v>43441</v>
      </c>
      <c r="G54" s="5">
        <v>43442</v>
      </c>
      <c r="H54" s="7">
        <v>43443</v>
      </c>
    </row>
    <row r="55" spans="1:8" ht="54.35" x14ac:dyDescent="0.3">
      <c r="B55" s="6" t="s">
        <v>26</v>
      </c>
      <c r="C55" s="6"/>
      <c r="D55" s="6" t="s">
        <v>37</v>
      </c>
      <c r="E55" s="6" t="s">
        <v>13</v>
      </c>
      <c r="F55" s="6" t="s">
        <v>221</v>
      </c>
      <c r="G55" s="6"/>
      <c r="H55" s="8"/>
    </row>
    <row r="56" spans="1:8" ht="21.1" x14ac:dyDescent="0.3">
      <c r="B56" s="5">
        <f t="array" ref="B56:H56">Days+15+DATE(Calendar4Year,Calendar4MonthOption,1)-WEEKDAY(DATE(Calendar4Year,Calendar4MonthOption,1),WeekdayOption)</f>
        <v>43444</v>
      </c>
      <c r="C56" s="5">
        <v>43445</v>
      </c>
      <c r="D56" s="5">
        <v>43446</v>
      </c>
      <c r="E56" s="5">
        <v>43447</v>
      </c>
      <c r="F56" s="5">
        <v>43448</v>
      </c>
      <c r="G56" s="5">
        <v>43449</v>
      </c>
      <c r="H56" s="7">
        <v>43450</v>
      </c>
    </row>
    <row r="57" spans="1:8" ht="54.35" x14ac:dyDescent="0.3">
      <c r="B57" s="6"/>
      <c r="C57" s="6"/>
      <c r="D57" s="6" t="s">
        <v>10</v>
      </c>
      <c r="E57" s="6" t="s">
        <v>24</v>
      </c>
      <c r="F57" s="6" t="s">
        <v>177</v>
      </c>
      <c r="G57" s="6"/>
      <c r="H57" s="8"/>
    </row>
    <row r="58" spans="1:8" ht="21.1" x14ac:dyDescent="0.3">
      <c r="B58" s="5">
        <f t="array" ref="B58:H58">Days+22+DATE(Calendar4Year,Calendar4MonthOption,1)-WEEKDAY(DATE(Calendar4Year,Calendar4MonthOption,1),WeekdayOption)</f>
        <v>43451</v>
      </c>
      <c r="C58" s="5">
        <v>43452</v>
      </c>
      <c r="D58" s="5">
        <v>43453</v>
      </c>
      <c r="E58" s="5">
        <v>43454</v>
      </c>
      <c r="F58" s="5">
        <v>43455</v>
      </c>
      <c r="G58" s="5">
        <v>43456</v>
      </c>
      <c r="H58" s="7">
        <v>43457</v>
      </c>
    </row>
    <row r="59" spans="1:8" ht="27.2" x14ac:dyDescent="0.3">
      <c r="B59" s="6" t="s">
        <v>34</v>
      </c>
      <c r="C59" s="6"/>
      <c r="D59" s="6" t="s">
        <v>207</v>
      </c>
      <c r="E59" s="24"/>
      <c r="F59" s="24"/>
      <c r="G59" s="6"/>
      <c r="H59" s="8"/>
    </row>
    <row r="60" spans="1:8" ht="21.1" x14ac:dyDescent="0.3">
      <c r="B60" s="5">
        <f t="array" ref="B60:H60">Days+29+DATE(Calendar4Year,Calendar4MonthOption,1)-WEEKDAY(DATE(Calendar4Year,Calendar4MonthOption,1),WeekdayOption)</f>
        <v>43458</v>
      </c>
      <c r="C60" s="5">
        <v>43459</v>
      </c>
      <c r="D60" s="5">
        <v>43460</v>
      </c>
      <c r="E60" s="5">
        <v>43461</v>
      </c>
      <c r="F60" s="5">
        <v>43462</v>
      </c>
      <c r="G60" s="5">
        <v>43463</v>
      </c>
      <c r="H60" s="7">
        <v>43464</v>
      </c>
    </row>
    <row r="61" spans="1:8" x14ac:dyDescent="0.3">
      <c r="B61" s="24"/>
      <c r="C61" s="24"/>
      <c r="D61" s="24"/>
      <c r="E61" s="24"/>
      <c r="F61" s="24"/>
      <c r="G61" s="6"/>
      <c r="H61" s="9"/>
    </row>
    <row r="62" spans="1:8" ht="21.1" x14ac:dyDescent="0.3">
      <c r="B62" s="5">
        <f t="array" ref="B62:C62">Days+36+DATE(Calendar4Year,Calendar4MonthOption,1)-WEEKDAY(DATE(Calendar4Year,Calendar4MonthOption,1),WeekdayOption)</f>
        <v>43465</v>
      </c>
      <c r="C62" s="5">
        <v>43466</v>
      </c>
      <c r="D62" s="36" t="s">
        <v>0</v>
      </c>
      <c r="E62" s="37"/>
      <c r="F62" s="37"/>
      <c r="G62" s="37"/>
      <c r="H62" s="37"/>
    </row>
    <row r="63" spans="1:8" x14ac:dyDescent="0.3">
      <c r="B63" s="24"/>
      <c r="C63" s="6"/>
      <c r="D63" s="38"/>
      <c r="E63" s="38"/>
      <c r="F63" s="38"/>
      <c r="G63" s="38"/>
      <c r="H63" s="38"/>
    </row>
    <row r="64" spans="1:8" s="22" customFormat="1" x14ac:dyDescent="0.3">
      <c r="A64" s="19"/>
      <c r="B64" s="20"/>
      <c r="C64" s="20"/>
      <c r="D64" s="21"/>
      <c r="E64" s="21"/>
      <c r="F64" s="21"/>
      <c r="G64" s="21"/>
      <c r="H64" s="21"/>
    </row>
    <row r="65" spans="1:8" s="1" customFormat="1" ht="46.2" x14ac:dyDescent="0.75">
      <c r="B65" s="12">
        <f>YEAR(DATE(Calendar4Year,Calendar4MonthOption+1,1))</f>
        <v>2019</v>
      </c>
      <c r="C65" s="17" t="str">
        <f>TEXT(DATE(Calendar4Year,Calendar4MonthOption+1,1),"mmmm")</f>
        <v>January</v>
      </c>
      <c r="D65" s="4"/>
      <c r="E65" s="4"/>
      <c r="F65" s="4"/>
      <c r="G65" s="4"/>
    </row>
    <row r="66" spans="1:8" s="1" customFormat="1" ht="46.2" x14ac:dyDescent="0.75">
      <c r="B66" s="10"/>
      <c r="C66"/>
      <c r="D66" s="4"/>
      <c r="E66" s="4"/>
      <c r="F66" s="4"/>
      <c r="G66" s="4"/>
    </row>
    <row r="67" spans="1:8" s="3" customFormat="1" ht="14.95" x14ac:dyDescent="0.3">
      <c r="A67" s="2"/>
      <c r="B67" s="15" t="str">
        <f>UPPER(TEXT(B68,"dddd"))</f>
        <v>MONDAY</v>
      </c>
      <c r="C67" s="16" t="str">
        <f t="shared" ref="C67" si="14">UPPER(TEXT(C68,"dddd"))</f>
        <v>TUESDAY</v>
      </c>
      <c r="D67" s="15" t="str">
        <f t="shared" ref="D67" si="15">UPPER(TEXT(D68,"dddd"))</f>
        <v>WEDNESDAY</v>
      </c>
      <c r="E67" s="16" t="str">
        <f t="shared" ref="E67" si="16">UPPER(TEXT(E68,"dddd"))</f>
        <v>THURSDAY</v>
      </c>
      <c r="F67" s="15" t="str">
        <f t="shared" ref="F67" si="17">UPPER(TEXT(F68,"dddd"))</f>
        <v>FRIDAY</v>
      </c>
      <c r="G67" s="16" t="str">
        <f t="shared" ref="G67" si="18">UPPER(TEXT(G68,"dddd"))</f>
        <v>SATURDAY</v>
      </c>
      <c r="H67" s="15" t="str">
        <f t="shared" ref="H67" si="19">UPPER(TEXT(H68,"dddd"))</f>
        <v>SUNDAY</v>
      </c>
    </row>
    <row r="68" spans="1:8" ht="21.1" x14ac:dyDescent="0.3">
      <c r="B68" s="5">
        <f t="array" ref="B68:H68">Days+1+DATE(Calendar5Year,Calendar5MonthOption,1)-WEEKDAY(DATE(Calendar5Year,Calendar5MonthOption,1),WeekdayOption)</f>
        <v>43465</v>
      </c>
      <c r="C68" s="5">
        <v>43466</v>
      </c>
      <c r="D68" s="5">
        <v>43467</v>
      </c>
      <c r="E68" s="5">
        <v>43468</v>
      </c>
      <c r="F68" s="5">
        <v>43469</v>
      </c>
      <c r="G68" s="5">
        <v>43470</v>
      </c>
      <c r="H68" s="7">
        <v>43471</v>
      </c>
    </row>
    <row r="69" spans="1:8" ht="40.75" x14ac:dyDescent="0.3">
      <c r="B69" s="6"/>
      <c r="C69" s="24"/>
      <c r="D69" s="24"/>
      <c r="E69" s="6"/>
      <c r="F69" s="6" t="s">
        <v>222</v>
      </c>
      <c r="G69" s="6"/>
      <c r="H69" s="8"/>
    </row>
    <row r="70" spans="1:8" ht="21.1" x14ac:dyDescent="0.3">
      <c r="B70" s="5">
        <f t="array" ref="B70:H70">Days+8+DATE(Calendar5Year,Calendar5MonthOption,1)-WEEKDAY(DATE(Calendar5Year,Calendar5MonthOption,1),WeekdayOption)</f>
        <v>43472</v>
      </c>
      <c r="C70" s="5">
        <v>43473</v>
      </c>
      <c r="D70" s="5">
        <v>43474</v>
      </c>
      <c r="E70" s="5">
        <v>43475</v>
      </c>
      <c r="F70" s="5">
        <v>43476</v>
      </c>
      <c r="G70" s="5">
        <v>43477</v>
      </c>
      <c r="H70" s="7">
        <v>43478</v>
      </c>
    </row>
    <row r="71" spans="1:8" ht="67.95" x14ac:dyDescent="0.3">
      <c r="B71" s="6" t="s">
        <v>20</v>
      </c>
      <c r="C71" s="6" t="s">
        <v>233</v>
      </c>
      <c r="D71" s="6"/>
      <c r="E71" s="6"/>
      <c r="F71" s="6" t="s">
        <v>210</v>
      </c>
      <c r="G71" s="6"/>
      <c r="H71" s="8"/>
    </row>
    <row r="72" spans="1:8" ht="21.1" x14ac:dyDescent="0.3">
      <c r="B72" s="5">
        <f t="array" ref="B72:H72">Days+15+DATE(Calendar5Year,Calendar5MonthOption,1)-WEEKDAY(DATE(Calendar5Year,Calendar5MonthOption,1),WeekdayOption)</f>
        <v>43479</v>
      </c>
      <c r="C72" s="5">
        <v>43480</v>
      </c>
      <c r="D72" s="5">
        <v>43481</v>
      </c>
      <c r="E72" s="5">
        <v>43482</v>
      </c>
      <c r="F72" s="5">
        <v>43483</v>
      </c>
      <c r="G72" s="5">
        <v>43484</v>
      </c>
      <c r="H72" s="7">
        <v>43485</v>
      </c>
    </row>
    <row r="73" spans="1:8" ht="67.95" x14ac:dyDescent="0.3">
      <c r="B73" s="6" t="s">
        <v>38</v>
      </c>
      <c r="C73" s="6"/>
      <c r="D73" s="6" t="s">
        <v>33</v>
      </c>
      <c r="E73" s="6"/>
      <c r="F73" s="6" t="s">
        <v>17</v>
      </c>
      <c r="G73" s="6"/>
      <c r="H73" s="8"/>
    </row>
    <row r="74" spans="1:8" ht="21.1" x14ac:dyDescent="0.3">
      <c r="B74" s="5">
        <f t="array" ref="B74:H74">Days+22+DATE(Calendar5Year,Calendar5MonthOption,1)-WEEKDAY(DATE(Calendar5Year,Calendar5MonthOption,1),WeekdayOption)</f>
        <v>43486</v>
      </c>
      <c r="C74" s="5">
        <v>43487</v>
      </c>
      <c r="D74" s="5">
        <v>43488</v>
      </c>
      <c r="E74" s="5">
        <v>43489</v>
      </c>
      <c r="F74" s="5">
        <v>43490</v>
      </c>
      <c r="G74" s="5">
        <v>43491</v>
      </c>
      <c r="H74" s="7">
        <v>43492</v>
      </c>
    </row>
    <row r="75" spans="1:8" ht="81.55" x14ac:dyDescent="0.3">
      <c r="B75" s="6" t="s">
        <v>162</v>
      </c>
      <c r="C75" s="6"/>
      <c r="D75" s="6" t="s">
        <v>223</v>
      </c>
      <c r="E75" s="6"/>
      <c r="F75" s="6" t="s">
        <v>25</v>
      </c>
      <c r="G75" s="6"/>
      <c r="H75" s="8"/>
    </row>
    <row r="76" spans="1:8" ht="21.1" x14ac:dyDescent="0.3">
      <c r="B76" s="5">
        <f t="array" ref="B76:H76">Days+29+DATE(Calendar5Year,Calendar5MonthOption,1)-WEEKDAY(DATE(Calendar5Year,Calendar5MonthOption,1),WeekdayOption)</f>
        <v>43493</v>
      </c>
      <c r="C76" s="5">
        <v>43494</v>
      </c>
      <c r="D76" s="5">
        <v>43495</v>
      </c>
      <c r="E76" s="5">
        <v>43496</v>
      </c>
      <c r="F76" s="5">
        <v>43497</v>
      </c>
      <c r="G76" s="5">
        <v>43498</v>
      </c>
      <c r="H76" s="7">
        <v>43499</v>
      </c>
    </row>
    <row r="77" spans="1:8" ht="54.35" x14ac:dyDescent="0.3">
      <c r="B77" s="6" t="s">
        <v>41</v>
      </c>
      <c r="C77" s="6"/>
      <c r="D77" s="6" t="s">
        <v>8</v>
      </c>
      <c r="E77" s="6"/>
      <c r="F77" s="6"/>
      <c r="G77" s="6"/>
      <c r="H77" s="9"/>
    </row>
    <row r="78" spans="1:8" ht="21.1" x14ac:dyDescent="0.3">
      <c r="B78" s="5">
        <f t="array" ref="B78:C78">Days+36+DATE(Calendar5Year,Calendar5MonthOption,1)-WEEKDAY(DATE(Calendar5Year,Calendar5MonthOption,1),WeekdayOption)</f>
        <v>43500</v>
      </c>
      <c r="C78" s="5">
        <v>43501</v>
      </c>
      <c r="D78" s="36" t="s">
        <v>0</v>
      </c>
      <c r="E78" s="37"/>
      <c r="F78" s="37"/>
      <c r="G78" s="37"/>
      <c r="H78" s="37"/>
    </row>
    <row r="79" spans="1:8" x14ac:dyDescent="0.3">
      <c r="B79" s="6"/>
      <c r="C79" s="6"/>
      <c r="D79" s="38"/>
      <c r="E79" s="38"/>
      <c r="F79" s="38"/>
      <c r="G79" s="38"/>
      <c r="H79" s="38"/>
    </row>
    <row r="80" spans="1:8" s="22" customFormat="1" x14ac:dyDescent="0.3">
      <c r="A80" s="19"/>
      <c r="B80" s="20"/>
      <c r="C80" s="20"/>
      <c r="D80" s="21"/>
      <c r="E80" s="21"/>
      <c r="F80" s="21"/>
      <c r="G80" s="21"/>
      <c r="H80" s="21"/>
    </row>
    <row r="81" spans="1:8" s="1" customFormat="1" ht="46.2" x14ac:dyDescent="0.75">
      <c r="B81" s="12">
        <f>YEAR(DATE(Calendar5Year,Calendar5MonthOption+1,1))</f>
        <v>2019</v>
      </c>
      <c r="C81" s="17" t="str">
        <f>TEXT(DATE(Calendar5Year,Calendar5MonthOption+1,1),"mmmm")</f>
        <v>February</v>
      </c>
      <c r="D81" s="4"/>
      <c r="E81" s="4"/>
      <c r="F81" s="4"/>
      <c r="G81" s="4"/>
    </row>
    <row r="82" spans="1:8" s="1" customFormat="1" ht="46.2" x14ac:dyDescent="0.75">
      <c r="B82" s="10"/>
      <c r="C82"/>
      <c r="D82" s="4"/>
      <c r="E82" s="4"/>
      <c r="F82" s="4"/>
      <c r="G82" s="4"/>
    </row>
    <row r="83" spans="1:8" s="3" customFormat="1" ht="14.95" x14ac:dyDescent="0.3">
      <c r="A83" s="2"/>
      <c r="B83" s="15" t="str">
        <f>UPPER(TEXT(B84,"dddd"))</f>
        <v>MONDAY</v>
      </c>
      <c r="C83" s="16" t="str">
        <f t="shared" ref="C83" si="20">UPPER(TEXT(C84,"dddd"))</f>
        <v>TUESDAY</v>
      </c>
      <c r="D83" s="15" t="str">
        <f t="shared" ref="D83" si="21">UPPER(TEXT(D84,"dddd"))</f>
        <v>WEDNESDAY</v>
      </c>
      <c r="E83" s="16" t="str">
        <f t="shared" ref="E83" si="22">UPPER(TEXT(E84,"dddd"))</f>
        <v>THURSDAY</v>
      </c>
      <c r="F83" s="15" t="str">
        <f t="shared" ref="F83" si="23">UPPER(TEXT(F84,"dddd"))</f>
        <v>FRIDAY</v>
      </c>
      <c r="G83" s="16" t="str">
        <f t="shared" ref="G83" si="24">UPPER(TEXT(G84,"dddd"))</f>
        <v>SATURDAY</v>
      </c>
      <c r="H83" s="15" t="str">
        <f t="shared" ref="H83" si="25">UPPER(TEXT(H84,"dddd"))</f>
        <v>SUNDAY</v>
      </c>
    </row>
    <row r="84" spans="1:8" ht="21.1" x14ac:dyDescent="0.3">
      <c r="B84" s="5">
        <f t="array" ref="B84:H84">Days+1+DATE(Calendar6Year,Calendar6MonthOption,1)-WEEKDAY(DATE(Calendar6Year,Calendar6MonthOption,1),WeekdayOption)</f>
        <v>43493</v>
      </c>
      <c r="C84" s="5">
        <v>43494</v>
      </c>
      <c r="D84" s="5">
        <v>43495</v>
      </c>
      <c r="E84" s="5">
        <v>43496</v>
      </c>
      <c r="F84" s="5">
        <v>43497</v>
      </c>
      <c r="G84" s="5">
        <v>43498</v>
      </c>
      <c r="H84" s="7">
        <v>43499</v>
      </c>
    </row>
    <row r="85" spans="1:8" ht="67.95" x14ac:dyDescent="0.3">
      <c r="B85" s="6"/>
      <c r="C85" s="6"/>
      <c r="D85" s="6"/>
      <c r="E85" s="6"/>
      <c r="F85" s="6" t="s">
        <v>65</v>
      </c>
      <c r="G85" s="6"/>
      <c r="H85" s="8"/>
    </row>
    <row r="86" spans="1:8" ht="21.1" x14ac:dyDescent="0.3">
      <c r="B86" s="5">
        <f t="array" ref="B86:H86">Days+8+DATE(Calendar6Year,Calendar6MonthOption,1)-WEEKDAY(DATE(Calendar6Year,Calendar6MonthOption,1),WeekdayOption)</f>
        <v>43500</v>
      </c>
      <c r="C86" s="5">
        <v>43501</v>
      </c>
      <c r="D86" s="5">
        <v>43502</v>
      </c>
      <c r="E86" s="5">
        <v>43503</v>
      </c>
      <c r="F86" s="5">
        <v>43504</v>
      </c>
      <c r="G86" s="5">
        <v>43505</v>
      </c>
      <c r="H86" s="7">
        <v>43506</v>
      </c>
    </row>
    <row r="87" spans="1:8" ht="81.55" x14ac:dyDescent="0.3">
      <c r="B87" s="6"/>
      <c r="C87" s="6"/>
      <c r="D87" s="6"/>
      <c r="E87" s="6" t="s">
        <v>12</v>
      </c>
      <c r="F87" s="6" t="s">
        <v>195</v>
      </c>
      <c r="G87" s="6"/>
      <c r="H87" s="8"/>
    </row>
    <row r="88" spans="1:8" ht="21.1" x14ac:dyDescent="0.3">
      <c r="B88" s="5">
        <f t="array" ref="B88:H88">Days+15+DATE(Calendar6Year,Calendar6MonthOption,1)-WEEKDAY(DATE(Calendar6Year,Calendar6MonthOption,1),WeekdayOption)</f>
        <v>43507</v>
      </c>
      <c r="C88" s="5">
        <v>43508</v>
      </c>
      <c r="D88" s="5">
        <v>43509</v>
      </c>
      <c r="E88" s="5">
        <v>43510</v>
      </c>
      <c r="F88" s="5">
        <v>43511</v>
      </c>
      <c r="G88" s="5">
        <v>43512</v>
      </c>
      <c r="H88" s="7">
        <v>43513</v>
      </c>
    </row>
    <row r="89" spans="1:8" ht="54.35" x14ac:dyDescent="0.3">
      <c r="B89" s="6" t="s">
        <v>161</v>
      </c>
      <c r="C89" s="6"/>
      <c r="D89" s="6"/>
      <c r="E89" s="6" t="s">
        <v>176</v>
      </c>
      <c r="F89" s="23" t="s">
        <v>220</v>
      </c>
      <c r="G89" s="6"/>
      <c r="H89" s="8" t="s">
        <v>35</v>
      </c>
    </row>
    <row r="90" spans="1:8" ht="21.1" x14ac:dyDescent="0.3">
      <c r="B90" s="5">
        <f t="array" ref="B90:H90">Days+22+DATE(Calendar6Year,Calendar6MonthOption,1)-WEEKDAY(DATE(Calendar6Year,Calendar6MonthOption,1),WeekdayOption)</f>
        <v>43514</v>
      </c>
      <c r="C90" s="5">
        <v>43515</v>
      </c>
      <c r="D90" s="5">
        <v>43516</v>
      </c>
      <c r="E90" s="5">
        <v>43517</v>
      </c>
      <c r="F90" s="5">
        <v>43518</v>
      </c>
      <c r="G90" s="5">
        <v>43519</v>
      </c>
      <c r="H90" s="7">
        <v>43520</v>
      </c>
    </row>
    <row r="91" spans="1:8" x14ac:dyDescent="0.3">
      <c r="B91" s="24"/>
      <c r="C91" s="24"/>
      <c r="D91" s="24"/>
      <c r="E91" s="24"/>
      <c r="F91" s="24"/>
      <c r="G91" s="6"/>
      <c r="H91" s="8"/>
    </row>
    <row r="92" spans="1:8" ht="21.1" x14ac:dyDescent="0.3">
      <c r="B92" s="5">
        <f t="array" ref="B92:H92">Days+29+DATE(Calendar6Year,Calendar6MonthOption,1)-WEEKDAY(DATE(Calendar6Year,Calendar6MonthOption,1),WeekdayOption)</f>
        <v>43521</v>
      </c>
      <c r="C92" s="5">
        <v>43522</v>
      </c>
      <c r="D92" s="5">
        <v>43523</v>
      </c>
      <c r="E92" s="5">
        <v>43524</v>
      </c>
      <c r="F92" s="5">
        <v>43525</v>
      </c>
      <c r="G92" s="5">
        <v>43526</v>
      </c>
      <c r="H92" s="7">
        <v>43527</v>
      </c>
    </row>
    <row r="93" spans="1:8" ht="27.2" x14ac:dyDescent="0.3">
      <c r="B93" s="6" t="s">
        <v>31</v>
      </c>
      <c r="C93" s="6"/>
      <c r="D93" s="6"/>
      <c r="E93" s="6" t="s">
        <v>15</v>
      </c>
      <c r="F93" s="6"/>
      <c r="G93" s="6"/>
      <c r="H93" s="9"/>
    </row>
    <row r="94" spans="1:8" ht="21.1" x14ac:dyDescent="0.3">
      <c r="B94" s="5">
        <f t="array" ref="B94:C94">Days+36+DATE(Calendar6Year,Calendar6MonthOption,1)-WEEKDAY(DATE(Calendar6Year,Calendar6MonthOption,1),WeekdayOption)</f>
        <v>43528</v>
      </c>
      <c r="C94" s="5">
        <v>43529</v>
      </c>
      <c r="D94" s="36" t="s">
        <v>0</v>
      </c>
      <c r="E94" s="37"/>
      <c r="F94" s="37"/>
      <c r="G94" s="37"/>
      <c r="H94" s="37"/>
    </row>
    <row r="95" spans="1:8" x14ac:dyDescent="0.3">
      <c r="B95" s="6"/>
      <c r="C95" s="6"/>
      <c r="D95" s="38"/>
      <c r="E95" s="38"/>
      <c r="F95" s="38"/>
      <c r="G95" s="38"/>
      <c r="H95" s="38"/>
    </row>
    <row r="96" spans="1:8" s="22" customFormat="1" x14ac:dyDescent="0.3">
      <c r="A96" s="19"/>
      <c r="B96" s="20"/>
      <c r="C96" s="20"/>
      <c r="D96" s="21"/>
      <c r="E96" s="21"/>
      <c r="F96" s="21"/>
      <c r="G96" s="21"/>
      <c r="H96" s="21"/>
    </row>
    <row r="97" spans="1:8" s="1" customFormat="1" ht="46.2" x14ac:dyDescent="0.75">
      <c r="B97" s="12">
        <f>YEAR(DATE(Calendar6Year,Calendar6MonthOption+1,1))</f>
        <v>2019</v>
      </c>
      <c r="C97" s="17" t="str">
        <f>TEXT(DATE(Calendar6Year,Calendar6MonthOption+1,1),"mmmm")</f>
        <v>March</v>
      </c>
      <c r="D97" s="4"/>
      <c r="E97" s="4"/>
      <c r="F97" s="4"/>
      <c r="G97" s="4"/>
    </row>
    <row r="98" spans="1:8" s="1" customFormat="1" ht="46.2" x14ac:dyDescent="0.75">
      <c r="B98" s="10"/>
      <c r="C98"/>
      <c r="D98" s="4"/>
      <c r="E98" s="4"/>
      <c r="F98" s="4"/>
      <c r="G98" s="4"/>
    </row>
    <row r="99" spans="1:8" s="3" customFormat="1" ht="14.95" x14ac:dyDescent="0.3">
      <c r="A99" s="2"/>
      <c r="B99" s="15" t="str">
        <f>UPPER(TEXT(B100,"dddd"))</f>
        <v>MONDAY</v>
      </c>
      <c r="C99" s="16" t="str">
        <f t="shared" ref="C99" si="26">UPPER(TEXT(C100,"dddd"))</f>
        <v>TUESDAY</v>
      </c>
      <c r="D99" s="15" t="str">
        <f t="shared" ref="D99" si="27">UPPER(TEXT(D100,"dddd"))</f>
        <v>WEDNESDAY</v>
      </c>
      <c r="E99" s="16" t="str">
        <f t="shared" ref="E99" si="28">UPPER(TEXT(E100,"dddd"))</f>
        <v>THURSDAY</v>
      </c>
      <c r="F99" s="15" t="str">
        <f t="shared" ref="F99" si="29">UPPER(TEXT(F100,"dddd"))</f>
        <v>FRIDAY</v>
      </c>
      <c r="G99" s="16" t="str">
        <f t="shared" ref="G99" si="30">UPPER(TEXT(G100,"dddd"))</f>
        <v>SATURDAY</v>
      </c>
      <c r="H99" s="15" t="str">
        <f t="shared" ref="H99" si="31">UPPER(TEXT(H100,"dddd"))</f>
        <v>SUNDAY</v>
      </c>
    </row>
    <row r="100" spans="1:8" ht="21.1" x14ac:dyDescent="0.3">
      <c r="B100" s="5">
        <f t="array" ref="B100:H100">Days+1+DATE(Calendar7Year,Calendar7MonthOption,1)-WEEKDAY(DATE(Calendar7Year,Calendar7MonthOption,1),WeekdayOption)</f>
        <v>43521</v>
      </c>
      <c r="C100" s="5">
        <v>43522</v>
      </c>
      <c r="D100" s="5">
        <v>43523</v>
      </c>
      <c r="E100" s="5">
        <v>43524</v>
      </c>
      <c r="F100" s="5">
        <v>43525</v>
      </c>
      <c r="G100" s="5">
        <v>43526</v>
      </c>
      <c r="H100" s="7">
        <v>43527</v>
      </c>
    </row>
    <row r="101" spans="1:8" ht="108.7" x14ac:dyDescent="0.3">
      <c r="B101" s="6"/>
      <c r="C101" s="6"/>
      <c r="D101" s="6"/>
      <c r="E101" s="6"/>
      <c r="F101" s="6" t="s">
        <v>192</v>
      </c>
      <c r="G101" s="6"/>
      <c r="H101" s="8"/>
    </row>
    <row r="102" spans="1:8" ht="21.1" x14ac:dyDescent="0.3">
      <c r="B102" s="5">
        <f t="array" ref="B102:H102">Days+8+DATE(Calendar7Year,Calendar7MonthOption,1)-WEEKDAY(DATE(Calendar7Year,Calendar7MonthOption,1),WeekdayOption)</f>
        <v>43528</v>
      </c>
      <c r="C102" s="5">
        <v>43529</v>
      </c>
      <c r="D102" s="5">
        <v>43530</v>
      </c>
      <c r="E102" s="5">
        <v>43531</v>
      </c>
      <c r="F102" s="5">
        <v>43532</v>
      </c>
      <c r="G102" s="5">
        <v>43533</v>
      </c>
      <c r="H102" s="7">
        <v>43534</v>
      </c>
    </row>
    <row r="103" spans="1:8" ht="95.1" x14ac:dyDescent="0.3">
      <c r="B103" s="6"/>
      <c r="C103" s="6"/>
      <c r="D103" s="6" t="s">
        <v>32</v>
      </c>
      <c r="E103" s="6"/>
      <c r="F103" s="6" t="s">
        <v>191</v>
      </c>
      <c r="G103" s="6"/>
      <c r="H103" s="8"/>
    </row>
    <row r="104" spans="1:8" ht="21.1" x14ac:dyDescent="0.3">
      <c r="B104" s="5">
        <f t="array" ref="B104:H104">Days+15+DATE(Calendar7Year,Calendar7MonthOption,1)-WEEKDAY(DATE(Calendar7Year,Calendar7MonthOption,1),WeekdayOption)</f>
        <v>43535</v>
      </c>
      <c r="C104" s="5">
        <v>43536</v>
      </c>
      <c r="D104" s="5">
        <v>43537</v>
      </c>
      <c r="E104" s="5">
        <v>43538</v>
      </c>
      <c r="F104" s="5">
        <v>43539</v>
      </c>
      <c r="G104" s="5">
        <v>43540</v>
      </c>
      <c r="H104" s="7">
        <v>43541</v>
      </c>
    </row>
    <row r="105" spans="1:8" ht="81.55" x14ac:dyDescent="0.3">
      <c r="B105" s="6" t="s">
        <v>229</v>
      </c>
      <c r="C105" s="6"/>
      <c r="D105" s="6" t="s">
        <v>18</v>
      </c>
      <c r="E105" s="6" t="s">
        <v>14</v>
      </c>
      <c r="F105" s="6" t="s">
        <v>175</v>
      </c>
      <c r="G105" s="6"/>
      <c r="H105" s="8"/>
    </row>
    <row r="106" spans="1:8" ht="21.1" x14ac:dyDescent="0.3">
      <c r="B106" s="5">
        <f t="array" ref="B106:H106">Days+22+DATE(Calendar7Year,Calendar7MonthOption,1)-WEEKDAY(DATE(Calendar7Year,Calendar7MonthOption,1),WeekdayOption)</f>
        <v>43542</v>
      </c>
      <c r="C106" s="5">
        <v>43543</v>
      </c>
      <c r="D106" s="5">
        <v>43544</v>
      </c>
      <c r="E106" s="5">
        <v>43545</v>
      </c>
      <c r="F106" s="5">
        <v>43546</v>
      </c>
      <c r="G106" s="5">
        <v>43547</v>
      </c>
      <c r="H106" s="7">
        <v>43548</v>
      </c>
    </row>
    <row r="107" spans="1:8" ht="81.55" x14ac:dyDescent="0.3">
      <c r="B107" s="6"/>
      <c r="C107" s="6"/>
      <c r="D107" s="6" t="s">
        <v>28</v>
      </c>
      <c r="E107" s="6"/>
      <c r="F107" s="6" t="s">
        <v>211</v>
      </c>
      <c r="G107" s="6"/>
      <c r="H107" s="8"/>
    </row>
    <row r="108" spans="1:8" ht="21.1" x14ac:dyDescent="0.3">
      <c r="B108" s="5">
        <f t="array" ref="B108:H108">Days+29+DATE(Calendar7Year,Calendar7MonthOption,1)-WEEKDAY(DATE(Calendar7Year,Calendar7MonthOption,1),WeekdayOption)</f>
        <v>43549</v>
      </c>
      <c r="C108" s="5">
        <v>43550</v>
      </c>
      <c r="D108" s="5">
        <v>43551</v>
      </c>
      <c r="E108" s="5">
        <v>43552</v>
      </c>
      <c r="F108" s="5">
        <v>43553</v>
      </c>
      <c r="G108" s="5">
        <v>43554</v>
      </c>
      <c r="H108" s="7">
        <v>43555</v>
      </c>
    </row>
    <row r="109" spans="1:8" ht="40.75" x14ac:dyDescent="0.3">
      <c r="B109" s="6"/>
      <c r="C109" s="6"/>
      <c r="D109" s="6" t="s">
        <v>30</v>
      </c>
      <c r="E109" s="6"/>
      <c r="F109" s="6" t="s">
        <v>212</v>
      </c>
      <c r="G109" s="6"/>
      <c r="H109" s="9"/>
    </row>
    <row r="110" spans="1:8" ht="21.1" x14ac:dyDescent="0.3">
      <c r="B110" s="5">
        <f t="array" ref="B110:C110">Days+36+DATE(Calendar7Year,Calendar7MonthOption,1)-WEEKDAY(DATE(Calendar7Year,Calendar7MonthOption,1),WeekdayOption)</f>
        <v>43556</v>
      </c>
      <c r="C110" s="5">
        <v>43557</v>
      </c>
      <c r="D110" s="36" t="s">
        <v>0</v>
      </c>
      <c r="E110" s="37"/>
      <c r="F110" s="37"/>
      <c r="G110" s="37"/>
      <c r="H110" s="37"/>
    </row>
    <row r="111" spans="1:8" x14ac:dyDescent="0.3">
      <c r="B111" s="6"/>
      <c r="C111" s="6"/>
      <c r="D111" s="38"/>
      <c r="E111" s="38"/>
      <c r="F111" s="38"/>
      <c r="G111" s="38"/>
      <c r="H111" s="38"/>
    </row>
    <row r="112" spans="1:8" s="22" customFormat="1" x14ac:dyDescent="0.3">
      <c r="A112" s="19"/>
      <c r="B112" s="20"/>
      <c r="C112" s="20"/>
      <c r="D112" s="21"/>
      <c r="E112" s="21"/>
      <c r="F112" s="21"/>
      <c r="G112" s="21"/>
      <c r="H112" s="21"/>
    </row>
    <row r="113" spans="1:8" s="1" customFormat="1" ht="46.2" x14ac:dyDescent="0.75">
      <c r="B113" s="12">
        <f>YEAR(DATE(Calendar7Year,Calendar7MonthOption+1,1))</f>
        <v>2019</v>
      </c>
      <c r="C113" s="17" t="str">
        <f>TEXT(DATE(Calendar7Year,Calendar7MonthOption+1,1),"mmmm")</f>
        <v>April</v>
      </c>
      <c r="D113" s="4"/>
      <c r="E113" s="4"/>
      <c r="F113" s="4"/>
      <c r="G113" s="4"/>
    </row>
    <row r="114" spans="1:8" s="1" customFormat="1" ht="46.2" x14ac:dyDescent="0.75">
      <c r="B114" s="10"/>
      <c r="C114"/>
      <c r="D114" s="4"/>
      <c r="E114" s="4"/>
      <c r="F114" s="4"/>
      <c r="G114" s="4"/>
    </row>
    <row r="115" spans="1:8" s="3" customFormat="1" ht="14.95" x14ac:dyDescent="0.3">
      <c r="A115" s="2"/>
      <c r="B115" s="15" t="str">
        <f>UPPER(TEXT(B116,"dddd"))</f>
        <v>MONDAY</v>
      </c>
      <c r="C115" s="16" t="str">
        <f t="shared" ref="C115" si="32">UPPER(TEXT(C116,"dddd"))</f>
        <v>TUESDAY</v>
      </c>
      <c r="D115" s="15" t="str">
        <f t="shared" ref="D115" si="33">UPPER(TEXT(D116,"dddd"))</f>
        <v>WEDNESDAY</v>
      </c>
      <c r="E115" s="16" t="str">
        <f t="shared" ref="E115" si="34">UPPER(TEXT(E116,"dddd"))</f>
        <v>THURSDAY</v>
      </c>
      <c r="F115" s="15" t="str">
        <f t="shared" ref="F115" si="35">UPPER(TEXT(F116,"dddd"))</f>
        <v>FRIDAY</v>
      </c>
      <c r="G115" s="16" t="str">
        <f t="shared" ref="G115" si="36">UPPER(TEXT(G116,"dddd"))</f>
        <v>SATURDAY</v>
      </c>
      <c r="H115" s="15" t="str">
        <f t="shared" ref="H115" si="37">UPPER(TEXT(H116,"dddd"))</f>
        <v>SUNDAY</v>
      </c>
    </row>
    <row r="116" spans="1:8" ht="21.1" x14ac:dyDescent="0.3">
      <c r="B116" s="5">
        <f t="array" ref="B116:H116">Days+1+DATE(Calendar8Year,Calendar8MonthOption,1)-WEEKDAY(DATE(Calendar8Year,Calendar8MonthOption,1),WeekdayOption)</f>
        <v>43556</v>
      </c>
      <c r="C116" s="5">
        <v>43557</v>
      </c>
      <c r="D116" s="5">
        <v>43558</v>
      </c>
      <c r="E116" s="5">
        <v>43559</v>
      </c>
      <c r="F116" s="5">
        <v>43560</v>
      </c>
      <c r="G116" s="5">
        <v>43561</v>
      </c>
      <c r="H116" s="7">
        <v>43562</v>
      </c>
    </row>
    <row r="117" spans="1:8" ht="81.55" x14ac:dyDescent="0.3">
      <c r="B117" s="6"/>
      <c r="C117" s="6"/>
      <c r="D117" s="6" t="s">
        <v>19</v>
      </c>
      <c r="E117" s="6" t="s">
        <v>16</v>
      </c>
      <c r="F117" s="6" t="s">
        <v>36</v>
      </c>
      <c r="G117" s="6"/>
      <c r="H117" s="8"/>
    </row>
    <row r="118" spans="1:8" ht="21.1" x14ac:dyDescent="0.3">
      <c r="B118" s="5">
        <f t="array" ref="B118:H118">Days+8+DATE(Calendar8Year,Calendar8MonthOption,1)-WEEKDAY(DATE(Calendar8Year,Calendar8MonthOption,1),WeekdayOption)</f>
        <v>43563</v>
      </c>
      <c r="C118" s="5">
        <v>43564</v>
      </c>
      <c r="D118" s="5">
        <v>43565</v>
      </c>
      <c r="E118" s="5">
        <v>43566</v>
      </c>
      <c r="F118" s="5">
        <v>43567</v>
      </c>
      <c r="G118" s="5">
        <v>43568</v>
      </c>
      <c r="H118" s="7">
        <v>43569</v>
      </c>
    </row>
    <row r="119" spans="1:8" ht="27.2" x14ac:dyDescent="0.3">
      <c r="B119" s="24"/>
      <c r="C119" s="24"/>
      <c r="D119" s="24"/>
      <c r="E119" s="24"/>
      <c r="F119" s="24" t="s">
        <v>213</v>
      </c>
      <c r="G119" s="6"/>
      <c r="H119" s="8"/>
    </row>
    <row r="120" spans="1:8" ht="21.1" x14ac:dyDescent="0.3">
      <c r="B120" s="5">
        <f t="array" ref="B120:H120">Days+15+DATE(Calendar8Year,Calendar8MonthOption,1)-WEEKDAY(DATE(Calendar8Year,Calendar8MonthOption,1),WeekdayOption)</f>
        <v>43570</v>
      </c>
      <c r="C120" s="5">
        <v>43571</v>
      </c>
      <c r="D120" s="5">
        <v>43572</v>
      </c>
      <c r="E120" s="5">
        <v>43573</v>
      </c>
      <c r="F120" s="5">
        <v>43574</v>
      </c>
      <c r="G120" s="5">
        <v>43575</v>
      </c>
      <c r="H120" s="7">
        <v>43576</v>
      </c>
    </row>
    <row r="121" spans="1:8" ht="27.2" x14ac:dyDescent="0.3">
      <c r="B121" s="24"/>
      <c r="C121" s="24"/>
      <c r="D121" s="24" t="s">
        <v>204</v>
      </c>
      <c r="E121" s="24"/>
      <c r="F121" s="24"/>
      <c r="G121" s="6"/>
      <c r="H121" s="8"/>
    </row>
    <row r="122" spans="1:8" ht="21.1" x14ac:dyDescent="0.3">
      <c r="B122" s="5">
        <f t="array" ref="B122:H122">Days+22+DATE(Calendar8Year,Calendar8MonthOption,1)-WEEKDAY(DATE(Calendar8Year,Calendar8MonthOption,1),WeekdayOption)</f>
        <v>43577</v>
      </c>
      <c r="C122" s="5">
        <v>43578</v>
      </c>
      <c r="D122" s="5">
        <v>43579</v>
      </c>
      <c r="E122" s="5">
        <v>43580</v>
      </c>
      <c r="F122" s="5">
        <v>43581</v>
      </c>
      <c r="G122" s="5">
        <v>43582</v>
      </c>
      <c r="H122" s="7">
        <v>43583</v>
      </c>
    </row>
    <row r="123" spans="1:8" ht="81.55" x14ac:dyDescent="0.3">
      <c r="B123" s="24"/>
      <c r="C123" s="6"/>
      <c r="D123" s="6" t="s">
        <v>193</v>
      </c>
      <c r="E123" s="6"/>
      <c r="F123" s="6" t="s">
        <v>147</v>
      </c>
      <c r="G123" s="6"/>
      <c r="H123" s="8" t="s">
        <v>11</v>
      </c>
    </row>
    <row r="124" spans="1:8" ht="21.1" x14ac:dyDescent="0.3">
      <c r="B124" s="5">
        <f t="array" ref="B124:H124">Days+29+DATE(Calendar8Year,Calendar8MonthOption,1)-WEEKDAY(DATE(Calendar8Year,Calendar8MonthOption,1),WeekdayOption)</f>
        <v>43584</v>
      </c>
      <c r="C124" s="5">
        <v>43585</v>
      </c>
      <c r="D124" s="5">
        <v>43586</v>
      </c>
      <c r="E124" s="5">
        <v>43587</v>
      </c>
      <c r="F124" s="5">
        <v>43588</v>
      </c>
      <c r="G124" s="5">
        <v>43589</v>
      </c>
      <c r="H124" s="7">
        <v>43590</v>
      </c>
    </row>
    <row r="125" spans="1:8" x14ac:dyDescent="0.3">
      <c r="B125" s="6"/>
      <c r="C125" s="6"/>
      <c r="D125" s="6"/>
      <c r="E125" s="6"/>
      <c r="F125" s="6"/>
      <c r="G125" s="6"/>
      <c r="H125" s="9"/>
    </row>
    <row r="126" spans="1:8" ht="21.1" x14ac:dyDescent="0.3">
      <c r="B126" s="5">
        <f t="array" ref="B126:C126">Days+36+DATE(Calendar8Year,Calendar8MonthOption,1)-WEEKDAY(DATE(Calendar8Year,Calendar8MonthOption,1),WeekdayOption)</f>
        <v>43591</v>
      </c>
      <c r="C126" s="5">
        <v>43592</v>
      </c>
      <c r="D126" s="36" t="s">
        <v>0</v>
      </c>
      <c r="E126" s="37"/>
      <c r="F126" s="37"/>
      <c r="G126" s="37"/>
      <c r="H126" s="37"/>
    </row>
    <row r="127" spans="1:8" x14ac:dyDescent="0.3">
      <c r="B127" s="6"/>
      <c r="C127" s="6"/>
      <c r="D127" s="38"/>
      <c r="E127" s="38"/>
      <c r="F127" s="38"/>
      <c r="G127" s="38"/>
      <c r="H127" s="38"/>
    </row>
    <row r="128" spans="1:8" s="22" customFormat="1" x14ac:dyDescent="0.3">
      <c r="A128" s="19"/>
      <c r="B128" s="20"/>
      <c r="C128" s="20"/>
      <c r="D128" s="21"/>
      <c r="E128" s="21"/>
      <c r="F128" s="21"/>
      <c r="G128" s="21"/>
      <c r="H128" s="21"/>
    </row>
    <row r="129" spans="1:8" s="1" customFormat="1" ht="46.2" x14ac:dyDescent="0.75">
      <c r="B129" s="12">
        <f>YEAR(DATE(Calendar8Year,Calendar8MonthOption+1,1))</f>
        <v>2019</v>
      </c>
      <c r="C129" s="17" t="str">
        <f>TEXT(DATE(Calendar8Year,Calendar8MonthOption+1,1),"mmmm")</f>
        <v>May</v>
      </c>
      <c r="D129" s="4"/>
      <c r="E129" s="4"/>
      <c r="F129" s="4"/>
      <c r="G129" s="4"/>
    </row>
    <row r="130" spans="1:8" s="1" customFormat="1" ht="46.2" x14ac:dyDescent="0.75">
      <c r="B130" s="10"/>
      <c r="C130"/>
      <c r="D130" s="4"/>
      <c r="E130" s="4"/>
      <c r="F130" s="4"/>
      <c r="G130" s="4"/>
    </row>
    <row r="131" spans="1:8" s="3" customFormat="1" ht="14.95" x14ac:dyDescent="0.3">
      <c r="A131" s="2"/>
      <c r="B131" s="15" t="str">
        <f>UPPER(TEXT(B132,"dddd"))</f>
        <v>MONDAY</v>
      </c>
      <c r="C131" s="16" t="str">
        <f t="shared" ref="C131" si="38">UPPER(TEXT(C132,"dddd"))</f>
        <v>TUESDAY</v>
      </c>
      <c r="D131" s="15" t="str">
        <f t="shared" ref="D131" si="39">UPPER(TEXT(D132,"dddd"))</f>
        <v>WEDNESDAY</v>
      </c>
      <c r="E131" s="16" t="str">
        <f t="shared" ref="E131" si="40">UPPER(TEXT(E132,"dddd"))</f>
        <v>THURSDAY</v>
      </c>
      <c r="F131" s="15" t="str">
        <f t="shared" ref="F131" si="41">UPPER(TEXT(F132,"dddd"))</f>
        <v>FRIDAY</v>
      </c>
      <c r="G131" s="16" t="str">
        <f t="shared" ref="G131" si="42">UPPER(TEXT(G132,"dddd"))</f>
        <v>SATURDAY</v>
      </c>
      <c r="H131" s="15" t="str">
        <f t="shared" ref="H131" si="43">UPPER(TEXT(H132,"dddd"))</f>
        <v>SUNDAY</v>
      </c>
    </row>
    <row r="132" spans="1:8" ht="21.1" x14ac:dyDescent="0.3">
      <c r="B132" s="5">
        <f t="array" ref="B132:H132">Days+1+DATE(Calendar9Year,Calendar9MonthOption,1)-WEEKDAY(DATE(Calendar9Year,Calendar9MonthOption,1),WeekdayOption)</f>
        <v>43584</v>
      </c>
      <c r="C132" s="5">
        <v>43585</v>
      </c>
      <c r="D132" s="5">
        <v>43586</v>
      </c>
      <c r="E132" s="5">
        <v>43587</v>
      </c>
      <c r="F132" s="5">
        <v>43588</v>
      </c>
      <c r="G132" s="5">
        <v>43589</v>
      </c>
      <c r="H132" s="7">
        <v>43590</v>
      </c>
    </row>
    <row r="133" spans="1:8" ht="54.35" x14ac:dyDescent="0.3">
      <c r="B133" s="6"/>
      <c r="C133" s="6"/>
      <c r="D133" s="6" t="s">
        <v>179</v>
      </c>
      <c r="E133" s="6"/>
      <c r="F133" s="6" t="s">
        <v>214</v>
      </c>
      <c r="G133" s="6"/>
      <c r="H133" s="8"/>
    </row>
    <row r="134" spans="1:8" ht="21.1" x14ac:dyDescent="0.3">
      <c r="B134" s="5">
        <f t="array" ref="B134:H134">Days+8+DATE(Calendar9Year,Calendar9MonthOption,1)-WEEKDAY(DATE(Calendar9Year,Calendar9MonthOption,1),WeekdayOption)</f>
        <v>43591</v>
      </c>
      <c r="C134" s="5">
        <v>43592</v>
      </c>
      <c r="D134" s="5">
        <v>43593</v>
      </c>
      <c r="E134" s="5">
        <v>43594</v>
      </c>
      <c r="F134" s="5">
        <v>43595</v>
      </c>
      <c r="G134" s="5">
        <v>43596</v>
      </c>
      <c r="H134" s="7">
        <v>43597</v>
      </c>
    </row>
    <row r="135" spans="1:8" ht="67.95" x14ac:dyDescent="0.3">
      <c r="B135" s="6"/>
      <c r="C135" s="6"/>
      <c r="D135" s="6" t="s">
        <v>234</v>
      </c>
      <c r="E135" s="6"/>
      <c r="F135" s="6" t="s">
        <v>181</v>
      </c>
      <c r="G135" s="6"/>
      <c r="H135" s="8"/>
    </row>
    <row r="136" spans="1:8" ht="21.1" x14ac:dyDescent="0.3">
      <c r="B136" s="5">
        <f t="array" ref="B136:H136">Days+15+DATE(Calendar9Year,Calendar9MonthOption,1)-WEEKDAY(DATE(Calendar9Year,Calendar9MonthOption,1),WeekdayOption)</f>
        <v>43598</v>
      </c>
      <c r="C136" s="5">
        <v>43599</v>
      </c>
      <c r="D136" s="5">
        <v>43600</v>
      </c>
      <c r="E136" s="5">
        <v>43601</v>
      </c>
      <c r="F136" s="5">
        <v>43602</v>
      </c>
      <c r="G136" s="5">
        <v>43603</v>
      </c>
      <c r="H136" s="7">
        <v>43604</v>
      </c>
    </row>
    <row r="137" spans="1:8" ht="54.35" x14ac:dyDescent="0.3">
      <c r="B137" s="6"/>
      <c r="C137" s="6"/>
      <c r="D137" s="6"/>
      <c r="E137" s="6"/>
      <c r="F137" s="6" t="s">
        <v>224</v>
      </c>
      <c r="G137" s="6"/>
      <c r="H137" s="8"/>
    </row>
    <row r="138" spans="1:8" ht="21.1" x14ac:dyDescent="0.3">
      <c r="B138" s="5">
        <f t="array" ref="B138:H138">Days+22+DATE(Calendar9Year,Calendar9MonthOption,1)-WEEKDAY(DATE(Calendar9Year,Calendar9MonthOption,1),WeekdayOption)</f>
        <v>43605</v>
      </c>
      <c r="C138" s="5">
        <v>43606</v>
      </c>
      <c r="D138" s="5">
        <v>43607</v>
      </c>
      <c r="E138" s="5">
        <v>43608</v>
      </c>
      <c r="F138" s="5">
        <v>43609</v>
      </c>
      <c r="G138" s="5">
        <v>43610</v>
      </c>
      <c r="H138" s="7">
        <v>43611</v>
      </c>
    </row>
    <row r="139" spans="1:8" ht="27.2" x14ac:dyDescent="0.3">
      <c r="B139" s="6"/>
      <c r="C139" s="6"/>
      <c r="D139" s="6" t="s">
        <v>225</v>
      </c>
      <c r="E139" s="6"/>
      <c r="F139" s="6"/>
      <c r="G139" s="6"/>
      <c r="H139" s="8"/>
    </row>
    <row r="140" spans="1:8" ht="21.1" x14ac:dyDescent="0.3">
      <c r="B140" s="5">
        <f t="array" ref="B140:H140">Days+29+DATE(Calendar9Year,Calendar9MonthOption,1)-WEEKDAY(DATE(Calendar9Year,Calendar9MonthOption,1),WeekdayOption)</f>
        <v>43612</v>
      </c>
      <c r="C140" s="5">
        <v>43613</v>
      </c>
      <c r="D140" s="5">
        <v>43614</v>
      </c>
      <c r="E140" s="5">
        <v>43615</v>
      </c>
      <c r="F140" s="5">
        <v>43616</v>
      </c>
      <c r="G140" s="5">
        <v>43617</v>
      </c>
      <c r="H140" s="7">
        <v>43618</v>
      </c>
    </row>
    <row r="141" spans="1:8" x14ac:dyDescent="0.3">
      <c r="B141" s="24"/>
      <c r="C141" s="24"/>
      <c r="D141" s="24"/>
      <c r="E141" s="24"/>
      <c r="F141" s="24"/>
      <c r="G141" s="6"/>
      <c r="H141" s="9"/>
    </row>
    <row r="142" spans="1:8" ht="21.1" x14ac:dyDescent="0.3">
      <c r="B142" s="5">
        <f t="array" ref="B142:C142">Days+36+DATE(Calendar9Year,Calendar9MonthOption,1)-WEEKDAY(DATE(Calendar9Year,Calendar9MonthOption,1),WeekdayOption)</f>
        <v>43619</v>
      </c>
      <c r="C142" s="5">
        <v>43620</v>
      </c>
      <c r="D142" s="36" t="s">
        <v>0</v>
      </c>
      <c r="E142" s="37"/>
      <c r="F142" s="37"/>
      <c r="G142" s="37"/>
      <c r="H142" s="37"/>
    </row>
    <row r="143" spans="1:8" x14ac:dyDescent="0.3">
      <c r="B143" s="6"/>
      <c r="C143" s="6"/>
      <c r="D143" s="38"/>
      <c r="E143" s="38"/>
      <c r="F143" s="38"/>
      <c r="G143" s="38"/>
      <c r="H143" s="38"/>
    </row>
    <row r="144" spans="1:8" s="22" customFormat="1" x14ac:dyDescent="0.3">
      <c r="A144" s="19"/>
      <c r="B144" s="20"/>
      <c r="C144" s="20"/>
      <c r="D144" s="21"/>
      <c r="E144" s="21"/>
      <c r="F144" s="21"/>
      <c r="G144" s="21"/>
      <c r="H144" s="21"/>
    </row>
  </sheetData>
  <mergeCells count="19">
    <mergeCell ref="D110:H110"/>
    <mergeCell ref="D95:H95"/>
    <mergeCell ref="D143:H143"/>
    <mergeCell ref="D126:H126"/>
    <mergeCell ref="D142:H142"/>
    <mergeCell ref="D111:H111"/>
    <mergeCell ref="D127:H127"/>
    <mergeCell ref="D46:H46"/>
    <mergeCell ref="D94:H94"/>
    <mergeCell ref="D47:H47"/>
    <mergeCell ref="D63:H63"/>
    <mergeCell ref="D79:H79"/>
    <mergeCell ref="D62:H62"/>
    <mergeCell ref="D78:H78"/>
    <mergeCell ref="G1:H1"/>
    <mergeCell ref="D14:H14"/>
    <mergeCell ref="D30:H30"/>
    <mergeCell ref="D15:H15"/>
    <mergeCell ref="D31:H31"/>
  </mergeCells>
  <phoneticPr fontId="1" type="noConversion"/>
  <conditionalFormatting sqref="B4:H4 B6:H6 B8:H8 B10:H10 B12:H12 B14:C14">
    <cfRule type="expression" dxfId="8" priority="38">
      <formula>MONTH(B4)&lt;&gt;Calendar1MonthOption</formula>
    </cfRule>
  </conditionalFormatting>
  <conditionalFormatting sqref="B20:H20 B22:H22 B24:H24 B26:H26 B28:H28 B30:C30">
    <cfRule type="expression" dxfId="7" priority="27">
      <formula>MONTH(B20)&lt;&gt;Calendar2MonthOption</formula>
    </cfRule>
  </conditionalFormatting>
  <conditionalFormatting sqref="B36:H36 B38:H38 B40:H40 B42:H42 B44:H44 B46:C46">
    <cfRule type="expression" dxfId="6" priority="25">
      <formula>MONTH(B36)&lt;&gt;Calendar3MonthOption</formula>
    </cfRule>
  </conditionalFormatting>
  <conditionalFormatting sqref="B52:H52 B54:H54 B56:H56 B58:H58 B60:H60 B62:C62">
    <cfRule type="expression" dxfId="5" priority="23">
      <formula>MONTH(B52)&lt;&gt;Calendar4MonthOption</formula>
    </cfRule>
  </conditionalFormatting>
  <conditionalFormatting sqref="B68:H68 B70:H70 B72:H72 B74:H74 B76:H76 B78:C78">
    <cfRule type="expression" dxfId="4" priority="21">
      <formula>MONTH(B68)&lt;&gt;Calendar5MonthOption</formula>
    </cfRule>
  </conditionalFormatting>
  <conditionalFormatting sqref="B84:H84 B86:H86 B88:H88 B90:H90 B92:H92 B94:C94">
    <cfRule type="expression" dxfId="3" priority="19">
      <formula>MONTH(B84)&lt;&gt;Calendar6MonthOption</formula>
    </cfRule>
  </conditionalFormatting>
  <conditionalFormatting sqref="B100:H100 B102:H102 B104:H104 B106:H106 B108:H108 B110:C110">
    <cfRule type="expression" dxfId="2" priority="17">
      <formula>MONTH(B100)&lt;&gt;Calendar7MonthOption</formula>
    </cfRule>
  </conditionalFormatting>
  <conditionalFormatting sqref="B116:H116 B118:H118 B120:H120 B122:H122 B124:H124 B126:C126">
    <cfRule type="expression" dxfId="1" priority="15">
      <formula>MONTH(B116)&lt;&gt;Calendar8MonthOption</formula>
    </cfRule>
  </conditionalFormatting>
  <conditionalFormatting sqref="B132:H132 B134:H134 B136:H136 B138:H138 B140:H140 B142:C142">
    <cfRule type="expression" dxfId="0" priority="13">
      <formula>MONTH(B132)&lt;&gt;Calendar9MonthOption</formula>
    </cfRule>
  </conditionalFormatting>
  <dataValidations count="2">
    <dataValidation type="list" allowBlank="1" showInputMessage="1" showErrorMessage="1" sqref="B3" xr:uid="{00000000-0002-0000-0000-000000000000}">
      <formula1>"SUNDAY,MONDAY,TUESDAY,WEDNESDAY,THURSDAY,FRIDAY,SATURDAY"</formula1>
    </dataValidation>
    <dataValidation type="list" allowBlank="1" showInputMessage="1" showErrorMessage="1" sqref="C1" xr:uid="{00000000-0002-0000-0000-000001000000}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8" manualBreakCount="8">
    <brk id="16" max="8" man="1"/>
    <brk id="32" max="8" man="1"/>
    <brk id="48" max="8" man="1"/>
    <brk id="64" max="8" man="1"/>
    <brk id="80" max="8" man="1"/>
    <brk id="96" max="8" man="1"/>
    <brk id="112" max="8" man="1"/>
    <brk id="128" max="8" man="1"/>
  </rowBreaks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938D-DB6C-4E4B-8F61-F18F71984BE1}">
  <dimension ref="A1:T105"/>
  <sheetViews>
    <sheetView tabSelected="1" topLeftCell="A39" workbookViewId="0">
      <selection activeCell="F43" sqref="F43"/>
    </sheetView>
  </sheetViews>
  <sheetFormatPr defaultColWidth="48.85546875" defaultRowHeight="13.6" x14ac:dyDescent="0.3"/>
  <cols>
    <col min="1" max="1" width="20.5703125" style="22" bestFit="1" customWidth="1"/>
    <col min="2" max="2" width="12.7109375" style="22" bestFit="1" customWidth="1"/>
    <col min="3" max="3" width="8.28515625" style="22" bestFit="1" customWidth="1"/>
    <col min="4" max="4" width="10.5703125" style="22" bestFit="1" customWidth="1"/>
    <col min="5" max="5" width="44.5703125" style="22" bestFit="1" customWidth="1"/>
    <col min="6" max="7" width="16.7109375" style="22" bestFit="1" customWidth="1"/>
    <col min="8" max="8" width="31" style="22" bestFit="1" customWidth="1"/>
    <col min="9" max="9" width="17.28515625" style="22" bestFit="1" customWidth="1"/>
    <col min="10" max="10" width="11.85546875" style="22" bestFit="1" customWidth="1"/>
    <col min="11" max="11" width="12" style="22" bestFit="1" customWidth="1"/>
    <col min="12" max="12" width="6.85546875" style="22" bestFit="1" customWidth="1"/>
    <col min="13" max="13" width="20.85546875" style="22" bestFit="1" customWidth="1"/>
    <col min="14" max="14" width="6.42578125" style="22" bestFit="1" customWidth="1"/>
    <col min="15" max="15" width="19.28515625" style="22" bestFit="1" customWidth="1"/>
    <col min="16" max="16" width="18" style="22" bestFit="1" customWidth="1"/>
    <col min="17" max="17" width="17" style="22" bestFit="1" customWidth="1"/>
    <col min="18" max="18" width="32.140625" style="22" bestFit="1" customWidth="1"/>
    <col min="19" max="19" width="14.42578125" style="22" bestFit="1" customWidth="1"/>
    <col min="20" max="20" width="115.140625" style="22" bestFit="1" customWidth="1"/>
    <col min="21" max="16384" width="48.85546875" style="22"/>
  </cols>
  <sheetData>
    <row r="1" spans="1:20" ht="14.95" x14ac:dyDescent="0.3">
      <c r="A1" s="22" t="s">
        <v>43</v>
      </c>
      <c r="B1" s="22" t="s">
        <v>44</v>
      </c>
      <c r="C1" s="22" t="s">
        <v>49</v>
      </c>
      <c r="D1" s="22" t="s">
        <v>150</v>
      </c>
      <c r="E1" s="22" t="s">
        <v>45</v>
      </c>
      <c r="F1" s="29" t="s">
        <v>245</v>
      </c>
      <c r="G1" s="29" t="s">
        <v>246</v>
      </c>
      <c r="H1" s="22" t="s">
        <v>46</v>
      </c>
      <c r="I1" s="22" t="s">
        <v>48</v>
      </c>
      <c r="J1" s="39" t="s">
        <v>235</v>
      </c>
      <c r="K1" s="39" t="s">
        <v>236</v>
      </c>
      <c r="L1" s="40" t="s">
        <v>237</v>
      </c>
      <c r="M1" s="40" t="s">
        <v>238</v>
      </c>
      <c r="N1" s="40" t="s">
        <v>239</v>
      </c>
      <c r="O1" s="40" t="s">
        <v>44</v>
      </c>
      <c r="P1" s="40" t="s">
        <v>240</v>
      </c>
      <c r="Q1" s="40" t="s">
        <v>241</v>
      </c>
      <c r="R1" s="40" t="s">
        <v>242</v>
      </c>
      <c r="S1" s="40" t="s">
        <v>243</v>
      </c>
      <c r="T1" s="41" t="s">
        <v>244</v>
      </c>
    </row>
    <row r="2" spans="1:20" ht="14.95" x14ac:dyDescent="0.3">
      <c r="A2" s="22" t="s">
        <v>93</v>
      </c>
      <c r="B2" s="27">
        <v>43374</v>
      </c>
      <c r="C2" s="27" t="str">
        <f t="shared" ref="C2:C33" si="0">TEXT(B2,"DDD")</f>
        <v>Mon</v>
      </c>
      <c r="D2" s="27" t="s">
        <v>151</v>
      </c>
      <c r="E2" s="22" t="s">
        <v>67</v>
      </c>
      <c r="F2" s="22" t="str">
        <f>TRIM(MID(E2,2+FIND("vs",E2)+1,FIND("(",E2,2+FIND("vs",E2))-FIND("vs",E2)-3))</f>
        <v>Angel Centre</v>
      </c>
      <c r="G2" s="22" t="str">
        <f>TRIM(LEFT(E2,FIND("vs",E2)-1))</f>
        <v>Sevenoaks</v>
      </c>
      <c r="H2" s="22" t="s">
        <v>62</v>
      </c>
      <c r="I2" s="30" t="s">
        <v>226</v>
      </c>
      <c r="J2" s="42" t="str">
        <f>TEXT(B2,"MMMM")</f>
        <v>October</v>
      </c>
      <c r="K2" s="43" t="str">
        <f>TEXT(B2,"dddd")</f>
        <v>Monday</v>
      </c>
      <c r="L2" s="44" t="str">
        <f>DAY(B2)&amp;LOOKUP(DAY(B2),{1,2,3,4,21,22,23,24,31;"st","nd","rd","th","st","nd","rd","th","st"})</f>
        <v>1st</v>
      </c>
      <c r="M2" s="43">
        <f>DAY(B2)</f>
        <v>1</v>
      </c>
      <c r="N2" s="43">
        <f>YEAR(B2)</f>
        <v>2018</v>
      </c>
      <c r="O2" s="45">
        <f>B2</f>
        <v>43374</v>
      </c>
      <c r="P2" s="44" t="str">
        <f>TRIM(D2)</f>
        <v>Masters</v>
      </c>
      <c r="Q2" s="43" t="str">
        <f>IF(LEFT(F2,5)="Angel",G2,F2)</f>
        <v>Sevenoaks</v>
      </c>
      <c r="R2" s="43" t="str">
        <f>H2</f>
        <v>Weald of Kent Grammar School</v>
      </c>
      <c r="S2" s="43" t="str">
        <f>LEFT(I2,1)</f>
        <v>8</v>
      </c>
      <c r="T2" s="41" t="str">
        <f>CONCATENATE("data.push([",CHAR(34),TRIM(J2),CHAR(34),", ",CHAR(34),TRIM(K2),CHAR(34),", ",CHAR(34),TRIM(L2),CHAR(34),", ",CHAR(34),TRIM(P2),CHAR(34),", ",CHAR(34),TRIM(Q2),CHAR(34),", ",CHAR(34),TRIM(R2),CHAR(34),", ",CHAR(34),TRIM(S2),CHAR(34),"]);")</f>
        <v>data.push(["October", "Monday", "1st", "Masters", "Sevenoaks", "Weald of Kent Grammar School", "8"]);</v>
      </c>
    </row>
    <row r="3" spans="1:20" ht="14.95" x14ac:dyDescent="0.3">
      <c r="A3" s="22" t="s">
        <v>114</v>
      </c>
      <c r="B3" s="27">
        <v>43378</v>
      </c>
      <c r="C3" s="27" t="str">
        <f t="shared" si="0"/>
        <v>Fri</v>
      </c>
      <c r="D3" s="27" t="s">
        <v>158</v>
      </c>
      <c r="E3" s="22" t="s">
        <v>115</v>
      </c>
      <c r="F3" s="22" t="str">
        <f t="shared" ref="F3:F66" si="1">TRIM(MID(E3,2+FIND("vs",E3)+1,FIND("(",E3,2+FIND("vs",E3))-FIND("vs",E3)-3))</f>
        <v>St johns E</v>
      </c>
      <c r="G3" s="22" t="str">
        <f t="shared" ref="G3:G66" si="2">TRIM(LEFT(E3,FIND("vs",E3)-1))</f>
        <v>Angel Centre C</v>
      </c>
      <c r="H3" s="22" t="s">
        <v>50</v>
      </c>
      <c r="I3" s="22" t="s">
        <v>51</v>
      </c>
      <c r="J3" s="42" t="str">
        <f t="shared" ref="J3:J66" si="3">TEXT(B3,"MMMM")</f>
        <v>October</v>
      </c>
      <c r="K3" s="43" t="str">
        <f t="shared" ref="K3:K66" si="4">TEXT(B3,"dddd")</f>
        <v>Friday</v>
      </c>
      <c r="L3" s="44" t="str">
        <f>DAY(B3)&amp;LOOKUP(DAY(B3),{1,2,3,4,21,22,23,24,31;"st","nd","rd","th","st","nd","rd","th","st"})</f>
        <v>5th</v>
      </c>
      <c r="M3" s="43">
        <f t="shared" ref="M3:M66" si="5">DAY(B3)</f>
        <v>5</v>
      </c>
      <c r="N3" s="43">
        <f t="shared" ref="N3:N66" si="6">YEAR(B3)</f>
        <v>2018</v>
      </c>
      <c r="O3" s="45">
        <f t="shared" ref="O3:O66" si="7">B3</f>
        <v>43378</v>
      </c>
      <c r="P3" s="44" t="str">
        <f t="shared" ref="P3:P66" si="8">TRIM(D3)</f>
        <v>Mens C</v>
      </c>
      <c r="Q3" s="43" t="str">
        <f t="shared" ref="Q3:Q66" si="9">IF(LEFT(F3,5)="Angel",G3,F3)</f>
        <v>St johns E</v>
      </c>
      <c r="R3" s="43" t="str">
        <f t="shared" ref="R3:R66" si="10">H3</f>
        <v>Angel Centre</v>
      </c>
      <c r="S3" s="43" t="str">
        <f t="shared" ref="S3:S66" si="11">LEFT(I3,1)</f>
        <v>8</v>
      </c>
      <c r="T3" s="41" t="str">
        <f t="shared" ref="T3:T66" si="12">CONCATENATE("data.push([",CHAR(34),TRIM(J3),CHAR(34),", ",CHAR(34),TRIM(K3),CHAR(34),", ",CHAR(34),TRIM(L3),CHAR(34),", ",CHAR(34),TRIM(P3),CHAR(34),", ",CHAR(34),TRIM(Q3),CHAR(34),", ",CHAR(34),TRIM(R3),CHAR(34),", ",CHAR(34),TRIM(S3),CHAR(34),"]);")</f>
        <v>data.push(["October", "Friday", "5th", "Mens C", "St johns E", "Angel Centre", "8"]);</v>
      </c>
    </row>
    <row r="4" spans="1:20" ht="14.95" x14ac:dyDescent="0.3">
      <c r="A4" s="22" t="s">
        <v>87</v>
      </c>
      <c r="B4" s="27">
        <v>43378</v>
      </c>
      <c r="C4" s="27" t="str">
        <f t="shared" si="0"/>
        <v>Fri</v>
      </c>
      <c r="D4" s="27" t="s">
        <v>153</v>
      </c>
      <c r="E4" s="22" t="s">
        <v>88</v>
      </c>
      <c r="F4" s="22" t="str">
        <f t="shared" si="1"/>
        <v>Wadhurst</v>
      </c>
      <c r="G4" s="22" t="str">
        <f t="shared" si="2"/>
        <v>Angel Centre</v>
      </c>
      <c r="H4" s="22" t="s">
        <v>50</v>
      </c>
      <c r="I4" s="22" t="s">
        <v>51</v>
      </c>
      <c r="J4" s="42" t="str">
        <f t="shared" si="3"/>
        <v>October</v>
      </c>
      <c r="K4" s="43" t="str">
        <f t="shared" si="4"/>
        <v>Friday</v>
      </c>
      <c r="L4" s="44" t="str">
        <f>DAY(B4)&amp;LOOKUP(DAY(B4),{1,2,3,4,21,22,23,24,31;"st","nd","rd","th","st","nd","rd","th","st"})</f>
        <v>5th</v>
      </c>
      <c r="M4" s="43">
        <f t="shared" si="5"/>
        <v>5</v>
      </c>
      <c r="N4" s="43">
        <f t="shared" si="6"/>
        <v>2018</v>
      </c>
      <c r="O4" s="45">
        <f t="shared" si="7"/>
        <v>43378</v>
      </c>
      <c r="P4" s="44" t="str">
        <f t="shared" si="8"/>
        <v>Ladies 4s</v>
      </c>
      <c r="Q4" s="43" t="str">
        <f t="shared" si="9"/>
        <v>Wadhurst</v>
      </c>
      <c r="R4" s="43" t="str">
        <f t="shared" si="10"/>
        <v>Angel Centre</v>
      </c>
      <c r="S4" s="43" t="str">
        <f t="shared" si="11"/>
        <v>8</v>
      </c>
      <c r="T4" s="41" t="str">
        <f t="shared" si="12"/>
        <v>data.push(["October", "Friday", "5th", "Ladies 4s", "Wadhurst", "Angel Centre", "8"]);</v>
      </c>
    </row>
    <row r="5" spans="1:20" ht="14.95" x14ac:dyDescent="0.3">
      <c r="A5" s="22" t="s">
        <v>94</v>
      </c>
      <c r="B5" s="27">
        <v>43378</v>
      </c>
      <c r="C5" s="27" t="str">
        <f t="shared" si="0"/>
        <v>Fri</v>
      </c>
      <c r="D5" s="27" t="s">
        <v>156</v>
      </c>
      <c r="E5" s="22" t="s">
        <v>95</v>
      </c>
      <c r="F5" s="22" t="str">
        <f t="shared" si="1"/>
        <v>AIT A</v>
      </c>
      <c r="G5" s="22" t="str">
        <f t="shared" si="2"/>
        <v>Angel Centre A</v>
      </c>
      <c r="H5" s="22" t="s">
        <v>50</v>
      </c>
      <c r="I5" s="22" t="s">
        <v>51</v>
      </c>
      <c r="J5" s="42" t="str">
        <f t="shared" si="3"/>
        <v>October</v>
      </c>
      <c r="K5" s="43" t="str">
        <f t="shared" si="4"/>
        <v>Friday</v>
      </c>
      <c r="L5" s="44" t="str">
        <f>DAY(B5)&amp;LOOKUP(DAY(B5),{1,2,3,4,21,22,23,24,31;"st","nd","rd","th","st","nd","rd","th","st"})</f>
        <v>5th</v>
      </c>
      <c r="M5" s="43">
        <f t="shared" si="5"/>
        <v>5</v>
      </c>
      <c r="N5" s="43">
        <f t="shared" si="6"/>
        <v>2018</v>
      </c>
      <c r="O5" s="45">
        <f t="shared" si="7"/>
        <v>43378</v>
      </c>
      <c r="P5" s="44" t="str">
        <f t="shared" si="8"/>
        <v>Mens A</v>
      </c>
      <c r="Q5" s="43" t="str">
        <f t="shared" si="9"/>
        <v>AIT A</v>
      </c>
      <c r="R5" s="43" t="str">
        <f t="shared" si="10"/>
        <v>Angel Centre</v>
      </c>
      <c r="S5" s="43" t="str">
        <f t="shared" si="11"/>
        <v>8</v>
      </c>
      <c r="T5" s="41" t="str">
        <f t="shared" si="12"/>
        <v>data.push(["October", "Friday", "5th", "Mens A", "AIT A", "Angel Centre", "8"]);</v>
      </c>
    </row>
    <row r="6" spans="1:20" ht="14.95" x14ac:dyDescent="0.3">
      <c r="A6" s="22" t="s">
        <v>132</v>
      </c>
      <c r="B6" s="27">
        <v>43380</v>
      </c>
      <c r="C6" s="27" t="str">
        <f t="shared" si="0"/>
        <v>Sun</v>
      </c>
      <c r="D6" s="27" t="s">
        <v>160</v>
      </c>
      <c r="E6" s="22" t="s">
        <v>133</v>
      </c>
      <c r="F6" s="22" t="str">
        <f t="shared" si="1"/>
        <v>Angel Centre B</v>
      </c>
      <c r="G6" s="22" t="str">
        <f t="shared" si="2"/>
        <v>Trident E</v>
      </c>
      <c r="H6" s="22" t="s">
        <v>64</v>
      </c>
      <c r="I6" s="22" t="s">
        <v>56</v>
      </c>
      <c r="J6" s="42" t="str">
        <f t="shared" si="3"/>
        <v>October</v>
      </c>
      <c r="K6" s="43" t="str">
        <f t="shared" si="4"/>
        <v>Sunday</v>
      </c>
      <c r="L6" s="44" t="str">
        <f>DAY(B6)&amp;LOOKUP(DAY(B6),{1,2,3,4,21,22,23,24,31;"st","nd","rd","th","st","nd","rd","th","st"})</f>
        <v>7th</v>
      </c>
      <c r="M6" s="43">
        <f t="shared" si="5"/>
        <v>7</v>
      </c>
      <c r="N6" s="43">
        <f t="shared" si="6"/>
        <v>2018</v>
      </c>
      <c r="O6" s="45">
        <f t="shared" si="7"/>
        <v>43380</v>
      </c>
      <c r="P6" s="44" t="str">
        <f t="shared" si="8"/>
        <v>Mixed B</v>
      </c>
      <c r="Q6" s="43" t="str">
        <f t="shared" si="9"/>
        <v>Trident E</v>
      </c>
      <c r="R6" s="43" t="str">
        <f t="shared" si="10"/>
        <v>Holmewood House School</v>
      </c>
      <c r="S6" s="43" t="str">
        <f t="shared" si="11"/>
        <v>7</v>
      </c>
      <c r="T6" s="41" t="str">
        <f t="shared" si="12"/>
        <v>data.push(["October", "Sunday", "7th", "Mixed B", "Trident E", "Holmewood House School", "7"]);</v>
      </c>
    </row>
    <row r="7" spans="1:20" ht="14.95" x14ac:dyDescent="0.3">
      <c r="A7" s="22" t="s">
        <v>123</v>
      </c>
      <c r="B7" s="27">
        <v>43383</v>
      </c>
      <c r="C7" s="27" t="str">
        <f t="shared" si="0"/>
        <v>Wed</v>
      </c>
      <c r="D7" s="27" t="s">
        <v>159</v>
      </c>
      <c r="E7" s="22" t="s">
        <v>130</v>
      </c>
      <c r="F7" s="22" t="str">
        <f t="shared" si="1"/>
        <v>AIT B</v>
      </c>
      <c r="G7" s="22" t="str">
        <f t="shared" si="2"/>
        <v>Angel Centre A</v>
      </c>
      <c r="H7" s="22" t="s">
        <v>50</v>
      </c>
      <c r="I7" s="22" t="s">
        <v>51</v>
      </c>
      <c r="J7" s="42" t="str">
        <f t="shared" si="3"/>
        <v>October</v>
      </c>
      <c r="K7" s="43" t="str">
        <f t="shared" si="4"/>
        <v>Wednesday</v>
      </c>
      <c r="L7" s="44" t="str">
        <f>DAY(B7)&amp;LOOKUP(DAY(B7),{1,2,3,4,21,22,23,24,31;"st","nd","rd","th","st","nd","rd","th","st"})</f>
        <v>10th</v>
      </c>
      <c r="M7" s="43">
        <f t="shared" si="5"/>
        <v>10</v>
      </c>
      <c r="N7" s="43">
        <f t="shared" si="6"/>
        <v>2018</v>
      </c>
      <c r="O7" s="45">
        <f t="shared" si="7"/>
        <v>43383</v>
      </c>
      <c r="P7" s="44" t="str">
        <f t="shared" si="8"/>
        <v>Mixed A</v>
      </c>
      <c r="Q7" s="43" t="str">
        <f t="shared" si="9"/>
        <v>AIT B</v>
      </c>
      <c r="R7" s="43" t="str">
        <f t="shared" si="10"/>
        <v>Angel Centre</v>
      </c>
      <c r="S7" s="43" t="str">
        <f t="shared" si="11"/>
        <v>8</v>
      </c>
      <c r="T7" s="41" t="str">
        <f t="shared" si="12"/>
        <v>data.push(["October", "Wednesday", "10th", "Mixed A", "AIT B", "Angel Centre", "8"]);</v>
      </c>
    </row>
    <row r="8" spans="1:20" ht="14.95" x14ac:dyDescent="0.3">
      <c r="A8" s="22" t="s">
        <v>132</v>
      </c>
      <c r="B8" s="27">
        <v>43385</v>
      </c>
      <c r="C8" s="27" t="str">
        <f t="shared" si="0"/>
        <v>Fri</v>
      </c>
      <c r="D8" s="27" t="s">
        <v>160</v>
      </c>
      <c r="E8" s="22" t="s">
        <v>107</v>
      </c>
      <c r="F8" s="22" t="str">
        <f t="shared" si="1"/>
        <v>Hildenborough D</v>
      </c>
      <c r="G8" s="22" t="str">
        <f t="shared" si="2"/>
        <v>Angel Centre B</v>
      </c>
      <c r="H8" s="22" t="s">
        <v>50</v>
      </c>
      <c r="I8" s="22" t="s">
        <v>51</v>
      </c>
      <c r="J8" s="42" t="str">
        <f t="shared" si="3"/>
        <v>October</v>
      </c>
      <c r="K8" s="43" t="str">
        <f t="shared" si="4"/>
        <v>Friday</v>
      </c>
      <c r="L8" s="44" t="str">
        <f>DAY(B8)&amp;LOOKUP(DAY(B8),{1,2,3,4,21,22,23,24,31;"st","nd","rd","th","st","nd","rd","th","st"})</f>
        <v>12th</v>
      </c>
      <c r="M8" s="43">
        <f t="shared" si="5"/>
        <v>12</v>
      </c>
      <c r="N8" s="43">
        <f t="shared" si="6"/>
        <v>2018</v>
      </c>
      <c r="O8" s="45">
        <f t="shared" si="7"/>
        <v>43385</v>
      </c>
      <c r="P8" s="44" t="str">
        <f t="shared" si="8"/>
        <v>Mixed B</v>
      </c>
      <c r="Q8" s="43" t="str">
        <f t="shared" si="9"/>
        <v>Hildenborough D</v>
      </c>
      <c r="R8" s="43" t="str">
        <f t="shared" si="10"/>
        <v>Angel Centre</v>
      </c>
      <c r="S8" s="43" t="str">
        <f t="shared" si="11"/>
        <v>8</v>
      </c>
      <c r="T8" s="41" t="str">
        <f t="shared" si="12"/>
        <v>data.push(["October", "Friday", "12th", "Mixed B", "Hildenborough D", "Angel Centre", "8"]);</v>
      </c>
    </row>
    <row r="9" spans="1:20" ht="14.95" x14ac:dyDescent="0.3">
      <c r="A9" s="22" t="s">
        <v>121</v>
      </c>
      <c r="B9" s="27">
        <v>43388</v>
      </c>
      <c r="C9" s="27" t="str">
        <f t="shared" si="0"/>
        <v>Mon</v>
      </c>
      <c r="D9" s="27" t="s">
        <v>155</v>
      </c>
      <c r="E9" s="22" t="s">
        <v>71</v>
      </c>
      <c r="F9" s="22" t="str">
        <f t="shared" si="1"/>
        <v>Angel Centre</v>
      </c>
      <c r="G9" s="22" t="str">
        <f t="shared" si="2"/>
        <v>Trident</v>
      </c>
      <c r="H9" s="22" t="s">
        <v>64</v>
      </c>
      <c r="I9" s="22" t="s">
        <v>51</v>
      </c>
      <c r="J9" s="42" t="str">
        <f t="shared" si="3"/>
        <v>October</v>
      </c>
      <c r="K9" s="43" t="str">
        <f t="shared" si="4"/>
        <v>Monday</v>
      </c>
      <c r="L9" s="44" t="str">
        <f>DAY(B9)&amp;LOOKUP(DAY(B9),{1,2,3,4,21,22,23,24,31;"st","nd","rd","th","st","nd","rd","th","st"})</f>
        <v>15th</v>
      </c>
      <c r="M9" s="43">
        <f t="shared" si="5"/>
        <v>15</v>
      </c>
      <c r="N9" s="43">
        <f t="shared" si="6"/>
        <v>2018</v>
      </c>
      <c r="O9" s="45">
        <f t="shared" si="7"/>
        <v>43388</v>
      </c>
      <c r="P9" s="44" t="str">
        <f t="shared" si="8"/>
        <v>Mens 4s</v>
      </c>
      <c r="Q9" s="43" t="str">
        <f t="shared" si="9"/>
        <v>Trident</v>
      </c>
      <c r="R9" s="43" t="str">
        <f t="shared" si="10"/>
        <v>Holmewood House School</v>
      </c>
      <c r="S9" s="43" t="str">
        <f t="shared" si="11"/>
        <v>8</v>
      </c>
      <c r="T9" s="41" t="str">
        <f t="shared" si="12"/>
        <v>data.push(["October", "Monday", "15th", "Mens 4s", "Trident", "Holmewood House School", "8"]);</v>
      </c>
    </row>
    <row r="10" spans="1:20" ht="14.95" x14ac:dyDescent="0.3">
      <c r="A10" s="30" t="s">
        <v>144</v>
      </c>
      <c r="B10" s="31">
        <v>43390</v>
      </c>
      <c r="C10" s="31" t="str">
        <f t="shared" si="0"/>
        <v>Wed</v>
      </c>
      <c r="D10" s="31" t="s">
        <v>152</v>
      </c>
      <c r="E10" s="30" t="s">
        <v>145</v>
      </c>
      <c r="F10" s="22" t="str">
        <f t="shared" si="1"/>
        <v>AIT C</v>
      </c>
      <c r="G10" s="22" t="str">
        <f t="shared" si="2"/>
        <v>Angel Centre B</v>
      </c>
      <c r="H10" s="30" t="s">
        <v>50</v>
      </c>
      <c r="I10" s="30" t="s">
        <v>51</v>
      </c>
      <c r="J10" s="42" t="str">
        <f t="shared" si="3"/>
        <v>October</v>
      </c>
      <c r="K10" s="43" t="str">
        <f t="shared" si="4"/>
        <v>Wednesday</v>
      </c>
      <c r="L10" s="44" t="str">
        <f>DAY(B10)&amp;LOOKUP(DAY(B10),{1,2,3,4,21,22,23,24,31;"st","nd","rd","th","st","nd","rd","th","st"})</f>
        <v>17th</v>
      </c>
      <c r="M10" s="43">
        <f t="shared" si="5"/>
        <v>17</v>
      </c>
      <c r="N10" s="43">
        <f t="shared" si="6"/>
        <v>2018</v>
      </c>
      <c r="O10" s="45">
        <f t="shared" si="7"/>
        <v>43390</v>
      </c>
      <c r="P10" s="44" t="str">
        <f t="shared" si="8"/>
        <v>Mixed C</v>
      </c>
      <c r="Q10" s="43" t="str">
        <f t="shared" si="9"/>
        <v>AIT C</v>
      </c>
      <c r="R10" s="43" t="str">
        <f t="shared" si="10"/>
        <v>Angel Centre</v>
      </c>
      <c r="S10" s="43" t="str">
        <f t="shared" si="11"/>
        <v>8</v>
      </c>
      <c r="T10" s="41" t="str">
        <f t="shared" si="12"/>
        <v>data.push(["October", "Wednesday", "17th", "Mixed C", "AIT C", "Angel Centre", "8"]);</v>
      </c>
    </row>
    <row r="11" spans="1:20" ht="14.95" x14ac:dyDescent="0.3">
      <c r="A11" s="22" t="s">
        <v>114</v>
      </c>
      <c r="B11" s="27">
        <v>43404</v>
      </c>
      <c r="C11" s="27" t="str">
        <f t="shared" si="0"/>
        <v>Wed</v>
      </c>
      <c r="D11" s="27" t="s">
        <v>158</v>
      </c>
      <c r="E11" s="22" t="s">
        <v>116</v>
      </c>
      <c r="F11" s="22" t="str">
        <f t="shared" si="1"/>
        <v>Sevenoaks C</v>
      </c>
      <c r="G11" s="22" t="str">
        <f t="shared" si="2"/>
        <v>Angel Centre C</v>
      </c>
      <c r="H11" s="22" t="s">
        <v>50</v>
      </c>
      <c r="I11" s="22" t="s">
        <v>51</v>
      </c>
      <c r="J11" s="42" t="str">
        <f t="shared" si="3"/>
        <v>October</v>
      </c>
      <c r="K11" s="43" t="str">
        <f t="shared" si="4"/>
        <v>Wednesday</v>
      </c>
      <c r="L11" s="44" t="str">
        <f>DAY(B11)&amp;LOOKUP(DAY(B11),{1,2,3,4,21,22,23,24,31;"st","nd","rd","th","st","nd","rd","th","st"})</f>
        <v>31st</v>
      </c>
      <c r="M11" s="43">
        <f t="shared" si="5"/>
        <v>31</v>
      </c>
      <c r="N11" s="43">
        <f t="shared" si="6"/>
        <v>2018</v>
      </c>
      <c r="O11" s="45">
        <f t="shared" si="7"/>
        <v>43404</v>
      </c>
      <c r="P11" s="44" t="str">
        <f t="shared" si="8"/>
        <v>Mens C</v>
      </c>
      <c r="Q11" s="43" t="str">
        <f t="shared" si="9"/>
        <v>Sevenoaks C</v>
      </c>
      <c r="R11" s="43" t="str">
        <f t="shared" si="10"/>
        <v>Angel Centre</v>
      </c>
      <c r="S11" s="43" t="str">
        <f t="shared" si="11"/>
        <v>8</v>
      </c>
      <c r="T11" s="41" t="str">
        <f t="shared" si="12"/>
        <v>data.push(["October", "Wednesday", "31st", "Mens C", "Sevenoaks C", "Angel Centre", "8"]);</v>
      </c>
    </row>
    <row r="12" spans="1:20" ht="14.95" x14ac:dyDescent="0.3">
      <c r="A12" s="22" t="s">
        <v>123</v>
      </c>
      <c r="B12" s="27">
        <v>43406</v>
      </c>
      <c r="C12" s="27" t="str">
        <f t="shared" si="0"/>
        <v>Fri</v>
      </c>
      <c r="D12" s="27" t="s">
        <v>159</v>
      </c>
      <c r="E12" s="22" t="s">
        <v>124</v>
      </c>
      <c r="F12" s="22" t="str">
        <f t="shared" si="1"/>
        <v>St Johns B</v>
      </c>
      <c r="G12" s="22" t="str">
        <f t="shared" si="2"/>
        <v>Angel Centre A</v>
      </c>
      <c r="H12" s="22" t="s">
        <v>50</v>
      </c>
      <c r="I12" s="22" t="s">
        <v>51</v>
      </c>
      <c r="J12" s="42" t="str">
        <f t="shared" si="3"/>
        <v>November</v>
      </c>
      <c r="K12" s="43" t="str">
        <f t="shared" si="4"/>
        <v>Friday</v>
      </c>
      <c r="L12" s="44" t="str">
        <f>DAY(B12)&amp;LOOKUP(DAY(B12),{1,2,3,4,21,22,23,24,31;"st","nd","rd","th","st","nd","rd","th","st"})</f>
        <v>2nd</v>
      </c>
      <c r="M12" s="43">
        <f t="shared" si="5"/>
        <v>2</v>
      </c>
      <c r="N12" s="43">
        <f t="shared" si="6"/>
        <v>2018</v>
      </c>
      <c r="O12" s="45">
        <f t="shared" si="7"/>
        <v>43406</v>
      </c>
      <c r="P12" s="44" t="str">
        <f t="shared" si="8"/>
        <v>Mixed A</v>
      </c>
      <c r="Q12" s="43" t="str">
        <f t="shared" si="9"/>
        <v>St Johns B</v>
      </c>
      <c r="R12" s="43" t="str">
        <f t="shared" si="10"/>
        <v>Angel Centre</v>
      </c>
      <c r="S12" s="43" t="str">
        <f t="shared" si="11"/>
        <v>8</v>
      </c>
      <c r="T12" s="41" t="str">
        <f t="shared" si="12"/>
        <v>data.push(["November", "Friday", "2nd", "Mixed A", "St Johns B", "Angel Centre", "8"]);</v>
      </c>
    </row>
    <row r="13" spans="1:20" ht="14.95" x14ac:dyDescent="0.3">
      <c r="A13" s="22" t="s">
        <v>114</v>
      </c>
      <c r="B13" s="27">
        <v>43406</v>
      </c>
      <c r="C13" s="27" t="str">
        <f t="shared" si="0"/>
        <v>Fri</v>
      </c>
      <c r="D13" s="27" t="s">
        <v>158</v>
      </c>
      <c r="E13" s="22" t="s">
        <v>170</v>
      </c>
      <c r="F13" s="22" t="str">
        <f t="shared" si="1"/>
        <v>Angel Centre C</v>
      </c>
      <c r="G13" s="22" t="str">
        <f t="shared" si="2"/>
        <v>Hilden Grange</v>
      </c>
      <c r="H13" s="22" t="s">
        <v>59</v>
      </c>
      <c r="I13" s="22" t="s">
        <v>51</v>
      </c>
      <c r="J13" s="42" t="str">
        <f t="shared" si="3"/>
        <v>November</v>
      </c>
      <c r="K13" s="43" t="str">
        <f t="shared" si="4"/>
        <v>Friday</v>
      </c>
      <c r="L13" s="44" t="str">
        <f>DAY(B13)&amp;LOOKUP(DAY(B13),{1,2,3,4,21,22,23,24,31;"st","nd","rd","th","st","nd","rd","th","st"})</f>
        <v>2nd</v>
      </c>
      <c r="M13" s="43">
        <f t="shared" si="5"/>
        <v>2</v>
      </c>
      <c r="N13" s="43">
        <f t="shared" si="6"/>
        <v>2018</v>
      </c>
      <c r="O13" s="45">
        <f t="shared" si="7"/>
        <v>43406</v>
      </c>
      <c r="P13" s="44" t="str">
        <f t="shared" si="8"/>
        <v>Mens C</v>
      </c>
      <c r="Q13" s="43" t="str">
        <f t="shared" si="9"/>
        <v>Hilden Grange</v>
      </c>
      <c r="R13" s="43" t="str">
        <f t="shared" si="10"/>
        <v>Hilden Grange School</v>
      </c>
      <c r="S13" s="43" t="str">
        <f t="shared" si="11"/>
        <v>8</v>
      </c>
      <c r="T13" s="41" t="str">
        <f t="shared" si="12"/>
        <v>data.push(["November", "Friday", "2nd", "Mens C", "Hilden Grange", "Hilden Grange School", "8"]);</v>
      </c>
    </row>
    <row r="14" spans="1:20" ht="14.95" x14ac:dyDescent="0.3">
      <c r="A14" s="22" t="s">
        <v>123</v>
      </c>
      <c r="B14" s="27">
        <v>43409</v>
      </c>
      <c r="C14" s="27" t="str">
        <f t="shared" si="0"/>
        <v>Mon</v>
      </c>
      <c r="D14" s="27" t="s">
        <v>159</v>
      </c>
      <c r="E14" s="22" t="s">
        <v>125</v>
      </c>
      <c r="F14" s="22" t="str">
        <f t="shared" si="1"/>
        <v>Angel Centre A</v>
      </c>
      <c r="G14" s="22" t="str">
        <f t="shared" si="2"/>
        <v>Sevenoaks A</v>
      </c>
      <c r="H14" s="22" t="s">
        <v>62</v>
      </c>
      <c r="I14" s="30" t="s">
        <v>226</v>
      </c>
      <c r="J14" s="42" t="str">
        <f t="shared" si="3"/>
        <v>November</v>
      </c>
      <c r="K14" s="43" t="str">
        <f t="shared" si="4"/>
        <v>Monday</v>
      </c>
      <c r="L14" s="44" t="str">
        <f>DAY(B14)&amp;LOOKUP(DAY(B14),{1,2,3,4,21,22,23,24,31;"st","nd","rd","th","st","nd","rd","th","st"})</f>
        <v>5th</v>
      </c>
      <c r="M14" s="43">
        <f t="shared" si="5"/>
        <v>5</v>
      </c>
      <c r="N14" s="43">
        <f t="shared" si="6"/>
        <v>2018</v>
      </c>
      <c r="O14" s="45">
        <f t="shared" si="7"/>
        <v>43409</v>
      </c>
      <c r="P14" s="44" t="str">
        <f t="shared" si="8"/>
        <v>Mixed A</v>
      </c>
      <c r="Q14" s="43" t="str">
        <f t="shared" si="9"/>
        <v>Sevenoaks A</v>
      </c>
      <c r="R14" s="43" t="str">
        <f t="shared" si="10"/>
        <v>Weald of Kent Grammar School</v>
      </c>
      <c r="S14" s="43" t="str">
        <f t="shared" si="11"/>
        <v>8</v>
      </c>
      <c r="T14" s="41" t="str">
        <f t="shared" si="12"/>
        <v>data.push(["November", "Monday", "5th", "Mixed A", "Sevenoaks A", "Weald of Kent Grammar School", "8"]);</v>
      </c>
    </row>
    <row r="15" spans="1:20" ht="14.95" x14ac:dyDescent="0.3">
      <c r="A15" s="22" t="s">
        <v>114</v>
      </c>
      <c r="B15" s="27">
        <v>43409</v>
      </c>
      <c r="C15" s="27" t="str">
        <f t="shared" si="0"/>
        <v>Mon</v>
      </c>
      <c r="D15" s="27" t="s">
        <v>158</v>
      </c>
      <c r="E15" s="22" t="s">
        <v>117</v>
      </c>
      <c r="F15" s="22" t="str">
        <f t="shared" si="1"/>
        <v>Angel Centre C</v>
      </c>
      <c r="G15" s="22" t="str">
        <f t="shared" si="2"/>
        <v>Sevenoaks C</v>
      </c>
      <c r="H15" s="22" t="s">
        <v>62</v>
      </c>
      <c r="I15" s="30" t="s">
        <v>226</v>
      </c>
      <c r="J15" s="42" t="str">
        <f t="shared" si="3"/>
        <v>November</v>
      </c>
      <c r="K15" s="43" t="str">
        <f t="shared" si="4"/>
        <v>Monday</v>
      </c>
      <c r="L15" s="44" t="str">
        <f>DAY(B15)&amp;LOOKUP(DAY(B15),{1,2,3,4,21,22,23,24,31;"st","nd","rd","th","st","nd","rd","th","st"})</f>
        <v>5th</v>
      </c>
      <c r="M15" s="43">
        <f t="shared" si="5"/>
        <v>5</v>
      </c>
      <c r="N15" s="43">
        <f t="shared" si="6"/>
        <v>2018</v>
      </c>
      <c r="O15" s="45">
        <f t="shared" si="7"/>
        <v>43409</v>
      </c>
      <c r="P15" s="44" t="str">
        <f t="shared" si="8"/>
        <v>Mens C</v>
      </c>
      <c r="Q15" s="43" t="str">
        <f t="shared" si="9"/>
        <v>Sevenoaks C</v>
      </c>
      <c r="R15" s="43" t="str">
        <f t="shared" si="10"/>
        <v>Weald of Kent Grammar School</v>
      </c>
      <c r="S15" s="43" t="str">
        <f t="shared" si="11"/>
        <v>8</v>
      </c>
      <c r="T15" s="41" t="str">
        <f t="shared" si="12"/>
        <v>data.push(["November", "Monday", "5th", "Mens C", "Sevenoaks C", "Weald of Kent Grammar School", "8"]);</v>
      </c>
    </row>
    <row r="16" spans="1:20" ht="14.95" x14ac:dyDescent="0.3">
      <c r="A16" s="22" t="s">
        <v>105</v>
      </c>
      <c r="B16" s="27">
        <v>43413</v>
      </c>
      <c r="C16" s="27" t="str">
        <f t="shared" si="0"/>
        <v>Fri</v>
      </c>
      <c r="D16" s="27" t="s">
        <v>157</v>
      </c>
      <c r="E16" s="22" t="s">
        <v>106</v>
      </c>
      <c r="F16" s="22" t="str">
        <f t="shared" si="1"/>
        <v>St johns C</v>
      </c>
      <c r="G16" s="22" t="str">
        <f t="shared" si="2"/>
        <v>Angel Centre B</v>
      </c>
      <c r="H16" s="22" t="s">
        <v>50</v>
      </c>
      <c r="I16" s="22" t="s">
        <v>51</v>
      </c>
      <c r="J16" s="42" t="str">
        <f t="shared" si="3"/>
        <v>November</v>
      </c>
      <c r="K16" s="43" t="str">
        <f t="shared" si="4"/>
        <v>Friday</v>
      </c>
      <c r="L16" s="44" t="str">
        <f>DAY(B16)&amp;LOOKUP(DAY(B16),{1,2,3,4,21,22,23,24,31;"st","nd","rd","th","st","nd","rd","th","st"})</f>
        <v>9th</v>
      </c>
      <c r="M16" s="43">
        <f t="shared" si="5"/>
        <v>9</v>
      </c>
      <c r="N16" s="43">
        <f t="shared" si="6"/>
        <v>2018</v>
      </c>
      <c r="O16" s="45">
        <f t="shared" si="7"/>
        <v>43413</v>
      </c>
      <c r="P16" s="44" t="str">
        <f t="shared" si="8"/>
        <v>Mens B</v>
      </c>
      <c r="Q16" s="43" t="str">
        <f t="shared" si="9"/>
        <v>St johns C</v>
      </c>
      <c r="R16" s="43" t="str">
        <f t="shared" si="10"/>
        <v>Angel Centre</v>
      </c>
      <c r="S16" s="43" t="str">
        <f t="shared" si="11"/>
        <v>8</v>
      </c>
      <c r="T16" s="41" t="str">
        <f t="shared" si="12"/>
        <v>data.push(["November", "Friday", "9th", "Mens B", "St johns C", "Angel Centre", "8"]);</v>
      </c>
    </row>
    <row r="17" spans="1:20" ht="14.95" x14ac:dyDescent="0.3">
      <c r="A17" s="30" t="s">
        <v>121</v>
      </c>
      <c r="B17" s="31">
        <v>43420</v>
      </c>
      <c r="C17" s="31" t="str">
        <f t="shared" si="0"/>
        <v>Fri</v>
      </c>
      <c r="D17" s="31" t="s">
        <v>155</v>
      </c>
      <c r="E17" s="30" t="s">
        <v>169</v>
      </c>
      <c r="F17" s="22" t="str">
        <f t="shared" si="1"/>
        <v>Angel Centre</v>
      </c>
      <c r="G17" s="22" t="str">
        <f t="shared" si="2"/>
        <v>Hilden Grange</v>
      </c>
      <c r="H17" s="30" t="s">
        <v>59</v>
      </c>
      <c r="I17" s="30" t="s">
        <v>51</v>
      </c>
      <c r="J17" s="42" t="str">
        <f t="shared" si="3"/>
        <v>November</v>
      </c>
      <c r="K17" s="43" t="str">
        <f t="shared" si="4"/>
        <v>Friday</v>
      </c>
      <c r="L17" s="44" t="str">
        <f>DAY(B17)&amp;LOOKUP(DAY(B17),{1,2,3,4,21,22,23,24,31;"st","nd","rd","th","st","nd","rd","th","st"})</f>
        <v>16th</v>
      </c>
      <c r="M17" s="43">
        <f t="shared" si="5"/>
        <v>16</v>
      </c>
      <c r="N17" s="43">
        <f t="shared" si="6"/>
        <v>2018</v>
      </c>
      <c r="O17" s="45">
        <f t="shared" si="7"/>
        <v>43420</v>
      </c>
      <c r="P17" s="44" t="str">
        <f t="shared" si="8"/>
        <v>Mens 4s</v>
      </c>
      <c r="Q17" s="43" t="str">
        <f t="shared" si="9"/>
        <v>Hilden Grange</v>
      </c>
      <c r="R17" s="43" t="str">
        <f t="shared" si="10"/>
        <v>Hilden Grange School</v>
      </c>
      <c r="S17" s="43" t="str">
        <f t="shared" si="11"/>
        <v>8</v>
      </c>
      <c r="T17" s="41" t="str">
        <f t="shared" si="12"/>
        <v>data.push(["November", "Friday", "16th", "Mens 4s", "Hilden Grange", "Hilden Grange School", "8"]);</v>
      </c>
    </row>
    <row r="18" spans="1:20" ht="14.95" x14ac:dyDescent="0.3">
      <c r="A18" s="22" t="s">
        <v>94</v>
      </c>
      <c r="B18" s="27">
        <v>43420</v>
      </c>
      <c r="C18" s="27" t="str">
        <f t="shared" si="0"/>
        <v>Fri</v>
      </c>
      <c r="D18" s="27" t="s">
        <v>156</v>
      </c>
      <c r="E18" s="22" t="s">
        <v>215</v>
      </c>
      <c r="F18" s="22" t="str">
        <f t="shared" si="1"/>
        <v>Angel Centre A</v>
      </c>
      <c r="G18" s="22" t="str">
        <f t="shared" si="2"/>
        <v>Hildenborough A</v>
      </c>
      <c r="H18" s="22" t="s">
        <v>60</v>
      </c>
      <c r="I18" s="30" t="s">
        <v>51</v>
      </c>
      <c r="J18" s="42" t="str">
        <f t="shared" si="3"/>
        <v>November</v>
      </c>
      <c r="K18" s="43" t="str">
        <f t="shared" si="4"/>
        <v>Friday</v>
      </c>
      <c r="L18" s="44" t="str">
        <f>DAY(B18)&amp;LOOKUP(DAY(B18),{1,2,3,4,21,22,23,24,31;"st","nd","rd","th","st","nd","rd","th","st"})</f>
        <v>16th</v>
      </c>
      <c r="M18" s="43">
        <f t="shared" si="5"/>
        <v>16</v>
      </c>
      <c r="N18" s="43">
        <f t="shared" si="6"/>
        <v>2018</v>
      </c>
      <c r="O18" s="45">
        <f t="shared" si="7"/>
        <v>43420</v>
      </c>
      <c r="P18" s="44" t="str">
        <f t="shared" si="8"/>
        <v>Mens A</v>
      </c>
      <c r="Q18" s="43" t="str">
        <f t="shared" si="9"/>
        <v>Hildenborough A</v>
      </c>
      <c r="R18" s="43" t="str">
        <f t="shared" si="10"/>
        <v>Walthamstow Hall</v>
      </c>
      <c r="S18" s="43" t="str">
        <f t="shared" si="11"/>
        <v>8</v>
      </c>
      <c r="T18" s="41" t="str">
        <f t="shared" si="12"/>
        <v>data.push(["November", "Friday", "16th", "Mens A", "Hildenborough A", "Walthamstow Hall", "8"]);</v>
      </c>
    </row>
    <row r="19" spans="1:20" ht="14.95" x14ac:dyDescent="0.3">
      <c r="A19" s="22" t="s">
        <v>79</v>
      </c>
      <c r="B19" s="27">
        <v>43420</v>
      </c>
      <c r="C19" s="27" t="str">
        <f t="shared" si="0"/>
        <v>Fri</v>
      </c>
      <c r="D19" s="27" t="s">
        <v>154</v>
      </c>
      <c r="E19" s="22" t="s">
        <v>216</v>
      </c>
      <c r="F19" s="22" t="str">
        <f t="shared" si="1"/>
        <v>Angel Centre</v>
      </c>
      <c r="G19" s="22" t="str">
        <f t="shared" si="2"/>
        <v>Hildenborough</v>
      </c>
      <c r="H19" s="22" t="s">
        <v>60</v>
      </c>
      <c r="I19" s="30" t="s">
        <v>51</v>
      </c>
      <c r="J19" s="42" t="str">
        <f t="shared" si="3"/>
        <v>November</v>
      </c>
      <c r="K19" s="43" t="str">
        <f t="shared" si="4"/>
        <v>Friday</v>
      </c>
      <c r="L19" s="44" t="str">
        <f>DAY(B19)&amp;LOOKUP(DAY(B19),{1,2,3,4,21,22,23,24,31;"st","nd","rd","th","st","nd","rd","th","st"})</f>
        <v>16th</v>
      </c>
      <c r="M19" s="43">
        <f t="shared" si="5"/>
        <v>16</v>
      </c>
      <c r="N19" s="43">
        <f t="shared" si="6"/>
        <v>2018</v>
      </c>
      <c r="O19" s="45">
        <f t="shared" si="7"/>
        <v>43420</v>
      </c>
      <c r="P19" s="44" t="str">
        <f t="shared" si="8"/>
        <v>Ladies 6s</v>
      </c>
      <c r="Q19" s="43" t="str">
        <f t="shared" si="9"/>
        <v>Hildenborough</v>
      </c>
      <c r="R19" s="43" t="str">
        <f t="shared" si="10"/>
        <v>Walthamstow Hall</v>
      </c>
      <c r="S19" s="43" t="str">
        <f t="shared" si="11"/>
        <v>8</v>
      </c>
      <c r="T19" s="41" t="str">
        <f t="shared" si="12"/>
        <v>data.push(["November", "Friday", "16th", "Ladies 6s", "Hildenborough", "Walthamstow Hall", "8"]);</v>
      </c>
    </row>
    <row r="20" spans="1:20" ht="14.95" x14ac:dyDescent="0.3">
      <c r="A20" s="22" t="s">
        <v>93</v>
      </c>
      <c r="B20" s="27">
        <v>43420</v>
      </c>
      <c r="C20" s="27" t="str">
        <f t="shared" si="0"/>
        <v>Fri</v>
      </c>
      <c r="D20" s="27" t="s">
        <v>151</v>
      </c>
      <c r="E20" s="22" t="s">
        <v>148</v>
      </c>
      <c r="F20" s="22" t="str">
        <f t="shared" si="1"/>
        <v>Angel Centre</v>
      </c>
      <c r="G20" s="22" t="str">
        <f t="shared" si="2"/>
        <v>Langton Green</v>
      </c>
      <c r="H20" s="22" t="s">
        <v>61</v>
      </c>
      <c r="I20" s="22" t="s">
        <v>58</v>
      </c>
      <c r="J20" s="42" t="str">
        <f t="shared" si="3"/>
        <v>November</v>
      </c>
      <c r="K20" s="43" t="str">
        <f t="shared" si="4"/>
        <v>Friday</v>
      </c>
      <c r="L20" s="44" t="str">
        <f>DAY(B20)&amp;LOOKUP(DAY(B20),{1,2,3,4,21,22,23,24,31;"st","nd","rd","th","st","nd","rd","th","st"})</f>
        <v>16th</v>
      </c>
      <c r="M20" s="43">
        <f t="shared" si="5"/>
        <v>16</v>
      </c>
      <c r="N20" s="43">
        <f t="shared" si="6"/>
        <v>2018</v>
      </c>
      <c r="O20" s="45">
        <f t="shared" si="7"/>
        <v>43420</v>
      </c>
      <c r="P20" s="44" t="str">
        <f t="shared" si="8"/>
        <v>Masters</v>
      </c>
      <c r="Q20" s="43" t="str">
        <f t="shared" si="9"/>
        <v>Langton Green</v>
      </c>
      <c r="R20" s="43" t="str">
        <f t="shared" si="10"/>
        <v>The Village Hall</v>
      </c>
      <c r="S20" s="43" t="str">
        <f t="shared" si="11"/>
        <v>7</v>
      </c>
      <c r="T20" s="41" t="str">
        <f t="shared" si="12"/>
        <v>data.push(["November", "Friday", "16th", "Masters", "Langton Green", "The Village Hall", "7"]);</v>
      </c>
    </row>
    <row r="21" spans="1:20" ht="14.95" x14ac:dyDescent="0.3">
      <c r="A21" s="22" t="s">
        <v>123</v>
      </c>
      <c r="B21" s="27">
        <v>43426</v>
      </c>
      <c r="C21" s="27" t="str">
        <f t="shared" si="0"/>
        <v>Thu</v>
      </c>
      <c r="D21" s="27" t="s">
        <v>159</v>
      </c>
      <c r="E21" s="22" t="s">
        <v>126</v>
      </c>
      <c r="F21" s="22" t="str">
        <f t="shared" si="1"/>
        <v>Angel Centre A</v>
      </c>
      <c r="G21" s="22" t="str">
        <f t="shared" si="2"/>
        <v>AIT B</v>
      </c>
      <c r="H21" s="22" t="s">
        <v>52</v>
      </c>
      <c r="I21" s="22" t="s">
        <v>53</v>
      </c>
      <c r="J21" s="42" t="str">
        <f t="shared" si="3"/>
        <v>November</v>
      </c>
      <c r="K21" s="43" t="str">
        <f t="shared" si="4"/>
        <v>Thursday</v>
      </c>
      <c r="L21" s="44" t="str">
        <f>DAY(B21)&amp;LOOKUP(DAY(B21),{1,2,3,4,21,22,23,24,31;"st","nd","rd","th","st","nd","rd","th","st"})</f>
        <v>22nd</v>
      </c>
      <c r="M21" s="43">
        <f t="shared" si="5"/>
        <v>22</v>
      </c>
      <c r="N21" s="43">
        <f t="shared" si="6"/>
        <v>2018</v>
      </c>
      <c r="O21" s="45">
        <f t="shared" si="7"/>
        <v>43426</v>
      </c>
      <c r="P21" s="44" t="str">
        <f t="shared" si="8"/>
        <v>Mixed A</v>
      </c>
      <c r="Q21" s="43" t="str">
        <f t="shared" si="9"/>
        <v>AIT B</v>
      </c>
      <c r="R21" s="43" t="str">
        <f t="shared" si="10"/>
        <v>Mascalls Secondary School</v>
      </c>
      <c r="S21" s="43" t="str">
        <f t="shared" si="11"/>
        <v>8</v>
      </c>
      <c r="T21" s="41" t="str">
        <f t="shared" si="12"/>
        <v>data.push(["November", "Thursday", "22nd", "Mixed A", "AIT B", "Mascalls Secondary School", "8"]);</v>
      </c>
    </row>
    <row r="22" spans="1:20" ht="14.95" x14ac:dyDescent="0.3">
      <c r="A22" s="22" t="s">
        <v>132</v>
      </c>
      <c r="B22" s="27">
        <v>43427</v>
      </c>
      <c r="C22" s="27" t="str">
        <f t="shared" si="0"/>
        <v>Fri</v>
      </c>
      <c r="D22" s="27" t="s">
        <v>160</v>
      </c>
      <c r="E22" s="22" t="s">
        <v>134</v>
      </c>
      <c r="F22" s="22" t="str">
        <f t="shared" si="1"/>
        <v>St Johns D</v>
      </c>
      <c r="G22" s="22" t="str">
        <f t="shared" si="2"/>
        <v>Angel Centre B</v>
      </c>
      <c r="H22" s="22" t="s">
        <v>50</v>
      </c>
      <c r="I22" s="22" t="s">
        <v>51</v>
      </c>
      <c r="J22" s="42" t="str">
        <f t="shared" si="3"/>
        <v>November</v>
      </c>
      <c r="K22" s="43" t="str">
        <f t="shared" si="4"/>
        <v>Friday</v>
      </c>
      <c r="L22" s="44" t="str">
        <f>DAY(B22)&amp;LOOKUP(DAY(B22),{1,2,3,4,21,22,23,24,31;"st","nd","rd","th","st","nd","rd","th","st"})</f>
        <v>23rd</v>
      </c>
      <c r="M22" s="43">
        <f t="shared" si="5"/>
        <v>23</v>
      </c>
      <c r="N22" s="43">
        <f t="shared" si="6"/>
        <v>2018</v>
      </c>
      <c r="O22" s="45">
        <f t="shared" si="7"/>
        <v>43427</v>
      </c>
      <c r="P22" s="44" t="str">
        <f t="shared" si="8"/>
        <v>Mixed B</v>
      </c>
      <c r="Q22" s="43" t="str">
        <f t="shared" si="9"/>
        <v>St Johns D</v>
      </c>
      <c r="R22" s="43" t="str">
        <f t="shared" si="10"/>
        <v>Angel Centre</v>
      </c>
      <c r="S22" s="43" t="str">
        <f t="shared" si="11"/>
        <v>8</v>
      </c>
      <c r="T22" s="41" t="str">
        <f t="shared" si="12"/>
        <v>data.push(["November", "Friday", "23rd", "Mixed B", "St Johns D", "Angel Centre", "8"]);</v>
      </c>
    </row>
    <row r="23" spans="1:20" ht="14.95" x14ac:dyDescent="0.3">
      <c r="A23" s="22" t="s">
        <v>121</v>
      </c>
      <c r="B23" s="27">
        <v>43427</v>
      </c>
      <c r="C23" s="27" t="str">
        <f t="shared" si="0"/>
        <v>Fri</v>
      </c>
      <c r="D23" s="27" t="s">
        <v>155</v>
      </c>
      <c r="E23" s="22" t="s">
        <v>76</v>
      </c>
      <c r="F23" s="22" t="str">
        <f t="shared" si="1"/>
        <v>Hilden Grange</v>
      </c>
      <c r="G23" s="22" t="str">
        <f t="shared" si="2"/>
        <v>Angel Centre</v>
      </c>
      <c r="H23" s="22" t="s">
        <v>50</v>
      </c>
      <c r="I23" s="22" t="s">
        <v>51</v>
      </c>
      <c r="J23" s="42" t="str">
        <f t="shared" si="3"/>
        <v>November</v>
      </c>
      <c r="K23" s="43" t="str">
        <f t="shared" si="4"/>
        <v>Friday</v>
      </c>
      <c r="L23" s="44" t="str">
        <f>DAY(B23)&amp;LOOKUP(DAY(B23),{1,2,3,4,21,22,23,24,31;"st","nd","rd","th","st","nd","rd","th","st"})</f>
        <v>23rd</v>
      </c>
      <c r="M23" s="43">
        <f t="shared" si="5"/>
        <v>23</v>
      </c>
      <c r="N23" s="43">
        <f t="shared" si="6"/>
        <v>2018</v>
      </c>
      <c r="O23" s="45">
        <f t="shared" si="7"/>
        <v>43427</v>
      </c>
      <c r="P23" s="44" t="str">
        <f t="shared" si="8"/>
        <v>Mens 4s</v>
      </c>
      <c r="Q23" s="43" t="str">
        <f t="shared" si="9"/>
        <v>Hilden Grange</v>
      </c>
      <c r="R23" s="43" t="str">
        <f t="shared" si="10"/>
        <v>Angel Centre</v>
      </c>
      <c r="S23" s="43" t="str">
        <f t="shared" si="11"/>
        <v>8</v>
      </c>
      <c r="T23" s="41" t="str">
        <f t="shared" si="12"/>
        <v>data.push(["November", "Friday", "23rd", "Mens 4s", "Hilden Grange", "Angel Centre", "8"]);</v>
      </c>
    </row>
    <row r="24" spans="1:20" ht="14.95" x14ac:dyDescent="0.3">
      <c r="A24" s="22" t="s">
        <v>123</v>
      </c>
      <c r="B24" s="27">
        <v>43430</v>
      </c>
      <c r="C24" s="27" t="str">
        <f t="shared" si="0"/>
        <v>Mon</v>
      </c>
      <c r="D24" s="27" t="s">
        <v>159</v>
      </c>
      <c r="E24" s="22" t="s">
        <v>127</v>
      </c>
      <c r="F24" s="22" t="str">
        <f t="shared" si="1"/>
        <v>Angel Centre A</v>
      </c>
      <c r="G24" s="22" t="str">
        <f t="shared" si="2"/>
        <v>Trident C</v>
      </c>
      <c r="H24" s="22" t="s">
        <v>64</v>
      </c>
      <c r="I24" s="22" t="s">
        <v>51</v>
      </c>
      <c r="J24" s="42" t="str">
        <f t="shared" si="3"/>
        <v>November</v>
      </c>
      <c r="K24" s="43" t="str">
        <f t="shared" si="4"/>
        <v>Monday</v>
      </c>
      <c r="L24" s="44" t="str">
        <f>DAY(B24)&amp;LOOKUP(DAY(B24),{1,2,3,4,21,22,23,24,31;"st","nd","rd","th","st","nd","rd","th","st"})</f>
        <v>26th</v>
      </c>
      <c r="M24" s="43">
        <f t="shared" si="5"/>
        <v>26</v>
      </c>
      <c r="N24" s="43">
        <f t="shared" si="6"/>
        <v>2018</v>
      </c>
      <c r="O24" s="45">
        <f t="shared" si="7"/>
        <v>43430</v>
      </c>
      <c r="P24" s="44" t="str">
        <f t="shared" si="8"/>
        <v>Mixed A</v>
      </c>
      <c r="Q24" s="43" t="str">
        <f t="shared" si="9"/>
        <v>Trident C</v>
      </c>
      <c r="R24" s="43" t="str">
        <f t="shared" si="10"/>
        <v>Holmewood House School</v>
      </c>
      <c r="S24" s="43" t="str">
        <f t="shared" si="11"/>
        <v>8</v>
      </c>
      <c r="T24" s="41" t="str">
        <f t="shared" si="12"/>
        <v>data.push(["November", "Monday", "26th", "Mixed A", "Trident C", "Holmewood House School", "8"]);</v>
      </c>
    </row>
    <row r="25" spans="1:20" ht="14.95" x14ac:dyDescent="0.3">
      <c r="A25" s="22" t="s">
        <v>105</v>
      </c>
      <c r="B25" s="27">
        <v>43432</v>
      </c>
      <c r="C25" s="27" t="str">
        <f t="shared" si="0"/>
        <v>Wed</v>
      </c>
      <c r="D25" s="27" t="s">
        <v>157</v>
      </c>
      <c r="E25" s="22" t="s">
        <v>107</v>
      </c>
      <c r="F25" s="22" t="str">
        <f t="shared" si="1"/>
        <v>Hildenborough D</v>
      </c>
      <c r="G25" s="22" t="str">
        <f t="shared" si="2"/>
        <v>Angel Centre B</v>
      </c>
      <c r="H25" s="22" t="s">
        <v>50</v>
      </c>
      <c r="I25" s="22" t="s">
        <v>51</v>
      </c>
      <c r="J25" s="42" t="str">
        <f t="shared" si="3"/>
        <v>November</v>
      </c>
      <c r="K25" s="43" t="str">
        <f t="shared" si="4"/>
        <v>Wednesday</v>
      </c>
      <c r="L25" s="44" t="str">
        <f>DAY(B25)&amp;LOOKUP(DAY(B25),{1,2,3,4,21,22,23,24,31;"st","nd","rd","th","st","nd","rd","th","st"})</f>
        <v>28th</v>
      </c>
      <c r="M25" s="43">
        <f t="shared" si="5"/>
        <v>28</v>
      </c>
      <c r="N25" s="43">
        <f t="shared" si="6"/>
        <v>2018</v>
      </c>
      <c r="O25" s="45">
        <f t="shared" si="7"/>
        <v>43432</v>
      </c>
      <c r="P25" s="44" t="str">
        <f t="shared" si="8"/>
        <v>Mens B</v>
      </c>
      <c r="Q25" s="43" t="str">
        <f t="shared" si="9"/>
        <v>Hildenborough D</v>
      </c>
      <c r="R25" s="43" t="str">
        <f t="shared" si="10"/>
        <v>Angel Centre</v>
      </c>
      <c r="S25" s="43" t="str">
        <f t="shared" si="11"/>
        <v>8</v>
      </c>
      <c r="T25" s="41" t="str">
        <f t="shared" si="12"/>
        <v>data.push(["November", "Wednesday", "28th", "Mens B", "Hildenborough D", "Angel Centre", "8"]);</v>
      </c>
    </row>
    <row r="26" spans="1:20" ht="14.95" x14ac:dyDescent="0.3">
      <c r="A26" s="22" t="s">
        <v>138</v>
      </c>
      <c r="B26" s="27">
        <v>43434</v>
      </c>
      <c r="C26" s="27" t="str">
        <f t="shared" si="0"/>
        <v>Fri</v>
      </c>
      <c r="D26" s="27" t="s">
        <v>152</v>
      </c>
      <c r="E26" s="22" t="s">
        <v>139</v>
      </c>
      <c r="F26" s="22" t="str">
        <f t="shared" si="1"/>
        <v>St johns F</v>
      </c>
      <c r="G26" s="22" t="str">
        <f t="shared" si="2"/>
        <v>Angel Centre C</v>
      </c>
      <c r="H26" s="22" t="s">
        <v>50</v>
      </c>
      <c r="I26" s="22" t="s">
        <v>51</v>
      </c>
      <c r="J26" s="42" t="str">
        <f t="shared" si="3"/>
        <v>November</v>
      </c>
      <c r="K26" s="43" t="str">
        <f t="shared" si="4"/>
        <v>Friday</v>
      </c>
      <c r="L26" s="44" t="str">
        <f>DAY(B26)&amp;LOOKUP(DAY(B26),{1,2,3,4,21,22,23,24,31;"st","nd","rd","th","st","nd","rd","th","st"})</f>
        <v>30th</v>
      </c>
      <c r="M26" s="43">
        <f t="shared" si="5"/>
        <v>30</v>
      </c>
      <c r="N26" s="43">
        <f t="shared" si="6"/>
        <v>2018</v>
      </c>
      <c r="O26" s="45">
        <f t="shared" si="7"/>
        <v>43434</v>
      </c>
      <c r="P26" s="44" t="str">
        <f t="shared" si="8"/>
        <v>Mixed C</v>
      </c>
      <c r="Q26" s="43" t="str">
        <f t="shared" si="9"/>
        <v>St johns F</v>
      </c>
      <c r="R26" s="43" t="str">
        <f t="shared" si="10"/>
        <v>Angel Centre</v>
      </c>
      <c r="S26" s="43" t="str">
        <f t="shared" si="11"/>
        <v>8</v>
      </c>
      <c r="T26" s="41" t="str">
        <f t="shared" si="12"/>
        <v>data.push(["November", "Friday", "30th", "Mixed C", "St johns F", "Angel Centre", "8"]);</v>
      </c>
    </row>
    <row r="27" spans="1:20" ht="14.95" x14ac:dyDescent="0.3">
      <c r="A27" s="22" t="s">
        <v>123</v>
      </c>
      <c r="B27" s="27">
        <v>43434</v>
      </c>
      <c r="C27" s="27" t="str">
        <f t="shared" si="0"/>
        <v>Fri</v>
      </c>
      <c r="D27" s="27" t="s">
        <v>159</v>
      </c>
      <c r="E27" s="22" t="s">
        <v>102</v>
      </c>
      <c r="F27" s="22" t="str">
        <f t="shared" si="1"/>
        <v>Hildenborough B</v>
      </c>
      <c r="G27" s="22" t="str">
        <f t="shared" si="2"/>
        <v>Angel Centre A</v>
      </c>
      <c r="H27" s="22" t="s">
        <v>50</v>
      </c>
      <c r="I27" s="22" t="s">
        <v>51</v>
      </c>
      <c r="J27" s="42" t="str">
        <f t="shared" si="3"/>
        <v>November</v>
      </c>
      <c r="K27" s="43" t="str">
        <f t="shared" si="4"/>
        <v>Friday</v>
      </c>
      <c r="L27" s="44" t="str">
        <f>DAY(B27)&amp;LOOKUP(DAY(B27),{1,2,3,4,21,22,23,24,31;"st","nd","rd","th","st","nd","rd","th","st"})</f>
        <v>30th</v>
      </c>
      <c r="M27" s="43">
        <f t="shared" si="5"/>
        <v>30</v>
      </c>
      <c r="N27" s="43">
        <f t="shared" si="6"/>
        <v>2018</v>
      </c>
      <c r="O27" s="45">
        <f t="shared" si="7"/>
        <v>43434</v>
      </c>
      <c r="P27" s="44" t="str">
        <f t="shared" si="8"/>
        <v>Mixed A</v>
      </c>
      <c r="Q27" s="43" t="str">
        <f t="shared" si="9"/>
        <v>Hildenborough B</v>
      </c>
      <c r="R27" s="43" t="str">
        <f t="shared" si="10"/>
        <v>Angel Centre</v>
      </c>
      <c r="S27" s="43" t="str">
        <f t="shared" si="11"/>
        <v>8</v>
      </c>
      <c r="T27" s="41" t="str">
        <f t="shared" si="12"/>
        <v>data.push(["November", "Friday", "30th", "Mixed A", "Hildenborough B", "Angel Centre", "8"]);</v>
      </c>
    </row>
    <row r="28" spans="1:20" ht="14.95" x14ac:dyDescent="0.3">
      <c r="A28" s="22" t="s">
        <v>93</v>
      </c>
      <c r="B28" s="27">
        <v>43434</v>
      </c>
      <c r="C28" s="27" t="str">
        <f t="shared" si="0"/>
        <v>Fri</v>
      </c>
      <c r="D28" s="27" t="s">
        <v>151</v>
      </c>
      <c r="E28" s="22" t="s">
        <v>169</v>
      </c>
      <c r="F28" s="22" t="str">
        <f t="shared" si="1"/>
        <v>Angel Centre</v>
      </c>
      <c r="G28" s="22" t="str">
        <f t="shared" si="2"/>
        <v>Hilden Grange</v>
      </c>
      <c r="H28" s="22" t="s">
        <v>59</v>
      </c>
      <c r="I28" s="22" t="s">
        <v>51</v>
      </c>
      <c r="J28" s="42" t="str">
        <f t="shared" si="3"/>
        <v>November</v>
      </c>
      <c r="K28" s="43" t="str">
        <f t="shared" si="4"/>
        <v>Friday</v>
      </c>
      <c r="L28" s="44" t="str">
        <f>DAY(B28)&amp;LOOKUP(DAY(B28),{1,2,3,4,21,22,23,24,31;"st","nd","rd","th","st","nd","rd","th","st"})</f>
        <v>30th</v>
      </c>
      <c r="M28" s="43">
        <f t="shared" si="5"/>
        <v>30</v>
      </c>
      <c r="N28" s="43">
        <f t="shared" si="6"/>
        <v>2018</v>
      </c>
      <c r="O28" s="45">
        <f t="shared" si="7"/>
        <v>43434</v>
      </c>
      <c r="P28" s="44" t="str">
        <f t="shared" si="8"/>
        <v>Masters</v>
      </c>
      <c r="Q28" s="43" t="str">
        <f t="shared" si="9"/>
        <v>Hilden Grange</v>
      </c>
      <c r="R28" s="43" t="str">
        <f t="shared" si="10"/>
        <v>Hilden Grange School</v>
      </c>
      <c r="S28" s="43" t="str">
        <f t="shared" si="11"/>
        <v>8</v>
      </c>
      <c r="T28" s="41" t="str">
        <f t="shared" si="12"/>
        <v>data.push(["November", "Friday", "30th", "Masters", "Hilden Grange", "Hilden Grange School", "8"]);</v>
      </c>
    </row>
    <row r="29" spans="1:20" ht="14.95" x14ac:dyDescent="0.3">
      <c r="A29" s="22" t="s">
        <v>94</v>
      </c>
      <c r="B29" s="27">
        <v>43436</v>
      </c>
      <c r="C29" s="27" t="str">
        <f t="shared" si="0"/>
        <v>Sun</v>
      </c>
      <c r="D29" s="27" t="s">
        <v>156</v>
      </c>
      <c r="E29" s="22" t="s">
        <v>96</v>
      </c>
      <c r="F29" s="22" t="str">
        <f t="shared" si="1"/>
        <v>Angel Centre A</v>
      </c>
      <c r="G29" s="22" t="str">
        <f t="shared" si="2"/>
        <v>chelwood gate</v>
      </c>
      <c r="H29" s="22" t="s">
        <v>55</v>
      </c>
      <c r="I29" s="22" t="s">
        <v>56</v>
      </c>
      <c r="J29" s="42" t="str">
        <f t="shared" si="3"/>
        <v>December</v>
      </c>
      <c r="K29" s="43" t="str">
        <f t="shared" si="4"/>
        <v>Sunday</v>
      </c>
      <c r="L29" s="44" t="str">
        <f>DAY(B29)&amp;LOOKUP(DAY(B29),{1,2,3,4,21,22,23,24,31;"st","nd","rd","th","st","nd","rd","th","st"})</f>
        <v>2nd</v>
      </c>
      <c r="M29" s="43">
        <f t="shared" si="5"/>
        <v>2</v>
      </c>
      <c r="N29" s="43">
        <f t="shared" si="6"/>
        <v>2018</v>
      </c>
      <c r="O29" s="45">
        <f t="shared" si="7"/>
        <v>43436</v>
      </c>
      <c r="P29" s="44" t="str">
        <f t="shared" si="8"/>
        <v>Mens A</v>
      </c>
      <c r="Q29" s="43" t="str">
        <f t="shared" si="9"/>
        <v>chelwood gate</v>
      </c>
      <c r="R29" s="43" t="str">
        <f t="shared" si="10"/>
        <v>Michael Hall School</v>
      </c>
      <c r="S29" s="43" t="str">
        <f t="shared" si="11"/>
        <v>7</v>
      </c>
      <c r="T29" s="41" t="str">
        <f t="shared" si="12"/>
        <v>data.push(["December", "Sunday", "2nd", "Mens A", "chelwood gate", "Michael Hall School", "7"]);</v>
      </c>
    </row>
    <row r="30" spans="1:20" ht="14.95" x14ac:dyDescent="0.3">
      <c r="A30" s="22" t="s">
        <v>121</v>
      </c>
      <c r="B30" s="27">
        <v>43437</v>
      </c>
      <c r="C30" s="27" t="str">
        <f t="shared" si="0"/>
        <v>Mon</v>
      </c>
      <c r="D30" s="27" t="s">
        <v>155</v>
      </c>
      <c r="E30" s="22" t="s">
        <v>84</v>
      </c>
      <c r="F30" s="22" t="str">
        <f t="shared" si="1"/>
        <v>Angel Centre</v>
      </c>
      <c r="G30" s="22" t="str">
        <f t="shared" si="2"/>
        <v>AIT</v>
      </c>
      <c r="H30" s="22" t="s">
        <v>52</v>
      </c>
      <c r="I30" s="22" t="s">
        <v>54</v>
      </c>
      <c r="J30" s="42" t="str">
        <f t="shared" si="3"/>
        <v>December</v>
      </c>
      <c r="K30" s="43" t="str">
        <f t="shared" si="4"/>
        <v>Monday</v>
      </c>
      <c r="L30" s="44" t="str">
        <f>DAY(B30)&amp;LOOKUP(DAY(B30),{1,2,3,4,21,22,23,24,31;"st","nd","rd","th","st","nd","rd","th","st"})</f>
        <v>3rd</v>
      </c>
      <c r="M30" s="43">
        <f t="shared" si="5"/>
        <v>3</v>
      </c>
      <c r="N30" s="43">
        <f t="shared" si="6"/>
        <v>2018</v>
      </c>
      <c r="O30" s="45">
        <f t="shared" si="7"/>
        <v>43437</v>
      </c>
      <c r="P30" s="44" t="str">
        <f t="shared" si="8"/>
        <v>Mens 4s</v>
      </c>
      <c r="Q30" s="43" t="str">
        <f t="shared" si="9"/>
        <v>AIT</v>
      </c>
      <c r="R30" s="43" t="str">
        <f t="shared" si="10"/>
        <v>Mascalls Secondary School</v>
      </c>
      <c r="S30" s="43" t="str">
        <f t="shared" si="11"/>
        <v>7</v>
      </c>
      <c r="T30" s="41" t="str">
        <f t="shared" si="12"/>
        <v>data.push(["December", "Monday", "3rd", "Mens 4s", "AIT", "Mascalls Secondary School", "7"]);</v>
      </c>
    </row>
    <row r="31" spans="1:20" ht="14.95" x14ac:dyDescent="0.3">
      <c r="A31" s="22" t="s">
        <v>105</v>
      </c>
      <c r="B31" s="27">
        <v>43439</v>
      </c>
      <c r="C31" s="27" t="str">
        <f t="shared" si="0"/>
        <v>Wed</v>
      </c>
      <c r="D31" s="27" t="s">
        <v>157</v>
      </c>
      <c r="E31" s="22" t="s">
        <v>108</v>
      </c>
      <c r="F31" s="22" t="str">
        <f t="shared" si="1"/>
        <v>Sevenoaks B</v>
      </c>
      <c r="G31" s="22" t="str">
        <f t="shared" si="2"/>
        <v>Angel Centre B</v>
      </c>
      <c r="H31" s="22" t="s">
        <v>50</v>
      </c>
      <c r="I31" s="22" t="s">
        <v>51</v>
      </c>
      <c r="J31" s="42" t="str">
        <f t="shared" si="3"/>
        <v>December</v>
      </c>
      <c r="K31" s="43" t="str">
        <f t="shared" si="4"/>
        <v>Wednesday</v>
      </c>
      <c r="L31" s="44" t="str">
        <f>DAY(B31)&amp;LOOKUP(DAY(B31),{1,2,3,4,21,22,23,24,31;"st","nd","rd","th","st","nd","rd","th","st"})</f>
        <v>5th</v>
      </c>
      <c r="M31" s="43">
        <f t="shared" si="5"/>
        <v>5</v>
      </c>
      <c r="N31" s="43">
        <f t="shared" si="6"/>
        <v>2018</v>
      </c>
      <c r="O31" s="45">
        <f t="shared" si="7"/>
        <v>43439</v>
      </c>
      <c r="P31" s="44" t="str">
        <f t="shared" si="8"/>
        <v>Mens B</v>
      </c>
      <c r="Q31" s="43" t="str">
        <f t="shared" si="9"/>
        <v>Sevenoaks B</v>
      </c>
      <c r="R31" s="43" t="str">
        <f t="shared" si="10"/>
        <v>Angel Centre</v>
      </c>
      <c r="S31" s="43" t="str">
        <f t="shared" si="11"/>
        <v>8</v>
      </c>
      <c r="T31" s="41" t="str">
        <f t="shared" si="12"/>
        <v>data.push(["December", "Wednesday", "5th", "Mens B", "Sevenoaks B", "Angel Centre", "8"]);</v>
      </c>
    </row>
    <row r="32" spans="1:20" ht="14.95" x14ac:dyDescent="0.3">
      <c r="A32" s="22" t="s">
        <v>87</v>
      </c>
      <c r="B32" s="27">
        <v>43440</v>
      </c>
      <c r="C32" s="27" t="str">
        <f t="shared" si="0"/>
        <v>Thu</v>
      </c>
      <c r="D32" s="27" t="s">
        <v>153</v>
      </c>
      <c r="E32" s="22" t="s">
        <v>92</v>
      </c>
      <c r="F32" s="22" t="str">
        <f t="shared" si="1"/>
        <v>Angel Centre</v>
      </c>
      <c r="G32" s="22" t="str">
        <f t="shared" si="2"/>
        <v>Wadhurst</v>
      </c>
      <c r="H32" s="22" t="s">
        <v>66</v>
      </c>
      <c r="I32" s="22" t="s">
        <v>58</v>
      </c>
      <c r="J32" s="42" t="str">
        <f t="shared" si="3"/>
        <v>December</v>
      </c>
      <c r="K32" s="43" t="str">
        <f t="shared" si="4"/>
        <v>Thursday</v>
      </c>
      <c r="L32" s="44" t="str">
        <f>DAY(B32)&amp;LOOKUP(DAY(B32),{1,2,3,4,21,22,23,24,31;"st","nd","rd","th","st","nd","rd","th","st"})</f>
        <v>6th</v>
      </c>
      <c r="M32" s="43">
        <f t="shared" si="5"/>
        <v>6</v>
      </c>
      <c r="N32" s="43">
        <f t="shared" si="6"/>
        <v>2018</v>
      </c>
      <c r="O32" s="45">
        <f t="shared" si="7"/>
        <v>43440</v>
      </c>
      <c r="P32" s="44" t="str">
        <f t="shared" si="8"/>
        <v>Ladies 4s</v>
      </c>
      <c r="Q32" s="43" t="str">
        <f t="shared" si="9"/>
        <v>Wadhurst</v>
      </c>
      <c r="R32" s="43" t="str">
        <f t="shared" si="10"/>
        <v>Commemoration Hall</v>
      </c>
      <c r="S32" s="43" t="str">
        <f t="shared" si="11"/>
        <v>7</v>
      </c>
      <c r="T32" s="41" t="str">
        <f t="shared" si="12"/>
        <v>data.push(["December", "Thursday", "6th", "Ladies 4s", "Wadhurst", "Commemoration Hall", "7"]);</v>
      </c>
    </row>
    <row r="33" spans="1:20" ht="14.95" x14ac:dyDescent="0.3">
      <c r="A33" s="30" t="s">
        <v>87</v>
      </c>
      <c r="B33" s="31">
        <v>43441</v>
      </c>
      <c r="C33" s="31" t="str">
        <f t="shared" si="0"/>
        <v>Fri</v>
      </c>
      <c r="D33" s="31" t="s">
        <v>153</v>
      </c>
      <c r="E33" s="30" t="s">
        <v>89</v>
      </c>
      <c r="F33" s="22" t="str">
        <f t="shared" si="1"/>
        <v>Felbridge</v>
      </c>
      <c r="G33" s="22" t="str">
        <f t="shared" si="2"/>
        <v>Angel Centre</v>
      </c>
      <c r="H33" s="30" t="s">
        <v>50</v>
      </c>
      <c r="I33" s="30" t="s">
        <v>51</v>
      </c>
      <c r="J33" s="42" t="str">
        <f t="shared" si="3"/>
        <v>December</v>
      </c>
      <c r="K33" s="43" t="str">
        <f t="shared" si="4"/>
        <v>Friday</v>
      </c>
      <c r="L33" s="44" t="str">
        <f>DAY(B33)&amp;LOOKUP(DAY(B33),{1,2,3,4,21,22,23,24,31;"st","nd","rd","th","st","nd","rd","th","st"})</f>
        <v>7th</v>
      </c>
      <c r="M33" s="43">
        <f t="shared" si="5"/>
        <v>7</v>
      </c>
      <c r="N33" s="43">
        <f t="shared" si="6"/>
        <v>2018</v>
      </c>
      <c r="O33" s="45">
        <f t="shared" si="7"/>
        <v>43441</v>
      </c>
      <c r="P33" s="44" t="str">
        <f t="shared" si="8"/>
        <v>Ladies 4s</v>
      </c>
      <c r="Q33" s="43" t="str">
        <f t="shared" si="9"/>
        <v>Felbridge</v>
      </c>
      <c r="R33" s="43" t="str">
        <f t="shared" si="10"/>
        <v>Angel Centre</v>
      </c>
      <c r="S33" s="43" t="str">
        <f t="shared" si="11"/>
        <v>8</v>
      </c>
      <c r="T33" s="41" t="str">
        <f t="shared" si="12"/>
        <v>data.push(["December", "Friday", "7th", "Ladies 4s", "Felbridge", "Angel Centre", "8"]);</v>
      </c>
    </row>
    <row r="34" spans="1:20" ht="14.95" x14ac:dyDescent="0.3">
      <c r="A34" s="22" t="s">
        <v>132</v>
      </c>
      <c r="B34" s="27">
        <v>43441</v>
      </c>
      <c r="C34" s="27" t="str">
        <f t="shared" ref="C34:C65" si="13">TEXT(B34,"DDD")</f>
        <v>Fri</v>
      </c>
      <c r="D34" s="27" t="s">
        <v>160</v>
      </c>
      <c r="E34" s="22" t="s">
        <v>135</v>
      </c>
      <c r="F34" s="22" t="str">
        <f t="shared" si="1"/>
        <v>St Johns E</v>
      </c>
      <c r="G34" s="22" t="str">
        <f t="shared" si="2"/>
        <v>Angel Centre B</v>
      </c>
      <c r="H34" s="22" t="s">
        <v>50</v>
      </c>
      <c r="I34" s="22" t="s">
        <v>51</v>
      </c>
      <c r="J34" s="42" t="str">
        <f t="shared" si="3"/>
        <v>December</v>
      </c>
      <c r="K34" s="43" t="str">
        <f t="shared" si="4"/>
        <v>Friday</v>
      </c>
      <c r="L34" s="44" t="str">
        <f>DAY(B34)&amp;LOOKUP(DAY(B34),{1,2,3,4,21,22,23,24,31;"st","nd","rd","th","st","nd","rd","th","st"})</f>
        <v>7th</v>
      </c>
      <c r="M34" s="43">
        <f t="shared" si="5"/>
        <v>7</v>
      </c>
      <c r="N34" s="43">
        <f t="shared" si="6"/>
        <v>2018</v>
      </c>
      <c r="O34" s="45">
        <f t="shared" si="7"/>
        <v>43441</v>
      </c>
      <c r="P34" s="44" t="str">
        <f t="shared" si="8"/>
        <v>Mixed B</v>
      </c>
      <c r="Q34" s="43" t="str">
        <f t="shared" si="9"/>
        <v>St Johns E</v>
      </c>
      <c r="R34" s="43" t="str">
        <f t="shared" si="10"/>
        <v>Angel Centre</v>
      </c>
      <c r="S34" s="43" t="str">
        <f t="shared" si="11"/>
        <v>8</v>
      </c>
      <c r="T34" s="41" t="str">
        <f t="shared" si="12"/>
        <v>data.push(["December", "Friday", "7th", "Mixed B", "St Johns E", "Angel Centre", "8"]);</v>
      </c>
    </row>
    <row r="35" spans="1:20" ht="14.95" x14ac:dyDescent="0.3">
      <c r="A35" s="22" t="s">
        <v>114</v>
      </c>
      <c r="B35" s="27">
        <v>43441</v>
      </c>
      <c r="C35" s="27" t="str">
        <f t="shared" si="13"/>
        <v>Fri</v>
      </c>
      <c r="D35" s="27" t="s">
        <v>158</v>
      </c>
      <c r="E35" s="22" t="s">
        <v>118</v>
      </c>
      <c r="F35" s="22" t="str">
        <f t="shared" si="1"/>
        <v>Angel Centre C</v>
      </c>
      <c r="G35" s="22" t="str">
        <f t="shared" si="2"/>
        <v>Langton Green</v>
      </c>
      <c r="H35" s="22" t="s">
        <v>61</v>
      </c>
      <c r="I35" s="22" t="s">
        <v>58</v>
      </c>
      <c r="J35" s="42" t="str">
        <f t="shared" si="3"/>
        <v>December</v>
      </c>
      <c r="K35" s="43" t="str">
        <f t="shared" si="4"/>
        <v>Friday</v>
      </c>
      <c r="L35" s="44" t="str">
        <f>DAY(B35)&amp;LOOKUP(DAY(B35),{1,2,3,4,21,22,23,24,31;"st","nd","rd","th","st","nd","rd","th","st"})</f>
        <v>7th</v>
      </c>
      <c r="M35" s="43">
        <f t="shared" si="5"/>
        <v>7</v>
      </c>
      <c r="N35" s="43">
        <f t="shared" si="6"/>
        <v>2018</v>
      </c>
      <c r="O35" s="45">
        <f t="shared" si="7"/>
        <v>43441</v>
      </c>
      <c r="P35" s="44" t="str">
        <f t="shared" si="8"/>
        <v>Mens C</v>
      </c>
      <c r="Q35" s="43" t="str">
        <f t="shared" si="9"/>
        <v>Langton Green</v>
      </c>
      <c r="R35" s="43" t="str">
        <f t="shared" si="10"/>
        <v>The Village Hall</v>
      </c>
      <c r="S35" s="43" t="str">
        <f t="shared" si="11"/>
        <v>7</v>
      </c>
      <c r="T35" s="41" t="str">
        <f t="shared" si="12"/>
        <v>data.push(["December", "Friday", "7th", "Mens C", "Langton Green", "The Village Hall", "7"]);</v>
      </c>
    </row>
    <row r="36" spans="1:20" ht="14.95" x14ac:dyDescent="0.3">
      <c r="A36" s="22" t="s">
        <v>93</v>
      </c>
      <c r="B36" s="27">
        <v>43446</v>
      </c>
      <c r="C36" s="27" t="str">
        <f t="shared" si="13"/>
        <v>Wed</v>
      </c>
      <c r="D36" s="27" t="s">
        <v>151</v>
      </c>
      <c r="E36" s="22" t="s">
        <v>69</v>
      </c>
      <c r="F36" s="22" t="str">
        <f t="shared" si="1"/>
        <v>chelwood gate</v>
      </c>
      <c r="G36" s="22" t="str">
        <f t="shared" si="2"/>
        <v>Angel Centre</v>
      </c>
      <c r="H36" s="22" t="s">
        <v>50</v>
      </c>
      <c r="I36" s="22" t="s">
        <v>51</v>
      </c>
      <c r="J36" s="42" t="str">
        <f t="shared" si="3"/>
        <v>December</v>
      </c>
      <c r="K36" s="43" t="str">
        <f t="shared" si="4"/>
        <v>Wednesday</v>
      </c>
      <c r="L36" s="44" t="str">
        <f>DAY(B36)&amp;LOOKUP(DAY(B36),{1,2,3,4,21,22,23,24,31;"st","nd","rd","th","st","nd","rd","th","st"})</f>
        <v>12th</v>
      </c>
      <c r="M36" s="43">
        <f t="shared" si="5"/>
        <v>12</v>
      </c>
      <c r="N36" s="43">
        <f t="shared" si="6"/>
        <v>2018</v>
      </c>
      <c r="O36" s="45">
        <f t="shared" si="7"/>
        <v>43446</v>
      </c>
      <c r="P36" s="44" t="str">
        <f t="shared" si="8"/>
        <v>Masters</v>
      </c>
      <c r="Q36" s="43" t="str">
        <f t="shared" si="9"/>
        <v>chelwood gate</v>
      </c>
      <c r="R36" s="43" t="str">
        <f t="shared" si="10"/>
        <v>Angel Centre</v>
      </c>
      <c r="S36" s="43" t="str">
        <f t="shared" si="11"/>
        <v>8</v>
      </c>
      <c r="T36" s="41" t="str">
        <f t="shared" si="12"/>
        <v>data.push(["December", "Wednesday", "12th", "Masters", "chelwood gate", "Angel Centre", "8"]);</v>
      </c>
    </row>
    <row r="37" spans="1:20" ht="14.95" x14ac:dyDescent="0.3">
      <c r="A37" s="22" t="s">
        <v>87</v>
      </c>
      <c r="B37" s="27">
        <v>43447</v>
      </c>
      <c r="C37" s="27" t="str">
        <f t="shared" si="13"/>
        <v>Thu</v>
      </c>
      <c r="D37" s="27" t="s">
        <v>153</v>
      </c>
      <c r="E37" s="22" t="s">
        <v>90</v>
      </c>
      <c r="F37" s="22" t="str">
        <f t="shared" si="1"/>
        <v>Angel Centre</v>
      </c>
      <c r="G37" s="22" t="str">
        <f t="shared" si="2"/>
        <v>AIT</v>
      </c>
      <c r="H37" s="22" t="s">
        <v>52</v>
      </c>
      <c r="I37" s="22" t="s">
        <v>53</v>
      </c>
      <c r="J37" s="42" t="str">
        <f t="shared" si="3"/>
        <v>December</v>
      </c>
      <c r="K37" s="43" t="str">
        <f t="shared" si="4"/>
        <v>Thursday</v>
      </c>
      <c r="L37" s="44" t="str">
        <f>DAY(B37)&amp;LOOKUP(DAY(B37),{1,2,3,4,21,22,23,24,31;"st","nd","rd","th","st","nd","rd","th","st"})</f>
        <v>13th</v>
      </c>
      <c r="M37" s="43">
        <f t="shared" si="5"/>
        <v>13</v>
      </c>
      <c r="N37" s="43">
        <f t="shared" si="6"/>
        <v>2018</v>
      </c>
      <c r="O37" s="45">
        <f t="shared" si="7"/>
        <v>43447</v>
      </c>
      <c r="P37" s="44" t="str">
        <f t="shared" si="8"/>
        <v>Ladies 4s</v>
      </c>
      <c r="Q37" s="43" t="str">
        <f t="shared" si="9"/>
        <v>AIT</v>
      </c>
      <c r="R37" s="43" t="str">
        <f t="shared" si="10"/>
        <v>Mascalls Secondary School</v>
      </c>
      <c r="S37" s="43" t="str">
        <f t="shared" si="11"/>
        <v>8</v>
      </c>
      <c r="T37" s="41" t="str">
        <f t="shared" si="12"/>
        <v>data.push(["December", "Thursday", "13th", "Ladies 4s", "AIT", "Mascalls Secondary School", "8"]);</v>
      </c>
    </row>
    <row r="38" spans="1:20" ht="14.95" x14ac:dyDescent="0.3">
      <c r="A38" s="22" t="s">
        <v>79</v>
      </c>
      <c r="B38" s="27">
        <v>43448</v>
      </c>
      <c r="C38" s="27" t="str">
        <f t="shared" si="13"/>
        <v>Fri</v>
      </c>
      <c r="D38" s="27" t="s">
        <v>154</v>
      </c>
      <c r="E38" s="22" t="s">
        <v>80</v>
      </c>
      <c r="F38" s="22" t="str">
        <f t="shared" si="1"/>
        <v>St johns C</v>
      </c>
      <c r="G38" s="22" t="str">
        <f t="shared" si="2"/>
        <v>Angel Centre</v>
      </c>
      <c r="H38" s="22" t="s">
        <v>50</v>
      </c>
      <c r="I38" s="22" t="s">
        <v>51</v>
      </c>
      <c r="J38" s="42" t="str">
        <f t="shared" si="3"/>
        <v>December</v>
      </c>
      <c r="K38" s="43" t="str">
        <f t="shared" si="4"/>
        <v>Friday</v>
      </c>
      <c r="L38" s="44" t="str">
        <f>DAY(B38)&amp;LOOKUP(DAY(B38),{1,2,3,4,21,22,23,24,31;"st","nd","rd","th","st","nd","rd","th","st"})</f>
        <v>14th</v>
      </c>
      <c r="M38" s="43">
        <f t="shared" si="5"/>
        <v>14</v>
      </c>
      <c r="N38" s="43">
        <f t="shared" si="6"/>
        <v>2018</v>
      </c>
      <c r="O38" s="45">
        <f t="shared" si="7"/>
        <v>43448</v>
      </c>
      <c r="P38" s="44" t="str">
        <f t="shared" si="8"/>
        <v>Ladies 6s</v>
      </c>
      <c r="Q38" s="43" t="str">
        <f t="shared" si="9"/>
        <v>St johns C</v>
      </c>
      <c r="R38" s="43" t="str">
        <f t="shared" si="10"/>
        <v>Angel Centre</v>
      </c>
      <c r="S38" s="43" t="str">
        <f t="shared" si="11"/>
        <v>8</v>
      </c>
      <c r="T38" s="41" t="str">
        <f t="shared" si="12"/>
        <v>data.push(["December", "Friday", "14th", "Ladies 6s", "St johns C", "Angel Centre", "8"]);</v>
      </c>
    </row>
    <row r="39" spans="1:20" ht="14.95" x14ac:dyDescent="0.3">
      <c r="A39" s="22" t="s">
        <v>105</v>
      </c>
      <c r="B39" s="27">
        <v>43448</v>
      </c>
      <c r="C39" s="27" t="str">
        <f t="shared" si="13"/>
        <v>Fri</v>
      </c>
      <c r="D39" s="27" t="s">
        <v>157</v>
      </c>
      <c r="E39" s="22" t="s">
        <v>109</v>
      </c>
      <c r="F39" s="22" t="str">
        <f t="shared" si="1"/>
        <v>St johns D</v>
      </c>
      <c r="G39" s="22" t="str">
        <f t="shared" si="2"/>
        <v>Angel Centre B</v>
      </c>
      <c r="H39" s="22" t="s">
        <v>50</v>
      </c>
      <c r="I39" s="22" t="s">
        <v>51</v>
      </c>
      <c r="J39" s="42" t="str">
        <f t="shared" si="3"/>
        <v>December</v>
      </c>
      <c r="K39" s="43" t="str">
        <f t="shared" si="4"/>
        <v>Friday</v>
      </c>
      <c r="L39" s="44" t="str">
        <f>DAY(B39)&amp;LOOKUP(DAY(B39),{1,2,3,4,21,22,23,24,31;"st","nd","rd","th","st","nd","rd","th","st"})</f>
        <v>14th</v>
      </c>
      <c r="M39" s="43">
        <f t="shared" si="5"/>
        <v>14</v>
      </c>
      <c r="N39" s="43">
        <f t="shared" si="6"/>
        <v>2018</v>
      </c>
      <c r="O39" s="45">
        <f t="shared" si="7"/>
        <v>43448</v>
      </c>
      <c r="P39" s="44" t="str">
        <f t="shared" si="8"/>
        <v>Mens B</v>
      </c>
      <c r="Q39" s="43" t="str">
        <f t="shared" si="9"/>
        <v>St johns D</v>
      </c>
      <c r="R39" s="43" t="str">
        <f t="shared" si="10"/>
        <v>Angel Centre</v>
      </c>
      <c r="S39" s="43" t="str">
        <f t="shared" si="11"/>
        <v>8</v>
      </c>
      <c r="T39" s="41" t="str">
        <f t="shared" si="12"/>
        <v>data.push(["December", "Friday", "14th", "Mens B", "St johns D", "Angel Centre", "8"]);</v>
      </c>
    </row>
    <row r="40" spans="1:20" ht="14.95" x14ac:dyDescent="0.3">
      <c r="A40" s="22" t="s">
        <v>121</v>
      </c>
      <c r="B40" s="27">
        <v>43448</v>
      </c>
      <c r="C40" s="28" t="str">
        <f t="shared" si="13"/>
        <v>Fri</v>
      </c>
      <c r="D40" s="27" t="s">
        <v>155</v>
      </c>
      <c r="E40" s="22" t="s">
        <v>166</v>
      </c>
      <c r="F40" s="22" t="str">
        <f t="shared" si="1"/>
        <v>Paddock Wood B</v>
      </c>
      <c r="G40" s="22" t="str">
        <f t="shared" si="2"/>
        <v>Mens 4s</v>
      </c>
      <c r="H40" s="29" t="s">
        <v>50</v>
      </c>
      <c r="I40" s="29" t="s">
        <v>51</v>
      </c>
      <c r="J40" s="42" t="str">
        <f t="shared" si="3"/>
        <v>December</v>
      </c>
      <c r="K40" s="43" t="str">
        <f t="shared" si="4"/>
        <v>Friday</v>
      </c>
      <c r="L40" s="44" t="str">
        <f>DAY(B40)&amp;LOOKUP(DAY(B40),{1,2,3,4,21,22,23,24,31;"st","nd","rd","th","st","nd","rd","th","st"})</f>
        <v>14th</v>
      </c>
      <c r="M40" s="43">
        <f t="shared" si="5"/>
        <v>14</v>
      </c>
      <c r="N40" s="43">
        <f t="shared" si="6"/>
        <v>2018</v>
      </c>
      <c r="O40" s="45">
        <f t="shared" si="7"/>
        <v>43448</v>
      </c>
      <c r="P40" s="44" t="str">
        <f t="shared" si="8"/>
        <v>Mens 4s</v>
      </c>
      <c r="Q40" s="43" t="str">
        <f t="shared" si="9"/>
        <v>Paddock Wood B</v>
      </c>
      <c r="R40" s="43" t="str">
        <f t="shared" si="10"/>
        <v>Angel Centre</v>
      </c>
      <c r="S40" s="43" t="str">
        <f t="shared" si="11"/>
        <v>8</v>
      </c>
      <c r="T40" s="41" t="str">
        <f t="shared" si="12"/>
        <v>data.push(["December", "Friday", "14th", "Mens 4s", "Paddock Wood B", "Angel Centre", "8"]);</v>
      </c>
    </row>
    <row r="41" spans="1:20" ht="14.95" x14ac:dyDescent="0.3">
      <c r="A41" s="22" t="s">
        <v>79</v>
      </c>
      <c r="B41" s="27">
        <v>43451</v>
      </c>
      <c r="C41" s="27" t="str">
        <f t="shared" si="13"/>
        <v>Mon</v>
      </c>
      <c r="D41" s="27" t="s">
        <v>154</v>
      </c>
      <c r="E41" s="22" t="s">
        <v>81</v>
      </c>
      <c r="F41" s="22" t="str">
        <f t="shared" si="1"/>
        <v>Angel Centre</v>
      </c>
      <c r="G41" s="22" t="str">
        <f t="shared" si="2"/>
        <v>Trident B</v>
      </c>
      <c r="H41" s="22" t="s">
        <v>64</v>
      </c>
      <c r="I41" s="22" t="s">
        <v>51</v>
      </c>
      <c r="J41" s="42" t="str">
        <f t="shared" si="3"/>
        <v>December</v>
      </c>
      <c r="K41" s="43" t="str">
        <f t="shared" si="4"/>
        <v>Monday</v>
      </c>
      <c r="L41" s="44" t="str">
        <f>DAY(B41)&amp;LOOKUP(DAY(B41),{1,2,3,4,21,22,23,24,31;"st","nd","rd","th","st","nd","rd","th","st"})</f>
        <v>17th</v>
      </c>
      <c r="M41" s="43">
        <f t="shared" si="5"/>
        <v>17</v>
      </c>
      <c r="N41" s="43">
        <f t="shared" si="6"/>
        <v>2018</v>
      </c>
      <c r="O41" s="45">
        <f t="shared" si="7"/>
        <v>43451</v>
      </c>
      <c r="P41" s="44" t="str">
        <f t="shared" si="8"/>
        <v>Ladies 6s</v>
      </c>
      <c r="Q41" s="43" t="str">
        <f t="shared" si="9"/>
        <v>Trident B</v>
      </c>
      <c r="R41" s="43" t="str">
        <f t="shared" si="10"/>
        <v>Holmewood House School</v>
      </c>
      <c r="S41" s="43" t="str">
        <f t="shared" si="11"/>
        <v>8</v>
      </c>
      <c r="T41" s="41" t="str">
        <f t="shared" si="12"/>
        <v>data.push(["December", "Monday", "17th", "Ladies 6s", "Trident B", "Holmewood House School", "8"]);</v>
      </c>
    </row>
    <row r="42" spans="1:20" ht="14.95" x14ac:dyDescent="0.3">
      <c r="A42" s="22" t="s">
        <v>105</v>
      </c>
      <c r="B42" s="27">
        <v>43469</v>
      </c>
      <c r="C42" s="27" t="str">
        <f t="shared" si="13"/>
        <v>Fri</v>
      </c>
      <c r="D42" s="27" t="s">
        <v>157</v>
      </c>
      <c r="E42" s="22" t="s">
        <v>110</v>
      </c>
      <c r="F42" s="22" t="str">
        <f t="shared" si="1"/>
        <v>Hildenborough C</v>
      </c>
      <c r="G42" s="22" t="str">
        <f t="shared" si="2"/>
        <v>Angel Centre B</v>
      </c>
      <c r="H42" s="22" t="s">
        <v>50</v>
      </c>
      <c r="I42" s="22" t="s">
        <v>51</v>
      </c>
      <c r="J42" s="42" t="str">
        <f t="shared" si="3"/>
        <v>January</v>
      </c>
      <c r="K42" s="43" t="str">
        <f t="shared" si="4"/>
        <v>Friday</v>
      </c>
      <c r="L42" s="44" t="str">
        <f>DAY(B42)&amp;LOOKUP(DAY(B42),{1,2,3,4,21,22,23,24,31;"st","nd","rd","th","st","nd","rd","th","st"})</f>
        <v>4th</v>
      </c>
      <c r="M42" s="43">
        <f t="shared" si="5"/>
        <v>4</v>
      </c>
      <c r="N42" s="43">
        <f t="shared" si="6"/>
        <v>2019</v>
      </c>
      <c r="O42" s="45">
        <f t="shared" si="7"/>
        <v>43469</v>
      </c>
      <c r="P42" s="44" t="str">
        <f t="shared" si="8"/>
        <v>Mens B</v>
      </c>
      <c r="Q42" s="43" t="str">
        <f t="shared" si="9"/>
        <v>Hildenborough C</v>
      </c>
      <c r="R42" s="43" t="str">
        <f t="shared" si="10"/>
        <v>Angel Centre</v>
      </c>
      <c r="S42" s="43" t="str">
        <f t="shared" si="11"/>
        <v>8</v>
      </c>
      <c r="T42" s="41" t="str">
        <f t="shared" si="12"/>
        <v>data.push(["January", "Friday", "4th", "Mens B", "Hildenborough C", "Angel Centre", "8"]);</v>
      </c>
    </row>
    <row r="43" spans="1:20" ht="14.95" x14ac:dyDescent="0.3">
      <c r="A43" s="30" t="s">
        <v>144</v>
      </c>
      <c r="B43" s="31">
        <v>43473</v>
      </c>
      <c r="C43" s="31" t="str">
        <f t="shared" si="13"/>
        <v>Tue</v>
      </c>
      <c r="D43" s="31" t="s">
        <v>152</v>
      </c>
      <c r="E43" s="30" t="s">
        <v>148</v>
      </c>
      <c r="F43" s="22" t="str">
        <f>TRIM(MID(E43,2+FIND("vs",E43)+1,FIND("(",E43,2+FIND("vs",E43))-FIND("vs",E43)-3))</f>
        <v>Angel Centre</v>
      </c>
      <c r="G43" s="22" t="str">
        <f t="shared" si="2"/>
        <v>Langton Green</v>
      </c>
      <c r="H43" s="30" t="s">
        <v>61</v>
      </c>
      <c r="I43" s="30" t="s">
        <v>58</v>
      </c>
      <c r="J43" s="42" t="str">
        <f t="shared" si="3"/>
        <v>January</v>
      </c>
      <c r="K43" s="43" t="str">
        <f t="shared" si="4"/>
        <v>Tuesday</v>
      </c>
      <c r="L43" s="44" t="str">
        <f>DAY(B43)&amp;LOOKUP(DAY(B43),{1,2,3,4,21,22,23,24,31;"st","nd","rd","th","st","nd","rd","th","st"})</f>
        <v>8th</v>
      </c>
      <c r="M43" s="43">
        <f t="shared" si="5"/>
        <v>8</v>
      </c>
      <c r="N43" s="43">
        <f t="shared" si="6"/>
        <v>2019</v>
      </c>
      <c r="O43" s="45">
        <f t="shared" si="7"/>
        <v>43473</v>
      </c>
      <c r="P43" s="44" t="str">
        <f t="shared" si="8"/>
        <v>Mixed C</v>
      </c>
      <c r="Q43" s="43" t="str">
        <f t="shared" si="9"/>
        <v>Langton Green</v>
      </c>
      <c r="R43" s="43" t="str">
        <f t="shared" si="10"/>
        <v>The Village Hall</v>
      </c>
      <c r="S43" s="43" t="str">
        <f t="shared" si="11"/>
        <v>7</v>
      </c>
      <c r="T43" s="41" t="str">
        <f t="shared" si="12"/>
        <v>data.push(["January", "Tuesday", "8th", "Mixed C", "Langton Green", "The Village Hall", "7"]);</v>
      </c>
    </row>
    <row r="44" spans="1:20" ht="14.95" x14ac:dyDescent="0.3">
      <c r="A44" s="22" t="s">
        <v>123</v>
      </c>
      <c r="B44" s="27">
        <v>43476</v>
      </c>
      <c r="C44" s="27" t="str">
        <f t="shared" si="13"/>
        <v>Fri</v>
      </c>
      <c r="D44" s="27" t="s">
        <v>159</v>
      </c>
      <c r="E44" s="22" t="s">
        <v>217</v>
      </c>
      <c r="F44" s="22" t="str">
        <f t="shared" si="1"/>
        <v>Angel Centre A</v>
      </c>
      <c r="G44" s="22" t="str">
        <f t="shared" si="2"/>
        <v>Hildenborough B</v>
      </c>
      <c r="H44" s="22" t="s">
        <v>60</v>
      </c>
      <c r="I44" s="30" t="s">
        <v>51</v>
      </c>
      <c r="J44" s="42" t="str">
        <f t="shared" si="3"/>
        <v>January</v>
      </c>
      <c r="K44" s="43" t="str">
        <f t="shared" si="4"/>
        <v>Friday</v>
      </c>
      <c r="L44" s="44" t="str">
        <f>DAY(B44)&amp;LOOKUP(DAY(B44),{1,2,3,4,21,22,23,24,31;"st","nd","rd","th","st","nd","rd","th","st"})</f>
        <v>11th</v>
      </c>
      <c r="M44" s="43">
        <f t="shared" si="5"/>
        <v>11</v>
      </c>
      <c r="N44" s="43">
        <f t="shared" si="6"/>
        <v>2019</v>
      </c>
      <c r="O44" s="45">
        <f t="shared" si="7"/>
        <v>43476</v>
      </c>
      <c r="P44" s="44" t="str">
        <f t="shared" si="8"/>
        <v>Mixed A</v>
      </c>
      <c r="Q44" s="43" t="str">
        <f t="shared" si="9"/>
        <v>Hildenborough B</v>
      </c>
      <c r="R44" s="43" t="str">
        <f t="shared" si="10"/>
        <v>Walthamstow Hall</v>
      </c>
      <c r="S44" s="43" t="str">
        <f t="shared" si="11"/>
        <v>8</v>
      </c>
      <c r="T44" s="41" t="str">
        <f t="shared" si="12"/>
        <v>data.push(["January", "Friday", "11th", "Mixed A", "Hildenborough B", "Walthamstow Hall", "8"]);</v>
      </c>
    </row>
    <row r="45" spans="1:20" ht="14.95" x14ac:dyDescent="0.3">
      <c r="A45" s="22" t="s">
        <v>138</v>
      </c>
      <c r="B45" s="27">
        <v>43476</v>
      </c>
      <c r="C45" s="27" t="str">
        <f t="shared" si="13"/>
        <v>Fri</v>
      </c>
      <c r="D45" s="27" t="s">
        <v>152</v>
      </c>
      <c r="E45" s="22" t="s">
        <v>140</v>
      </c>
      <c r="F45" s="22" t="str">
        <f t="shared" si="1"/>
        <v>Wadhurst</v>
      </c>
      <c r="G45" s="22" t="str">
        <f t="shared" si="2"/>
        <v>Angel Centre C</v>
      </c>
      <c r="H45" s="22" t="s">
        <v>50</v>
      </c>
      <c r="I45" s="22" t="s">
        <v>51</v>
      </c>
      <c r="J45" s="42" t="str">
        <f t="shared" si="3"/>
        <v>January</v>
      </c>
      <c r="K45" s="43" t="str">
        <f t="shared" si="4"/>
        <v>Friday</v>
      </c>
      <c r="L45" s="44" t="str">
        <f>DAY(B45)&amp;LOOKUP(DAY(B45),{1,2,3,4,21,22,23,24,31;"st","nd","rd","th","st","nd","rd","th","st"})</f>
        <v>11th</v>
      </c>
      <c r="M45" s="43">
        <f t="shared" si="5"/>
        <v>11</v>
      </c>
      <c r="N45" s="43">
        <f t="shared" si="6"/>
        <v>2019</v>
      </c>
      <c r="O45" s="45">
        <f t="shared" si="7"/>
        <v>43476</v>
      </c>
      <c r="P45" s="44" t="str">
        <f t="shared" si="8"/>
        <v>Mixed C</v>
      </c>
      <c r="Q45" s="43" t="str">
        <f t="shared" si="9"/>
        <v>Wadhurst</v>
      </c>
      <c r="R45" s="43" t="str">
        <f t="shared" si="10"/>
        <v>Angel Centre</v>
      </c>
      <c r="S45" s="43" t="str">
        <f t="shared" si="11"/>
        <v>8</v>
      </c>
      <c r="T45" s="41" t="str">
        <f t="shared" si="12"/>
        <v>data.push(["January", "Friday", "11th", "Mixed C", "Wadhurst", "Angel Centre", "8"]);</v>
      </c>
    </row>
    <row r="46" spans="1:20" ht="14.95" x14ac:dyDescent="0.3">
      <c r="A46" s="22" t="s">
        <v>121</v>
      </c>
      <c r="B46" s="27">
        <v>43476</v>
      </c>
      <c r="C46" s="27" t="str">
        <f t="shared" si="13"/>
        <v>Fri</v>
      </c>
      <c r="D46" s="27" t="s">
        <v>155</v>
      </c>
      <c r="E46" s="22" t="s">
        <v>78</v>
      </c>
      <c r="F46" s="22" t="str">
        <f t="shared" si="1"/>
        <v>Sevenoaks</v>
      </c>
      <c r="G46" s="22" t="str">
        <f t="shared" si="2"/>
        <v>Angel Centre</v>
      </c>
      <c r="H46" s="22" t="s">
        <v>50</v>
      </c>
      <c r="I46" s="22" t="s">
        <v>51</v>
      </c>
      <c r="J46" s="42" t="str">
        <f t="shared" si="3"/>
        <v>January</v>
      </c>
      <c r="K46" s="43" t="str">
        <f t="shared" si="4"/>
        <v>Friday</v>
      </c>
      <c r="L46" s="44" t="str">
        <f>DAY(B46)&amp;LOOKUP(DAY(B46),{1,2,3,4,21,22,23,24,31;"st","nd","rd","th","st","nd","rd","th","st"})</f>
        <v>11th</v>
      </c>
      <c r="M46" s="43">
        <f t="shared" si="5"/>
        <v>11</v>
      </c>
      <c r="N46" s="43">
        <f t="shared" si="6"/>
        <v>2019</v>
      </c>
      <c r="O46" s="45">
        <f t="shared" si="7"/>
        <v>43476</v>
      </c>
      <c r="P46" s="44" t="str">
        <f t="shared" si="8"/>
        <v>Mens 4s</v>
      </c>
      <c r="Q46" s="43" t="str">
        <f t="shared" si="9"/>
        <v>Sevenoaks</v>
      </c>
      <c r="R46" s="43" t="str">
        <f t="shared" si="10"/>
        <v>Angel Centre</v>
      </c>
      <c r="S46" s="43" t="str">
        <f t="shared" si="11"/>
        <v>8</v>
      </c>
      <c r="T46" s="41" t="str">
        <f t="shared" si="12"/>
        <v>data.push(["January", "Friday", "11th", "Mens 4s", "Sevenoaks", "Angel Centre", "8"]);</v>
      </c>
    </row>
    <row r="47" spans="1:20" ht="14.95" x14ac:dyDescent="0.3">
      <c r="A47" s="22" t="s">
        <v>105</v>
      </c>
      <c r="B47" s="27">
        <v>43479</v>
      </c>
      <c r="C47" s="27" t="str">
        <f t="shared" si="13"/>
        <v>Mon</v>
      </c>
      <c r="D47" s="27" t="s">
        <v>157</v>
      </c>
      <c r="E47" s="22" t="s">
        <v>111</v>
      </c>
      <c r="F47" s="22" t="str">
        <f t="shared" si="1"/>
        <v>Angel Centre B</v>
      </c>
      <c r="G47" s="22" t="str">
        <f t="shared" si="2"/>
        <v>Sevenoaks B</v>
      </c>
      <c r="H47" s="22" t="s">
        <v>62</v>
      </c>
      <c r="I47" s="30" t="s">
        <v>226</v>
      </c>
      <c r="J47" s="42" t="str">
        <f t="shared" si="3"/>
        <v>January</v>
      </c>
      <c r="K47" s="43" t="str">
        <f t="shared" si="4"/>
        <v>Monday</v>
      </c>
      <c r="L47" s="44" t="str">
        <f>DAY(B47)&amp;LOOKUP(DAY(B47),{1,2,3,4,21,22,23,24,31;"st","nd","rd","th","st","nd","rd","th","st"})</f>
        <v>14th</v>
      </c>
      <c r="M47" s="43">
        <f t="shared" si="5"/>
        <v>14</v>
      </c>
      <c r="N47" s="43">
        <f t="shared" si="6"/>
        <v>2019</v>
      </c>
      <c r="O47" s="45">
        <f t="shared" si="7"/>
        <v>43479</v>
      </c>
      <c r="P47" s="44" t="str">
        <f t="shared" si="8"/>
        <v>Mens B</v>
      </c>
      <c r="Q47" s="43" t="str">
        <f t="shared" si="9"/>
        <v>Sevenoaks B</v>
      </c>
      <c r="R47" s="43" t="str">
        <f t="shared" si="10"/>
        <v>Weald of Kent Grammar School</v>
      </c>
      <c r="S47" s="43" t="str">
        <f t="shared" si="11"/>
        <v>8</v>
      </c>
      <c r="T47" s="41" t="str">
        <f t="shared" si="12"/>
        <v>data.push(["January", "Monday", "14th", "Mens B", "Sevenoaks B", "Weald of Kent Grammar School", "8"]);</v>
      </c>
    </row>
    <row r="48" spans="1:20" ht="14.95" x14ac:dyDescent="0.3">
      <c r="A48" s="22" t="s">
        <v>79</v>
      </c>
      <c r="B48" s="27">
        <v>43481</v>
      </c>
      <c r="C48" s="27" t="str">
        <f t="shared" si="13"/>
        <v>Wed</v>
      </c>
      <c r="D48" s="27" t="s">
        <v>154</v>
      </c>
      <c r="E48" s="22" t="s">
        <v>83</v>
      </c>
      <c r="F48" s="22" t="str">
        <f t="shared" si="1"/>
        <v>Trident B</v>
      </c>
      <c r="G48" s="22" t="str">
        <f t="shared" si="2"/>
        <v>Angel Centre</v>
      </c>
      <c r="H48" s="22" t="s">
        <v>50</v>
      </c>
      <c r="I48" s="22" t="s">
        <v>51</v>
      </c>
      <c r="J48" s="42" t="str">
        <f t="shared" si="3"/>
        <v>January</v>
      </c>
      <c r="K48" s="43" t="str">
        <f t="shared" si="4"/>
        <v>Wednesday</v>
      </c>
      <c r="L48" s="44" t="str">
        <f>DAY(B48)&amp;LOOKUP(DAY(B48),{1,2,3,4,21,22,23,24,31;"st","nd","rd","th","st","nd","rd","th","st"})</f>
        <v>16th</v>
      </c>
      <c r="M48" s="43">
        <f t="shared" si="5"/>
        <v>16</v>
      </c>
      <c r="N48" s="43">
        <f t="shared" si="6"/>
        <v>2019</v>
      </c>
      <c r="O48" s="45">
        <f t="shared" si="7"/>
        <v>43481</v>
      </c>
      <c r="P48" s="44" t="str">
        <f t="shared" si="8"/>
        <v>Ladies 6s</v>
      </c>
      <c r="Q48" s="43" t="str">
        <f t="shared" si="9"/>
        <v>Trident B</v>
      </c>
      <c r="R48" s="43" t="str">
        <f t="shared" si="10"/>
        <v>Angel Centre</v>
      </c>
      <c r="S48" s="43" t="str">
        <f t="shared" si="11"/>
        <v>8</v>
      </c>
      <c r="T48" s="41" t="str">
        <f t="shared" si="12"/>
        <v>data.push(["January", "Wednesday", "16th", "Ladies 6s", "Trident B", "Angel Centre", "8"]);</v>
      </c>
    </row>
    <row r="49" spans="1:20" ht="14.95" x14ac:dyDescent="0.3">
      <c r="A49" s="22" t="s">
        <v>123</v>
      </c>
      <c r="B49" s="27">
        <v>43483</v>
      </c>
      <c r="C49" s="27" t="str">
        <f t="shared" si="13"/>
        <v>Fri</v>
      </c>
      <c r="D49" s="27" t="s">
        <v>159</v>
      </c>
      <c r="E49" s="22" t="s">
        <v>128</v>
      </c>
      <c r="F49" s="22" t="str">
        <f t="shared" si="1"/>
        <v>Angel Centre A</v>
      </c>
      <c r="G49" s="22" t="str">
        <f t="shared" si="2"/>
        <v>St Johns B</v>
      </c>
      <c r="H49" s="22" t="s">
        <v>63</v>
      </c>
      <c r="I49" s="22" t="s">
        <v>58</v>
      </c>
      <c r="J49" s="42" t="str">
        <f t="shared" si="3"/>
        <v>January</v>
      </c>
      <c r="K49" s="43" t="str">
        <f t="shared" si="4"/>
        <v>Friday</v>
      </c>
      <c r="L49" s="44" t="str">
        <f>DAY(B49)&amp;LOOKUP(DAY(B49),{1,2,3,4,21,22,23,24,31;"st","nd","rd","th","st","nd","rd","th","st"})</f>
        <v>18th</v>
      </c>
      <c r="M49" s="43">
        <f t="shared" si="5"/>
        <v>18</v>
      </c>
      <c r="N49" s="43">
        <f t="shared" si="6"/>
        <v>2019</v>
      </c>
      <c r="O49" s="45">
        <f t="shared" si="7"/>
        <v>43483</v>
      </c>
      <c r="P49" s="44" t="str">
        <f t="shared" si="8"/>
        <v>Mixed A</v>
      </c>
      <c r="Q49" s="43" t="str">
        <f t="shared" si="9"/>
        <v>St Johns B</v>
      </c>
      <c r="R49" s="43" t="str">
        <f t="shared" si="10"/>
        <v>Tunbridge Wells Sports Centre</v>
      </c>
      <c r="S49" s="43" t="str">
        <f t="shared" si="11"/>
        <v>7</v>
      </c>
      <c r="T49" s="41" t="str">
        <f t="shared" si="12"/>
        <v>data.push(["January", "Friday", "18th", "Mixed A", "St Johns B", "Tunbridge Wells Sports Centre", "7"]);</v>
      </c>
    </row>
    <row r="50" spans="1:20" ht="14.95" x14ac:dyDescent="0.3">
      <c r="A50" s="22" t="s">
        <v>121</v>
      </c>
      <c r="B50" s="27">
        <v>43483</v>
      </c>
      <c r="C50" s="27" t="str">
        <f t="shared" si="13"/>
        <v>Fri</v>
      </c>
      <c r="D50" s="27" t="s">
        <v>155</v>
      </c>
      <c r="E50" s="22" t="s">
        <v>122</v>
      </c>
      <c r="F50" s="22" t="str">
        <f t="shared" si="1"/>
        <v>Wadhurst</v>
      </c>
      <c r="G50" s="22" t="str">
        <f t="shared" si="2"/>
        <v>Angel Centre</v>
      </c>
      <c r="H50" s="22" t="s">
        <v>50</v>
      </c>
      <c r="I50" s="22" t="s">
        <v>51</v>
      </c>
      <c r="J50" s="42" t="str">
        <f t="shared" si="3"/>
        <v>January</v>
      </c>
      <c r="K50" s="43" t="str">
        <f t="shared" si="4"/>
        <v>Friday</v>
      </c>
      <c r="L50" s="44" t="str">
        <f>DAY(B50)&amp;LOOKUP(DAY(B50),{1,2,3,4,21,22,23,24,31;"st","nd","rd","th","st","nd","rd","th","st"})</f>
        <v>18th</v>
      </c>
      <c r="M50" s="43">
        <f t="shared" si="5"/>
        <v>18</v>
      </c>
      <c r="N50" s="43">
        <f t="shared" si="6"/>
        <v>2019</v>
      </c>
      <c r="O50" s="45">
        <f t="shared" si="7"/>
        <v>43483</v>
      </c>
      <c r="P50" s="44" t="str">
        <f t="shared" si="8"/>
        <v>Mens 4s</v>
      </c>
      <c r="Q50" s="43" t="str">
        <f t="shared" si="9"/>
        <v>Wadhurst</v>
      </c>
      <c r="R50" s="43" t="str">
        <f t="shared" si="10"/>
        <v>Angel Centre</v>
      </c>
      <c r="S50" s="43" t="str">
        <f t="shared" si="11"/>
        <v>8</v>
      </c>
      <c r="T50" s="41" t="str">
        <f t="shared" si="12"/>
        <v>data.push(["January", "Friday", "18th", "Mens 4s", "Wadhurst", "Angel Centre", "8"]);</v>
      </c>
    </row>
    <row r="51" spans="1:20" ht="14.95" x14ac:dyDescent="0.3">
      <c r="A51" s="22" t="s">
        <v>87</v>
      </c>
      <c r="B51" s="27">
        <v>43483</v>
      </c>
      <c r="C51" s="27" t="str">
        <f t="shared" si="13"/>
        <v>Fri</v>
      </c>
      <c r="D51" s="27" t="s">
        <v>153</v>
      </c>
      <c r="E51" s="22" t="s">
        <v>73</v>
      </c>
      <c r="F51" s="22" t="str">
        <f t="shared" si="1"/>
        <v>Langton Green</v>
      </c>
      <c r="G51" s="22" t="str">
        <f t="shared" si="2"/>
        <v>Angel Centre</v>
      </c>
      <c r="H51" s="22" t="s">
        <v>50</v>
      </c>
      <c r="I51" s="22" t="s">
        <v>51</v>
      </c>
      <c r="J51" s="42" t="str">
        <f t="shared" si="3"/>
        <v>January</v>
      </c>
      <c r="K51" s="43" t="str">
        <f t="shared" si="4"/>
        <v>Friday</v>
      </c>
      <c r="L51" s="44" t="str">
        <f>DAY(B51)&amp;LOOKUP(DAY(B51),{1,2,3,4,21,22,23,24,31;"st","nd","rd","th","st","nd","rd","th","st"})</f>
        <v>18th</v>
      </c>
      <c r="M51" s="43">
        <f t="shared" si="5"/>
        <v>18</v>
      </c>
      <c r="N51" s="43">
        <f t="shared" si="6"/>
        <v>2019</v>
      </c>
      <c r="O51" s="45">
        <f t="shared" si="7"/>
        <v>43483</v>
      </c>
      <c r="P51" s="44" t="str">
        <f t="shared" si="8"/>
        <v>Ladies 4s</v>
      </c>
      <c r="Q51" s="43" t="str">
        <f t="shared" si="9"/>
        <v>Langton Green</v>
      </c>
      <c r="R51" s="43" t="str">
        <f t="shared" si="10"/>
        <v>Angel Centre</v>
      </c>
      <c r="S51" s="43" t="str">
        <f t="shared" si="11"/>
        <v>8</v>
      </c>
      <c r="T51" s="41" t="str">
        <f t="shared" si="12"/>
        <v>data.push(["January", "Friday", "18th", "Ladies 4s", "Langton Green", "Angel Centre", "8"]);</v>
      </c>
    </row>
    <row r="52" spans="1:20" ht="14.95" x14ac:dyDescent="0.3">
      <c r="A52" s="22" t="s">
        <v>121</v>
      </c>
      <c r="B52" s="27">
        <v>43486</v>
      </c>
      <c r="C52" s="28" t="str">
        <f t="shared" si="13"/>
        <v>Mon</v>
      </c>
      <c r="D52" s="27" t="s">
        <v>155</v>
      </c>
      <c r="E52" s="22" t="s">
        <v>168</v>
      </c>
      <c r="F52" s="22" t="str">
        <f t="shared" si="1"/>
        <v>Mens 4s</v>
      </c>
      <c r="G52" s="22" t="str">
        <f t="shared" si="2"/>
        <v>Paddock Wood B</v>
      </c>
      <c r="H52" s="29" t="s">
        <v>167</v>
      </c>
      <c r="I52" s="29" t="s">
        <v>51</v>
      </c>
      <c r="J52" s="42" t="str">
        <f t="shared" si="3"/>
        <v>January</v>
      </c>
      <c r="K52" s="43" t="str">
        <f t="shared" si="4"/>
        <v>Monday</v>
      </c>
      <c r="L52" s="44" t="str">
        <f>DAY(B52)&amp;LOOKUP(DAY(B52),{1,2,3,4,21,22,23,24,31;"st","nd","rd","th","st","nd","rd","th","st"})</f>
        <v>21st</v>
      </c>
      <c r="M52" s="43">
        <f t="shared" si="5"/>
        <v>21</v>
      </c>
      <c r="N52" s="43">
        <f t="shared" si="6"/>
        <v>2019</v>
      </c>
      <c r="O52" s="45">
        <f t="shared" si="7"/>
        <v>43486</v>
      </c>
      <c r="P52" s="44" t="str">
        <f t="shared" si="8"/>
        <v>Mens 4s</v>
      </c>
      <c r="Q52" s="43" t="str">
        <f t="shared" si="9"/>
        <v>Mens 4s</v>
      </c>
      <c r="R52" s="43" t="str">
        <f t="shared" si="10"/>
        <v>Putlands Sports &amp; Leisure Centre</v>
      </c>
      <c r="S52" s="43" t="str">
        <f t="shared" si="11"/>
        <v>8</v>
      </c>
      <c r="T52" s="41" t="str">
        <f t="shared" si="12"/>
        <v>data.push(["January", "Monday", "21st", "Mens 4s", "Mens 4s", "Putlands Sports &amp; Leisure Centre", "8"]);</v>
      </c>
    </row>
    <row r="53" spans="1:20" ht="14.95" x14ac:dyDescent="0.3">
      <c r="A53" s="30" t="s">
        <v>79</v>
      </c>
      <c r="B53" s="31">
        <v>43488</v>
      </c>
      <c r="C53" s="31" t="str">
        <f t="shared" si="13"/>
        <v>Wed</v>
      </c>
      <c r="D53" s="31" t="s">
        <v>154</v>
      </c>
      <c r="E53" s="30" t="s">
        <v>82</v>
      </c>
      <c r="F53" s="22" t="str">
        <f t="shared" si="1"/>
        <v>Hildenborough</v>
      </c>
      <c r="G53" s="22" t="str">
        <f t="shared" si="2"/>
        <v>Angel Centre</v>
      </c>
      <c r="H53" s="30" t="s">
        <v>50</v>
      </c>
      <c r="I53" s="30" t="s">
        <v>51</v>
      </c>
      <c r="J53" s="42" t="str">
        <f t="shared" si="3"/>
        <v>January</v>
      </c>
      <c r="K53" s="43" t="str">
        <f t="shared" si="4"/>
        <v>Wednesday</v>
      </c>
      <c r="L53" s="44" t="str">
        <f>DAY(B53)&amp;LOOKUP(DAY(B53),{1,2,3,4,21,22,23,24,31;"st","nd","rd","th","st","nd","rd","th","st"})</f>
        <v>23rd</v>
      </c>
      <c r="M53" s="43">
        <f t="shared" si="5"/>
        <v>23</v>
      </c>
      <c r="N53" s="43">
        <f t="shared" si="6"/>
        <v>2019</v>
      </c>
      <c r="O53" s="45">
        <f t="shared" si="7"/>
        <v>43488</v>
      </c>
      <c r="P53" s="44" t="str">
        <f t="shared" si="8"/>
        <v>Ladies 6s</v>
      </c>
      <c r="Q53" s="43" t="str">
        <f t="shared" si="9"/>
        <v>Hildenborough</v>
      </c>
      <c r="R53" s="43" t="str">
        <f t="shared" si="10"/>
        <v>Angel Centre</v>
      </c>
      <c r="S53" s="43" t="str">
        <f t="shared" si="11"/>
        <v>8</v>
      </c>
      <c r="T53" s="41" t="str">
        <f t="shared" si="12"/>
        <v>data.push(["January", "Wednesday", "23rd", "Ladies 6s", "Hildenborough", "Angel Centre", "8"]);</v>
      </c>
    </row>
    <row r="54" spans="1:20" ht="14.95" x14ac:dyDescent="0.3">
      <c r="A54" s="22" t="s">
        <v>132</v>
      </c>
      <c r="B54" s="27">
        <v>43490</v>
      </c>
      <c r="C54" s="27" t="str">
        <f t="shared" si="13"/>
        <v>Fri</v>
      </c>
      <c r="D54" s="27" t="s">
        <v>160</v>
      </c>
      <c r="E54" s="22" t="s">
        <v>113</v>
      </c>
      <c r="F54" s="22" t="str">
        <f t="shared" si="1"/>
        <v>Angel Centre B</v>
      </c>
      <c r="G54" s="22" t="str">
        <f t="shared" si="2"/>
        <v>St Johns D</v>
      </c>
      <c r="H54" s="22" t="s">
        <v>63</v>
      </c>
      <c r="I54" s="22" t="s">
        <v>58</v>
      </c>
      <c r="J54" s="42" t="str">
        <f t="shared" si="3"/>
        <v>January</v>
      </c>
      <c r="K54" s="43" t="str">
        <f t="shared" si="4"/>
        <v>Friday</v>
      </c>
      <c r="L54" s="44" t="str">
        <f>DAY(B54)&amp;LOOKUP(DAY(B54),{1,2,3,4,21,22,23,24,31;"st","nd","rd","th","st","nd","rd","th","st"})</f>
        <v>25th</v>
      </c>
      <c r="M54" s="43">
        <f t="shared" si="5"/>
        <v>25</v>
      </c>
      <c r="N54" s="43">
        <f t="shared" si="6"/>
        <v>2019</v>
      </c>
      <c r="O54" s="45">
        <f t="shared" si="7"/>
        <v>43490</v>
      </c>
      <c r="P54" s="44" t="str">
        <f t="shared" si="8"/>
        <v>Mixed B</v>
      </c>
      <c r="Q54" s="43" t="str">
        <f t="shared" si="9"/>
        <v>St Johns D</v>
      </c>
      <c r="R54" s="43" t="str">
        <f t="shared" si="10"/>
        <v>Tunbridge Wells Sports Centre</v>
      </c>
      <c r="S54" s="43" t="str">
        <f t="shared" si="11"/>
        <v>7</v>
      </c>
      <c r="T54" s="41" t="str">
        <f t="shared" si="12"/>
        <v>data.push(["January", "Friday", "25th", "Mixed B", "St Johns D", "Tunbridge Wells Sports Centre", "7"]);</v>
      </c>
    </row>
    <row r="55" spans="1:20" ht="14.95" x14ac:dyDescent="0.3">
      <c r="A55" s="22" t="s">
        <v>87</v>
      </c>
      <c r="B55" s="27">
        <v>43490</v>
      </c>
      <c r="C55" s="27" t="str">
        <f t="shared" si="13"/>
        <v>Fri</v>
      </c>
      <c r="D55" s="27" t="s">
        <v>153</v>
      </c>
      <c r="E55" s="22" t="s">
        <v>86</v>
      </c>
      <c r="F55" s="22" t="str">
        <f t="shared" si="1"/>
        <v>AIT</v>
      </c>
      <c r="G55" s="22" t="str">
        <f t="shared" si="2"/>
        <v>Angel Centre</v>
      </c>
      <c r="H55" s="22" t="s">
        <v>50</v>
      </c>
      <c r="I55" s="22" t="s">
        <v>51</v>
      </c>
      <c r="J55" s="42" t="str">
        <f t="shared" si="3"/>
        <v>January</v>
      </c>
      <c r="K55" s="43" t="str">
        <f t="shared" si="4"/>
        <v>Friday</v>
      </c>
      <c r="L55" s="44" t="str">
        <f>DAY(B55)&amp;LOOKUP(DAY(B55),{1,2,3,4,21,22,23,24,31;"st","nd","rd","th","st","nd","rd","th","st"})</f>
        <v>25th</v>
      </c>
      <c r="M55" s="43">
        <f t="shared" si="5"/>
        <v>25</v>
      </c>
      <c r="N55" s="43">
        <f t="shared" si="6"/>
        <v>2019</v>
      </c>
      <c r="O55" s="45">
        <f t="shared" si="7"/>
        <v>43490</v>
      </c>
      <c r="P55" s="44" t="str">
        <f t="shared" si="8"/>
        <v>Ladies 4s</v>
      </c>
      <c r="Q55" s="43" t="str">
        <f t="shared" si="9"/>
        <v>AIT</v>
      </c>
      <c r="R55" s="43" t="str">
        <f t="shared" si="10"/>
        <v>Angel Centre</v>
      </c>
      <c r="S55" s="43" t="str">
        <f t="shared" si="11"/>
        <v>8</v>
      </c>
      <c r="T55" s="41" t="str">
        <f t="shared" si="12"/>
        <v>data.push(["January", "Friday", "25th", "Ladies 4s", "AIT", "Angel Centre", "8"]);</v>
      </c>
    </row>
    <row r="56" spans="1:20" ht="14.95" x14ac:dyDescent="0.3">
      <c r="A56" s="22" t="s">
        <v>121</v>
      </c>
      <c r="B56" s="27">
        <v>43490</v>
      </c>
      <c r="C56" s="27" t="str">
        <f t="shared" si="13"/>
        <v>Fri</v>
      </c>
      <c r="D56" s="27" t="s">
        <v>155</v>
      </c>
      <c r="E56" s="22" t="s">
        <v>86</v>
      </c>
      <c r="F56" s="22" t="str">
        <f t="shared" si="1"/>
        <v>AIT</v>
      </c>
      <c r="G56" s="22" t="str">
        <f t="shared" si="2"/>
        <v>Angel Centre</v>
      </c>
      <c r="H56" s="22" t="s">
        <v>50</v>
      </c>
      <c r="I56" s="22" t="s">
        <v>51</v>
      </c>
      <c r="J56" s="42" t="str">
        <f t="shared" si="3"/>
        <v>January</v>
      </c>
      <c r="K56" s="43" t="str">
        <f t="shared" si="4"/>
        <v>Friday</v>
      </c>
      <c r="L56" s="44" t="str">
        <f>DAY(B56)&amp;LOOKUP(DAY(B56),{1,2,3,4,21,22,23,24,31;"st","nd","rd","th","st","nd","rd","th","st"})</f>
        <v>25th</v>
      </c>
      <c r="M56" s="43">
        <f t="shared" si="5"/>
        <v>25</v>
      </c>
      <c r="N56" s="43">
        <f t="shared" si="6"/>
        <v>2019</v>
      </c>
      <c r="O56" s="45">
        <f t="shared" si="7"/>
        <v>43490</v>
      </c>
      <c r="P56" s="44" t="str">
        <f t="shared" si="8"/>
        <v>Mens 4s</v>
      </c>
      <c r="Q56" s="43" t="str">
        <f t="shared" si="9"/>
        <v>AIT</v>
      </c>
      <c r="R56" s="43" t="str">
        <f t="shared" si="10"/>
        <v>Angel Centre</v>
      </c>
      <c r="S56" s="43" t="str">
        <f t="shared" si="11"/>
        <v>8</v>
      </c>
      <c r="T56" s="41" t="str">
        <f t="shared" si="12"/>
        <v>data.push(["January", "Friday", "25th", "Mens 4s", "AIT", "Angel Centre", "8"]);</v>
      </c>
    </row>
    <row r="57" spans="1:20" ht="14.95" x14ac:dyDescent="0.3">
      <c r="A57" s="22" t="s">
        <v>94</v>
      </c>
      <c r="B57" s="27">
        <v>43493</v>
      </c>
      <c r="C57" s="27" t="str">
        <f t="shared" si="13"/>
        <v>Mon</v>
      </c>
      <c r="D57" s="27" t="s">
        <v>156</v>
      </c>
      <c r="E57" s="22" t="s">
        <v>97</v>
      </c>
      <c r="F57" s="22" t="str">
        <f t="shared" si="1"/>
        <v>Angel Centre A</v>
      </c>
      <c r="G57" s="22" t="str">
        <f t="shared" si="2"/>
        <v>AIT A</v>
      </c>
      <c r="H57" s="22" t="s">
        <v>52</v>
      </c>
      <c r="I57" s="22" t="s">
        <v>54</v>
      </c>
      <c r="J57" s="42" t="str">
        <f t="shared" si="3"/>
        <v>January</v>
      </c>
      <c r="K57" s="43" t="str">
        <f t="shared" si="4"/>
        <v>Monday</v>
      </c>
      <c r="L57" s="44" t="str">
        <f>DAY(B57)&amp;LOOKUP(DAY(B57),{1,2,3,4,21,22,23,24,31;"st","nd","rd","th","st","nd","rd","th","st"})</f>
        <v>28th</v>
      </c>
      <c r="M57" s="43">
        <f t="shared" si="5"/>
        <v>28</v>
      </c>
      <c r="N57" s="43">
        <f t="shared" si="6"/>
        <v>2019</v>
      </c>
      <c r="O57" s="45">
        <f t="shared" si="7"/>
        <v>43493</v>
      </c>
      <c r="P57" s="44" t="str">
        <f t="shared" si="8"/>
        <v>Mens A</v>
      </c>
      <c r="Q57" s="43" t="str">
        <f t="shared" si="9"/>
        <v>AIT A</v>
      </c>
      <c r="R57" s="43" t="str">
        <f t="shared" si="10"/>
        <v>Mascalls Secondary School</v>
      </c>
      <c r="S57" s="43" t="str">
        <f t="shared" si="11"/>
        <v>7</v>
      </c>
      <c r="T57" s="41" t="str">
        <f t="shared" si="12"/>
        <v>data.push(["January", "Monday", "28th", "Mens A", "AIT A", "Mascalls Secondary School", "7"]);</v>
      </c>
    </row>
    <row r="58" spans="1:20" ht="14.95" x14ac:dyDescent="0.3">
      <c r="A58" s="22" t="s">
        <v>121</v>
      </c>
      <c r="B58" s="27">
        <v>43493</v>
      </c>
      <c r="C58" s="27" t="str">
        <f t="shared" si="13"/>
        <v>Mon</v>
      </c>
      <c r="D58" s="27" t="s">
        <v>155</v>
      </c>
      <c r="E58" s="22" t="s">
        <v>67</v>
      </c>
      <c r="F58" s="22" t="str">
        <f t="shared" si="1"/>
        <v>Angel Centre</v>
      </c>
      <c r="G58" s="22" t="str">
        <f t="shared" si="2"/>
        <v>Sevenoaks</v>
      </c>
      <c r="H58" s="22" t="s">
        <v>62</v>
      </c>
      <c r="I58" s="30" t="s">
        <v>226</v>
      </c>
      <c r="J58" s="42" t="str">
        <f t="shared" si="3"/>
        <v>January</v>
      </c>
      <c r="K58" s="43" t="str">
        <f t="shared" si="4"/>
        <v>Monday</v>
      </c>
      <c r="L58" s="44" t="str">
        <f>DAY(B58)&amp;LOOKUP(DAY(B58),{1,2,3,4,21,22,23,24,31;"st","nd","rd","th","st","nd","rd","th","st"})</f>
        <v>28th</v>
      </c>
      <c r="M58" s="43">
        <f t="shared" si="5"/>
        <v>28</v>
      </c>
      <c r="N58" s="43">
        <f t="shared" si="6"/>
        <v>2019</v>
      </c>
      <c r="O58" s="45">
        <f t="shared" si="7"/>
        <v>43493</v>
      </c>
      <c r="P58" s="44" t="str">
        <f t="shared" si="8"/>
        <v>Mens 4s</v>
      </c>
      <c r="Q58" s="43" t="str">
        <f t="shared" si="9"/>
        <v>Sevenoaks</v>
      </c>
      <c r="R58" s="43" t="str">
        <f t="shared" si="10"/>
        <v>Weald of Kent Grammar School</v>
      </c>
      <c r="S58" s="43" t="str">
        <f t="shared" si="11"/>
        <v>8</v>
      </c>
      <c r="T58" s="41" t="str">
        <f t="shared" si="12"/>
        <v>data.push(["January", "Monday", "28th", "Mens 4s", "Sevenoaks", "Weald of Kent Grammar School", "8"]);</v>
      </c>
    </row>
    <row r="59" spans="1:20" ht="14.95" x14ac:dyDescent="0.3">
      <c r="A59" s="22" t="s">
        <v>94</v>
      </c>
      <c r="B59" s="27">
        <v>43495</v>
      </c>
      <c r="C59" s="27" t="str">
        <f t="shared" si="13"/>
        <v>Wed</v>
      </c>
      <c r="D59" s="27" t="s">
        <v>156</v>
      </c>
      <c r="E59" s="22" t="s">
        <v>98</v>
      </c>
      <c r="F59" s="22" t="str">
        <f t="shared" si="1"/>
        <v>Chelwood Gate</v>
      </c>
      <c r="G59" s="22" t="str">
        <f t="shared" si="2"/>
        <v>Angel Centre A</v>
      </c>
      <c r="H59" s="22" t="s">
        <v>50</v>
      </c>
      <c r="I59" s="22" t="s">
        <v>51</v>
      </c>
      <c r="J59" s="42" t="str">
        <f t="shared" si="3"/>
        <v>January</v>
      </c>
      <c r="K59" s="43" t="str">
        <f t="shared" si="4"/>
        <v>Wednesday</v>
      </c>
      <c r="L59" s="44" t="str">
        <f>DAY(B59)&amp;LOOKUP(DAY(B59),{1,2,3,4,21,22,23,24,31;"st","nd","rd","th","st","nd","rd","th","st"})</f>
        <v>30th</v>
      </c>
      <c r="M59" s="43">
        <f t="shared" si="5"/>
        <v>30</v>
      </c>
      <c r="N59" s="43">
        <f t="shared" si="6"/>
        <v>2019</v>
      </c>
      <c r="O59" s="45">
        <f t="shared" si="7"/>
        <v>43495</v>
      </c>
      <c r="P59" s="44" t="str">
        <f t="shared" si="8"/>
        <v>Mens A</v>
      </c>
      <c r="Q59" s="43" t="str">
        <f t="shared" si="9"/>
        <v>Chelwood Gate</v>
      </c>
      <c r="R59" s="43" t="str">
        <f t="shared" si="10"/>
        <v>Angel Centre</v>
      </c>
      <c r="S59" s="43" t="str">
        <f t="shared" si="11"/>
        <v>8</v>
      </c>
      <c r="T59" s="41" t="str">
        <f t="shared" si="12"/>
        <v>data.push(["January", "Wednesday", "30th", "Mens A", "Chelwood Gate", "Angel Centre", "8"]);</v>
      </c>
    </row>
    <row r="60" spans="1:20" ht="14.95" x14ac:dyDescent="0.3">
      <c r="A60" s="22" t="s">
        <v>138</v>
      </c>
      <c r="B60" s="27">
        <v>43497</v>
      </c>
      <c r="C60" s="27" t="str">
        <f t="shared" si="13"/>
        <v>Fri</v>
      </c>
      <c r="D60" s="27" t="s">
        <v>152</v>
      </c>
      <c r="E60" s="22" t="s">
        <v>141</v>
      </c>
      <c r="F60" s="22" t="str">
        <f t="shared" si="1"/>
        <v>Angel Centre C</v>
      </c>
      <c r="G60" s="22" t="str">
        <f t="shared" si="2"/>
        <v>St johns F</v>
      </c>
      <c r="H60" s="22" t="s">
        <v>63</v>
      </c>
      <c r="I60" s="22" t="s">
        <v>58</v>
      </c>
      <c r="J60" s="42" t="str">
        <f t="shared" si="3"/>
        <v>February</v>
      </c>
      <c r="K60" s="43" t="str">
        <f t="shared" si="4"/>
        <v>Friday</v>
      </c>
      <c r="L60" s="44" t="str">
        <f>DAY(B60)&amp;LOOKUP(DAY(B60),{1,2,3,4,21,22,23,24,31;"st","nd","rd","th","st","nd","rd","th","st"})</f>
        <v>1st</v>
      </c>
      <c r="M60" s="43">
        <f t="shared" si="5"/>
        <v>1</v>
      </c>
      <c r="N60" s="43">
        <f t="shared" si="6"/>
        <v>2019</v>
      </c>
      <c r="O60" s="45">
        <f t="shared" si="7"/>
        <v>43497</v>
      </c>
      <c r="P60" s="44" t="str">
        <f t="shared" si="8"/>
        <v>Mixed C</v>
      </c>
      <c r="Q60" s="43" t="str">
        <f t="shared" si="9"/>
        <v>St johns F</v>
      </c>
      <c r="R60" s="43" t="str">
        <f t="shared" si="10"/>
        <v>Tunbridge Wells Sports Centre</v>
      </c>
      <c r="S60" s="43" t="str">
        <f t="shared" si="11"/>
        <v>7</v>
      </c>
      <c r="T60" s="41" t="str">
        <f t="shared" si="12"/>
        <v>data.push(["February", "Friday", "1st", "Mixed C", "St johns F", "Tunbridge Wells Sports Centre", "7"]);</v>
      </c>
    </row>
    <row r="61" spans="1:20" ht="14.95" x14ac:dyDescent="0.3">
      <c r="A61" s="22" t="s">
        <v>93</v>
      </c>
      <c r="B61" s="27">
        <v>43497</v>
      </c>
      <c r="C61" s="27" t="str">
        <f t="shared" si="13"/>
        <v>Fri</v>
      </c>
      <c r="D61" s="27" t="s">
        <v>151</v>
      </c>
      <c r="E61" s="22" t="s">
        <v>70</v>
      </c>
      <c r="F61" s="22" t="str">
        <f t="shared" si="1"/>
        <v>Wadhurst A</v>
      </c>
      <c r="G61" s="22" t="str">
        <f t="shared" si="2"/>
        <v>Angel Centre</v>
      </c>
      <c r="H61" s="22" t="s">
        <v>50</v>
      </c>
      <c r="I61" s="22" t="s">
        <v>51</v>
      </c>
      <c r="J61" s="42" t="str">
        <f t="shared" si="3"/>
        <v>February</v>
      </c>
      <c r="K61" s="43" t="str">
        <f t="shared" si="4"/>
        <v>Friday</v>
      </c>
      <c r="L61" s="44" t="str">
        <f>DAY(B61)&amp;LOOKUP(DAY(B61),{1,2,3,4,21,22,23,24,31;"st","nd","rd","th","st","nd","rd","th","st"})</f>
        <v>1st</v>
      </c>
      <c r="M61" s="43">
        <f t="shared" si="5"/>
        <v>1</v>
      </c>
      <c r="N61" s="43">
        <f t="shared" si="6"/>
        <v>2019</v>
      </c>
      <c r="O61" s="45">
        <f t="shared" si="7"/>
        <v>43497</v>
      </c>
      <c r="P61" s="44" t="str">
        <f t="shared" si="8"/>
        <v>Masters</v>
      </c>
      <c r="Q61" s="43" t="str">
        <f t="shared" si="9"/>
        <v>Wadhurst A</v>
      </c>
      <c r="R61" s="43" t="str">
        <f t="shared" si="10"/>
        <v>Angel Centre</v>
      </c>
      <c r="S61" s="43" t="str">
        <f t="shared" si="11"/>
        <v>8</v>
      </c>
      <c r="T61" s="41" t="str">
        <f t="shared" si="12"/>
        <v>data.push(["February", "Friday", "1st", "Masters", "Wadhurst A", "Angel Centre", "8"]);</v>
      </c>
    </row>
    <row r="62" spans="1:20" ht="14.95" x14ac:dyDescent="0.3">
      <c r="A62" s="22" t="s">
        <v>123</v>
      </c>
      <c r="B62" s="27">
        <v>43497</v>
      </c>
      <c r="C62" s="27" t="str">
        <f t="shared" si="13"/>
        <v>Fri</v>
      </c>
      <c r="D62" s="27" t="s">
        <v>159</v>
      </c>
      <c r="E62" s="22" t="s">
        <v>129</v>
      </c>
      <c r="F62" s="22" t="str">
        <f t="shared" si="1"/>
        <v>Trident C</v>
      </c>
      <c r="G62" s="22" t="str">
        <f t="shared" si="2"/>
        <v>Angel Centre A</v>
      </c>
      <c r="H62" s="22" t="s">
        <v>50</v>
      </c>
      <c r="I62" s="22" t="s">
        <v>51</v>
      </c>
      <c r="J62" s="42" t="str">
        <f t="shared" si="3"/>
        <v>February</v>
      </c>
      <c r="K62" s="43" t="str">
        <f t="shared" si="4"/>
        <v>Friday</v>
      </c>
      <c r="L62" s="44" t="str">
        <f>DAY(B62)&amp;LOOKUP(DAY(B62),{1,2,3,4,21,22,23,24,31;"st","nd","rd","th","st","nd","rd","th","st"})</f>
        <v>1st</v>
      </c>
      <c r="M62" s="43">
        <f t="shared" si="5"/>
        <v>1</v>
      </c>
      <c r="N62" s="43">
        <f t="shared" si="6"/>
        <v>2019</v>
      </c>
      <c r="O62" s="45">
        <f t="shared" si="7"/>
        <v>43497</v>
      </c>
      <c r="P62" s="44" t="str">
        <f t="shared" si="8"/>
        <v>Mixed A</v>
      </c>
      <c r="Q62" s="43" t="str">
        <f t="shared" si="9"/>
        <v>Trident C</v>
      </c>
      <c r="R62" s="43" t="str">
        <f t="shared" si="10"/>
        <v>Angel Centre</v>
      </c>
      <c r="S62" s="43" t="str">
        <f t="shared" si="11"/>
        <v>8</v>
      </c>
      <c r="T62" s="41" t="str">
        <f t="shared" si="12"/>
        <v>data.push(["February", "Friday", "1st", "Mixed A", "Trident C", "Angel Centre", "8"]);</v>
      </c>
    </row>
    <row r="63" spans="1:20" ht="14.95" x14ac:dyDescent="0.3">
      <c r="A63" s="22" t="s">
        <v>138</v>
      </c>
      <c r="B63" s="27">
        <v>43503</v>
      </c>
      <c r="C63" s="27" t="str">
        <f t="shared" si="13"/>
        <v>Thu</v>
      </c>
      <c r="D63" s="27" t="s">
        <v>152</v>
      </c>
      <c r="E63" s="22" t="s">
        <v>142</v>
      </c>
      <c r="F63" s="22" t="str">
        <f t="shared" si="1"/>
        <v>Angel Centre C</v>
      </c>
      <c r="G63" s="22" t="str">
        <f t="shared" si="2"/>
        <v>Wadhurst</v>
      </c>
      <c r="H63" s="22" t="s">
        <v>66</v>
      </c>
      <c r="I63" s="22" t="s">
        <v>56</v>
      </c>
      <c r="J63" s="42" t="str">
        <f t="shared" si="3"/>
        <v>February</v>
      </c>
      <c r="K63" s="43" t="str">
        <f t="shared" si="4"/>
        <v>Thursday</v>
      </c>
      <c r="L63" s="44" t="str">
        <f>DAY(B63)&amp;LOOKUP(DAY(B63),{1,2,3,4,21,22,23,24,31;"st","nd","rd","th","st","nd","rd","th","st"})</f>
        <v>7th</v>
      </c>
      <c r="M63" s="43">
        <f t="shared" si="5"/>
        <v>7</v>
      </c>
      <c r="N63" s="43">
        <f t="shared" si="6"/>
        <v>2019</v>
      </c>
      <c r="O63" s="45">
        <f t="shared" si="7"/>
        <v>43503</v>
      </c>
      <c r="P63" s="44" t="str">
        <f t="shared" si="8"/>
        <v>Mixed C</v>
      </c>
      <c r="Q63" s="43" t="str">
        <f t="shared" si="9"/>
        <v>Wadhurst</v>
      </c>
      <c r="R63" s="43" t="str">
        <f t="shared" si="10"/>
        <v>Commemoration Hall</v>
      </c>
      <c r="S63" s="43" t="str">
        <f t="shared" si="11"/>
        <v>7</v>
      </c>
      <c r="T63" s="41" t="str">
        <f t="shared" si="12"/>
        <v>data.push(["February", "Thursday", "7th", "Mixed C", "Wadhurst", "Commemoration Hall", "7"]);</v>
      </c>
    </row>
    <row r="64" spans="1:20" ht="14.95" x14ac:dyDescent="0.3">
      <c r="A64" s="22" t="s">
        <v>132</v>
      </c>
      <c r="B64" s="27">
        <v>43504</v>
      </c>
      <c r="C64" s="27" t="str">
        <f t="shared" si="13"/>
        <v>Fri</v>
      </c>
      <c r="D64" s="27" t="s">
        <v>160</v>
      </c>
      <c r="E64" s="22" t="s">
        <v>136</v>
      </c>
      <c r="F64" s="22" t="str">
        <f t="shared" si="1"/>
        <v>Angel Centre B</v>
      </c>
      <c r="G64" s="22" t="str">
        <f t="shared" si="2"/>
        <v>St Johns E</v>
      </c>
      <c r="H64" s="22" t="s">
        <v>63</v>
      </c>
      <c r="I64" s="22" t="s">
        <v>58</v>
      </c>
      <c r="J64" s="42" t="str">
        <f t="shared" si="3"/>
        <v>February</v>
      </c>
      <c r="K64" s="43" t="str">
        <f t="shared" si="4"/>
        <v>Friday</v>
      </c>
      <c r="L64" s="44" t="str">
        <f>DAY(B64)&amp;LOOKUP(DAY(B64),{1,2,3,4,21,22,23,24,31;"st","nd","rd","th","st","nd","rd","th","st"})</f>
        <v>8th</v>
      </c>
      <c r="M64" s="43">
        <f t="shared" si="5"/>
        <v>8</v>
      </c>
      <c r="N64" s="43">
        <f t="shared" si="6"/>
        <v>2019</v>
      </c>
      <c r="O64" s="45">
        <f t="shared" si="7"/>
        <v>43504</v>
      </c>
      <c r="P64" s="44" t="str">
        <f t="shared" si="8"/>
        <v>Mixed B</v>
      </c>
      <c r="Q64" s="43" t="str">
        <f t="shared" si="9"/>
        <v>St Johns E</v>
      </c>
      <c r="R64" s="43" t="str">
        <f t="shared" si="10"/>
        <v>Tunbridge Wells Sports Centre</v>
      </c>
      <c r="S64" s="43" t="str">
        <f t="shared" si="11"/>
        <v>7</v>
      </c>
      <c r="T64" s="41" t="str">
        <f t="shared" si="12"/>
        <v>data.push(["February", "Friday", "8th", "Mixed B", "St Johns E", "Tunbridge Wells Sports Centre", "7"]);</v>
      </c>
    </row>
    <row r="65" spans="1:20" ht="14.95" x14ac:dyDescent="0.3">
      <c r="A65" s="22" t="s">
        <v>87</v>
      </c>
      <c r="B65" s="27">
        <v>43504</v>
      </c>
      <c r="C65" s="27" t="str">
        <f t="shared" si="13"/>
        <v>Fri</v>
      </c>
      <c r="D65" s="27" t="s">
        <v>153</v>
      </c>
      <c r="E65" s="22" t="s">
        <v>68</v>
      </c>
      <c r="F65" s="22" t="str">
        <f t="shared" si="1"/>
        <v>Trident</v>
      </c>
      <c r="G65" s="22" t="str">
        <f t="shared" si="2"/>
        <v>Angel Centre</v>
      </c>
      <c r="H65" s="22" t="s">
        <v>50</v>
      </c>
      <c r="I65" s="22" t="s">
        <v>51</v>
      </c>
      <c r="J65" s="42" t="str">
        <f t="shared" si="3"/>
        <v>February</v>
      </c>
      <c r="K65" s="43" t="str">
        <f t="shared" si="4"/>
        <v>Friday</v>
      </c>
      <c r="L65" s="44" t="str">
        <f>DAY(B65)&amp;LOOKUP(DAY(B65),{1,2,3,4,21,22,23,24,31;"st","nd","rd","th","st","nd","rd","th","st"})</f>
        <v>8th</v>
      </c>
      <c r="M65" s="43">
        <f t="shared" si="5"/>
        <v>8</v>
      </c>
      <c r="N65" s="43">
        <f t="shared" si="6"/>
        <v>2019</v>
      </c>
      <c r="O65" s="45">
        <f t="shared" si="7"/>
        <v>43504</v>
      </c>
      <c r="P65" s="44" t="str">
        <f t="shared" si="8"/>
        <v>Ladies 4s</v>
      </c>
      <c r="Q65" s="43" t="str">
        <f t="shared" si="9"/>
        <v>Trident</v>
      </c>
      <c r="R65" s="43" t="str">
        <f t="shared" si="10"/>
        <v>Angel Centre</v>
      </c>
      <c r="S65" s="43" t="str">
        <f t="shared" si="11"/>
        <v>8</v>
      </c>
      <c r="T65" s="41" t="str">
        <f t="shared" si="12"/>
        <v>data.push(["February", "Friday", "8th", "Ladies 4s", "Trident", "Angel Centre", "8"]);</v>
      </c>
    </row>
    <row r="66" spans="1:20" ht="14.95" x14ac:dyDescent="0.3">
      <c r="A66" s="22" t="s">
        <v>121</v>
      </c>
      <c r="B66" s="27">
        <v>43504</v>
      </c>
      <c r="C66" s="27" t="str">
        <f t="shared" ref="C66:C97" si="14">TEXT(B66,"DDD")</f>
        <v>Fri</v>
      </c>
      <c r="D66" s="27" t="s">
        <v>155</v>
      </c>
      <c r="E66" s="22" t="s">
        <v>68</v>
      </c>
      <c r="F66" s="22" t="str">
        <f t="shared" si="1"/>
        <v>Trident</v>
      </c>
      <c r="G66" s="22" t="str">
        <f t="shared" si="2"/>
        <v>Angel Centre</v>
      </c>
      <c r="H66" s="22" t="s">
        <v>50</v>
      </c>
      <c r="I66" s="22" t="s">
        <v>51</v>
      </c>
      <c r="J66" s="42" t="str">
        <f t="shared" si="3"/>
        <v>February</v>
      </c>
      <c r="K66" s="43" t="str">
        <f t="shared" si="4"/>
        <v>Friday</v>
      </c>
      <c r="L66" s="44" t="str">
        <f>DAY(B66)&amp;LOOKUP(DAY(B66),{1,2,3,4,21,22,23,24,31;"st","nd","rd","th","st","nd","rd","th","st"})</f>
        <v>8th</v>
      </c>
      <c r="M66" s="43">
        <f t="shared" si="5"/>
        <v>8</v>
      </c>
      <c r="N66" s="43">
        <f t="shared" si="6"/>
        <v>2019</v>
      </c>
      <c r="O66" s="45">
        <f t="shared" si="7"/>
        <v>43504</v>
      </c>
      <c r="P66" s="44" t="str">
        <f t="shared" si="8"/>
        <v>Mens 4s</v>
      </c>
      <c r="Q66" s="43" t="str">
        <f t="shared" si="9"/>
        <v>Trident</v>
      </c>
      <c r="R66" s="43" t="str">
        <f t="shared" si="10"/>
        <v>Angel Centre</v>
      </c>
      <c r="S66" s="43" t="str">
        <f t="shared" si="11"/>
        <v>8</v>
      </c>
      <c r="T66" s="41" t="str">
        <f t="shared" si="12"/>
        <v>data.push(["February", "Friday", "8th", "Mens 4s", "Trident", "Angel Centre", "8"]);</v>
      </c>
    </row>
    <row r="67" spans="1:20" ht="14.95" x14ac:dyDescent="0.3">
      <c r="A67" s="22" t="s">
        <v>79</v>
      </c>
      <c r="B67" s="27">
        <v>43507</v>
      </c>
      <c r="C67" s="27" t="str">
        <f t="shared" si="14"/>
        <v>Mon</v>
      </c>
      <c r="D67" s="27" t="s">
        <v>154</v>
      </c>
      <c r="E67" s="22" t="s">
        <v>84</v>
      </c>
      <c r="F67" s="22" t="str">
        <f t="shared" ref="F67:F105" si="15">TRIM(MID(E67,2+FIND("vs",E67)+1,FIND("(",E67,2+FIND("vs",E67))-FIND("vs",E67)-3))</f>
        <v>Angel Centre</v>
      </c>
      <c r="G67" s="22" t="str">
        <f t="shared" ref="G67:G105" si="16">TRIM(LEFT(E67,FIND("vs",E67)-1))</f>
        <v>AIT</v>
      </c>
      <c r="H67" s="22" t="s">
        <v>52</v>
      </c>
      <c r="I67" s="22" t="s">
        <v>54</v>
      </c>
      <c r="J67" s="42" t="str">
        <f t="shared" ref="J67:J105" si="17">TEXT(B67,"MMMM")</f>
        <v>February</v>
      </c>
      <c r="K67" s="43" t="str">
        <f t="shared" ref="K67:K105" si="18">TEXT(B67,"dddd")</f>
        <v>Monday</v>
      </c>
      <c r="L67" s="44" t="str">
        <f>DAY(B67)&amp;LOOKUP(DAY(B67),{1,2,3,4,21,22,23,24,31;"st","nd","rd","th","st","nd","rd","th","st"})</f>
        <v>11th</v>
      </c>
      <c r="M67" s="43">
        <f t="shared" ref="M67:M105" si="19">DAY(B67)</f>
        <v>11</v>
      </c>
      <c r="N67" s="43">
        <f t="shared" ref="N67:N105" si="20">YEAR(B67)</f>
        <v>2019</v>
      </c>
      <c r="O67" s="45">
        <f t="shared" ref="O67:O105" si="21">B67</f>
        <v>43507</v>
      </c>
      <c r="P67" s="44" t="str">
        <f t="shared" ref="P67:P105" si="22">TRIM(D67)</f>
        <v>Ladies 6s</v>
      </c>
      <c r="Q67" s="43" t="str">
        <f t="shared" ref="Q67:Q105" si="23">IF(LEFT(F67,5)="Angel",G67,F67)</f>
        <v>AIT</v>
      </c>
      <c r="R67" s="43" t="str">
        <f t="shared" ref="R67:R105" si="24">H67</f>
        <v>Mascalls Secondary School</v>
      </c>
      <c r="S67" s="43" t="str">
        <f t="shared" ref="S67:S105" si="25">LEFT(I67,1)</f>
        <v>7</v>
      </c>
      <c r="T67" s="41" t="str">
        <f t="shared" ref="T67:T105" si="26">CONCATENATE("data.push([",CHAR(34),TRIM(J67),CHAR(34),", ",CHAR(34),TRIM(K67),CHAR(34),", ",CHAR(34),TRIM(L67),CHAR(34),", ",CHAR(34),TRIM(P67),CHAR(34),", ",CHAR(34),TRIM(Q67),CHAR(34),", ",CHAR(34),TRIM(R67),CHAR(34),", ",CHAR(34),TRIM(S67),CHAR(34),"]);")</f>
        <v>data.push(["February", "Monday", "11th", "Ladies 6s", "AIT", "Mascalls Secondary School", "7"]);</v>
      </c>
    </row>
    <row r="68" spans="1:20" ht="14.95" x14ac:dyDescent="0.3">
      <c r="A68" s="22" t="s">
        <v>121</v>
      </c>
      <c r="B68" s="27">
        <v>43507</v>
      </c>
      <c r="C68" s="28" t="str">
        <f t="shared" si="14"/>
        <v>Mon</v>
      </c>
      <c r="D68" s="27" t="s">
        <v>155</v>
      </c>
      <c r="E68" s="22" t="s">
        <v>165</v>
      </c>
      <c r="F68" s="22" t="str">
        <f t="shared" si="15"/>
        <v>Mens4s</v>
      </c>
      <c r="G68" s="22" t="str">
        <f t="shared" si="16"/>
        <v>Paddock Wood A</v>
      </c>
      <c r="H68" s="29" t="s">
        <v>167</v>
      </c>
      <c r="I68" s="29" t="s">
        <v>51</v>
      </c>
      <c r="J68" s="42" t="str">
        <f t="shared" si="17"/>
        <v>February</v>
      </c>
      <c r="K68" s="43" t="str">
        <f t="shared" si="18"/>
        <v>Monday</v>
      </c>
      <c r="L68" s="44" t="str">
        <f>DAY(B68)&amp;LOOKUP(DAY(B68),{1,2,3,4,21,22,23,24,31;"st","nd","rd","th","st","nd","rd","th","st"})</f>
        <v>11th</v>
      </c>
      <c r="M68" s="43">
        <f t="shared" si="19"/>
        <v>11</v>
      </c>
      <c r="N68" s="43">
        <f t="shared" si="20"/>
        <v>2019</v>
      </c>
      <c r="O68" s="45">
        <f t="shared" si="21"/>
        <v>43507</v>
      </c>
      <c r="P68" s="44" t="str">
        <f t="shared" si="22"/>
        <v>Mens 4s</v>
      </c>
      <c r="Q68" s="43" t="str">
        <f t="shared" si="23"/>
        <v>Mens4s</v>
      </c>
      <c r="R68" s="43" t="str">
        <f t="shared" si="24"/>
        <v>Putlands Sports &amp; Leisure Centre</v>
      </c>
      <c r="S68" s="43" t="str">
        <f t="shared" si="25"/>
        <v>8</v>
      </c>
      <c r="T68" s="41" t="str">
        <f t="shared" si="26"/>
        <v>data.push(["February", "Monday", "11th", "Mens 4s", "Mens4s", "Putlands Sports &amp; Leisure Centre", "8"]);</v>
      </c>
    </row>
    <row r="69" spans="1:20" ht="14.95" x14ac:dyDescent="0.3">
      <c r="A69" s="22" t="s">
        <v>105</v>
      </c>
      <c r="B69" s="27">
        <v>43511</v>
      </c>
      <c r="C69" s="27" t="str">
        <f t="shared" si="14"/>
        <v>Fri</v>
      </c>
      <c r="D69" s="27" t="s">
        <v>157</v>
      </c>
      <c r="E69" s="22" t="s">
        <v>112</v>
      </c>
      <c r="F69" s="22" t="str">
        <f t="shared" si="15"/>
        <v>Angel Centre B</v>
      </c>
      <c r="G69" s="22" t="str">
        <f t="shared" si="16"/>
        <v>St Johns C</v>
      </c>
      <c r="H69" s="22" t="s">
        <v>63</v>
      </c>
      <c r="I69" s="22" t="s">
        <v>58</v>
      </c>
      <c r="J69" s="42" t="str">
        <f t="shared" si="17"/>
        <v>February</v>
      </c>
      <c r="K69" s="43" t="str">
        <f t="shared" si="18"/>
        <v>Friday</v>
      </c>
      <c r="L69" s="44" t="str">
        <f>DAY(B69)&amp;LOOKUP(DAY(B69),{1,2,3,4,21,22,23,24,31;"st","nd","rd","th","st","nd","rd","th","st"})</f>
        <v>15th</v>
      </c>
      <c r="M69" s="43">
        <f t="shared" si="19"/>
        <v>15</v>
      </c>
      <c r="N69" s="43">
        <f t="shared" si="20"/>
        <v>2019</v>
      </c>
      <c r="O69" s="45">
        <f t="shared" si="21"/>
        <v>43511</v>
      </c>
      <c r="P69" s="44" t="str">
        <f t="shared" si="22"/>
        <v>Mens B</v>
      </c>
      <c r="Q69" s="43" t="str">
        <f t="shared" si="23"/>
        <v>St Johns C</v>
      </c>
      <c r="R69" s="43" t="str">
        <f t="shared" si="24"/>
        <v>Tunbridge Wells Sports Centre</v>
      </c>
      <c r="S69" s="43" t="str">
        <f t="shared" si="25"/>
        <v>7</v>
      </c>
      <c r="T69" s="41" t="str">
        <f t="shared" si="26"/>
        <v>data.push(["February", "Friday", "15th", "Mens B", "St Johns C", "Tunbridge Wells Sports Centre", "7"]);</v>
      </c>
    </row>
    <row r="70" spans="1:20" ht="14.95" x14ac:dyDescent="0.3">
      <c r="A70" s="22" t="s">
        <v>94</v>
      </c>
      <c r="B70" s="27">
        <v>43513</v>
      </c>
      <c r="C70" s="27" t="str">
        <f t="shared" si="14"/>
        <v>Sun</v>
      </c>
      <c r="D70" s="27" t="s">
        <v>156</v>
      </c>
      <c r="E70" s="22" t="s">
        <v>99</v>
      </c>
      <c r="F70" s="22" t="str">
        <f t="shared" si="15"/>
        <v>Angel Centre A</v>
      </c>
      <c r="G70" s="22" t="str">
        <f t="shared" si="16"/>
        <v>Trident B</v>
      </c>
      <c r="H70" s="22" t="s">
        <v>64</v>
      </c>
      <c r="I70" s="22" t="s">
        <v>51</v>
      </c>
      <c r="J70" s="42" t="str">
        <f t="shared" si="17"/>
        <v>February</v>
      </c>
      <c r="K70" s="43" t="str">
        <f t="shared" si="18"/>
        <v>Sunday</v>
      </c>
      <c r="L70" s="44" t="str">
        <f>DAY(B70)&amp;LOOKUP(DAY(B70),{1,2,3,4,21,22,23,24,31;"st","nd","rd","th","st","nd","rd","th","st"})</f>
        <v>17th</v>
      </c>
      <c r="M70" s="43">
        <f t="shared" si="19"/>
        <v>17</v>
      </c>
      <c r="N70" s="43">
        <f t="shared" si="20"/>
        <v>2019</v>
      </c>
      <c r="O70" s="45">
        <f t="shared" si="21"/>
        <v>43513</v>
      </c>
      <c r="P70" s="44" t="str">
        <f t="shared" si="22"/>
        <v>Mens A</v>
      </c>
      <c r="Q70" s="43" t="str">
        <f t="shared" si="23"/>
        <v>Trident B</v>
      </c>
      <c r="R70" s="43" t="str">
        <f t="shared" si="24"/>
        <v>Holmewood House School</v>
      </c>
      <c r="S70" s="43" t="str">
        <f t="shared" si="25"/>
        <v>8</v>
      </c>
      <c r="T70" s="41" t="str">
        <f t="shared" si="26"/>
        <v>data.push(["February", "Sunday", "17th", "Mens A", "Trident B", "Holmewood House School", "8"]);</v>
      </c>
    </row>
    <row r="71" spans="1:20" ht="14.95" x14ac:dyDescent="0.3">
      <c r="A71" s="22" t="s">
        <v>93</v>
      </c>
      <c r="B71" s="27">
        <v>43513</v>
      </c>
      <c r="C71" s="27" t="str">
        <f t="shared" si="14"/>
        <v>Sun</v>
      </c>
      <c r="D71" s="27" t="s">
        <v>151</v>
      </c>
      <c r="E71" s="22" t="s">
        <v>71</v>
      </c>
      <c r="F71" s="22" t="str">
        <f t="shared" si="15"/>
        <v>Angel Centre</v>
      </c>
      <c r="G71" s="22" t="str">
        <f t="shared" si="16"/>
        <v>Trident</v>
      </c>
      <c r="H71" s="22" t="s">
        <v>64</v>
      </c>
      <c r="I71" s="22" t="s">
        <v>51</v>
      </c>
      <c r="J71" s="42" t="str">
        <f t="shared" si="17"/>
        <v>February</v>
      </c>
      <c r="K71" s="43" t="str">
        <f t="shared" si="18"/>
        <v>Sunday</v>
      </c>
      <c r="L71" s="44" t="str">
        <f>DAY(B71)&amp;LOOKUP(DAY(B71),{1,2,3,4,21,22,23,24,31;"st","nd","rd","th","st","nd","rd","th","st"})</f>
        <v>17th</v>
      </c>
      <c r="M71" s="43">
        <f t="shared" si="19"/>
        <v>17</v>
      </c>
      <c r="N71" s="43">
        <f t="shared" si="20"/>
        <v>2019</v>
      </c>
      <c r="O71" s="45">
        <f t="shared" si="21"/>
        <v>43513</v>
      </c>
      <c r="P71" s="44" t="str">
        <f t="shared" si="22"/>
        <v>Masters</v>
      </c>
      <c r="Q71" s="43" t="str">
        <f t="shared" si="23"/>
        <v>Trident</v>
      </c>
      <c r="R71" s="43" t="str">
        <f t="shared" si="24"/>
        <v>Holmewood House School</v>
      </c>
      <c r="S71" s="43" t="str">
        <f t="shared" si="25"/>
        <v>8</v>
      </c>
      <c r="T71" s="41" t="str">
        <f t="shared" si="26"/>
        <v>data.push(["February", "Sunday", "17th", "Masters", "Trident", "Holmewood House School", "8"]);</v>
      </c>
    </row>
    <row r="72" spans="1:20" ht="14.95" x14ac:dyDescent="0.3">
      <c r="A72" s="22" t="s">
        <v>94</v>
      </c>
      <c r="B72" s="27">
        <v>43521</v>
      </c>
      <c r="C72" s="27" t="str">
        <f t="shared" si="14"/>
        <v>Mon</v>
      </c>
      <c r="D72" s="27" t="s">
        <v>156</v>
      </c>
      <c r="E72" s="22" t="s">
        <v>100</v>
      </c>
      <c r="F72" s="22" t="str">
        <f t="shared" si="15"/>
        <v>Angel Centre A</v>
      </c>
      <c r="G72" s="22" t="str">
        <f t="shared" si="16"/>
        <v>Trident A</v>
      </c>
      <c r="H72" s="22" t="s">
        <v>64</v>
      </c>
      <c r="I72" s="22" t="s">
        <v>51</v>
      </c>
      <c r="J72" s="42" t="str">
        <f t="shared" si="17"/>
        <v>February</v>
      </c>
      <c r="K72" s="43" t="str">
        <f t="shared" si="18"/>
        <v>Monday</v>
      </c>
      <c r="L72" s="44" t="str">
        <f>DAY(B72)&amp;LOOKUP(DAY(B72),{1,2,3,4,21,22,23,24,31;"st","nd","rd","th","st","nd","rd","th","st"})</f>
        <v>25th</v>
      </c>
      <c r="M72" s="43">
        <f t="shared" si="19"/>
        <v>25</v>
      </c>
      <c r="N72" s="43">
        <f t="shared" si="20"/>
        <v>2019</v>
      </c>
      <c r="O72" s="45">
        <f t="shared" si="21"/>
        <v>43521</v>
      </c>
      <c r="P72" s="44" t="str">
        <f t="shared" si="22"/>
        <v>Mens A</v>
      </c>
      <c r="Q72" s="43" t="str">
        <f t="shared" si="23"/>
        <v>Trident A</v>
      </c>
      <c r="R72" s="43" t="str">
        <f t="shared" si="24"/>
        <v>Holmewood House School</v>
      </c>
      <c r="S72" s="43" t="str">
        <f t="shared" si="25"/>
        <v>8</v>
      </c>
      <c r="T72" s="41" t="str">
        <f t="shared" si="26"/>
        <v>data.push(["February", "Monday", "25th", "Mens A", "Trident A", "Holmewood House School", "8"]);</v>
      </c>
    </row>
    <row r="73" spans="1:20" ht="14.95" x14ac:dyDescent="0.3">
      <c r="A73" s="22" t="s">
        <v>93</v>
      </c>
      <c r="B73" s="27">
        <v>43524</v>
      </c>
      <c r="C73" s="27" t="str">
        <f t="shared" si="14"/>
        <v>Thu</v>
      </c>
      <c r="D73" s="27" t="s">
        <v>151</v>
      </c>
      <c r="E73" s="22" t="s">
        <v>72</v>
      </c>
      <c r="F73" s="22" t="str">
        <f t="shared" si="15"/>
        <v>Angel Centre 50</v>
      </c>
      <c r="G73" s="22" t="str">
        <f t="shared" si="16"/>
        <v>Wadhurst A</v>
      </c>
      <c r="H73" s="22" t="s">
        <v>66</v>
      </c>
      <c r="I73" s="22" t="s">
        <v>58</v>
      </c>
      <c r="J73" s="42" t="str">
        <f t="shared" si="17"/>
        <v>February</v>
      </c>
      <c r="K73" s="43" t="str">
        <f t="shared" si="18"/>
        <v>Thursday</v>
      </c>
      <c r="L73" s="44" t="str">
        <f>DAY(B73)&amp;LOOKUP(DAY(B73),{1,2,3,4,21,22,23,24,31;"st","nd","rd","th","st","nd","rd","th","st"})</f>
        <v>28th</v>
      </c>
      <c r="M73" s="43">
        <f t="shared" si="19"/>
        <v>28</v>
      </c>
      <c r="N73" s="43">
        <f t="shared" si="20"/>
        <v>2019</v>
      </c>
      <c r="O73" s="45">
        <f t="shared" si="21"/>
        <v>43524</v>
      </c>
      <c r="P73" s="44" t="str">
        <f t="shared" si="22"/>
        <v>Masters</v>
      </c>
      <c r="Q73" s="43" t="str">
        <f t="shared" si="23"/>
        <v>Wadhurst A</v>
      </c>
      <c r="R73" s="43" t="str">
        <f t="shared" si="24"/>
        <v>Commemoration Hall</v>
      </c>
      <c r="S73" s="43" t="str">
        <f t="shared" si="25"/>
        <v>7</v>
      </c>
      <c r="T73" s="41" t="str">
        <f t="shared" si="26"/>
        <v>data.push(["February", "Thursday", "28th", "Masters", "Wadhurst A", "Commemoration Hall", "7"]);</v>
      </c>
    </row>
    <row r="74" spans="1:20" ht="14.95" x14ac:dyDescent="0.3">
      <c r="A74" s="22" t="s">
        <v>87</v>
      </c>
      <c r="B74" s="27">
        <v>43525</v>
      </c>
      <c r="C74" s="27" t="str">
        <f t="shared" si="14"/>
        <v>Fri</v>
      </c>
      <c r="D74" s="27" t="s">
        <v>153</v>
      </c>
      <c r="E74" s="22" t="s">
        <v>148</v>
      </c>
      <c r="F74" s="22" t="str">
        <f t="shared" si="15"/>
        <v>Angel Centre</v>
      </c>
      <c r="G74" s="22" t="str">
        <f t="shared" si="16"/>
        <v>Langton Green</v>
      </c>
      <c r="H74" s="22" t="s">
        <v>61</v>
      </c>
      <c r="I74" s="22" t="s">
        <v>58</v>
      </c>
      <c r="J74" s="42" t="str">
        <f t="shared" si="17"/>
        <v>March</v>
      </c>
      <c r="K74" s="43" t="str">
        <f t="shared" si="18"/>
        <v>Friday</v>
      </c>
      <c r="L74" s="44" t="str">
        <f>DAY(B74)&amp;LOOKUP(DAY(B74),{1,2,3,4,21,22,23,24,31;"st","nd","rd","th","st","nd","rd","th","st"})</f>
        <v>1st</v>
      </c>
      <c r="M74" s="43">
        <f t="shared" si="19"/>
        <v>1</v>
      </c>
      <c r="N74" s="43">
        <f t="shared" si="20"/>
        <v>2019</v>
      </c>
      <c r="O74" s="45">
        <f t="shared" si="21"/>
        <v>43525</v>
      </c>
      <c r="P74" s="44" t="str">
        <f t="shared" si="22"/>
        <v>Ladies 4s</v>
      </c>
      <c r="Q74" s="43" t="str">
        <f t="shared" si="23"/>
        <v>Langton Green</v>
      </c>
      <c r="R74" s="43" t="str">
        <f t="shared" si="24"/>
        <v>The Village Hall</v>
      </c>
      <c r="S74" s="43" t="str">
        <f t="shared" si="25"/>
        <v>7</v>
      </c>
      <c r="T74" s="41" t="str">
        <f t="shared" si="26"/>
        <v>data.push(["March", "Friday", "1st", "Ladies 4s", "Langton Green", "The Village Hall", "7"]);</v>
      </c>
    </row>
    <row r="75" spans="1:20" ht="14.95" x14ac:dyDescent="0.3">
      <c r="A75" s="22" t="s">
        <v>94</v>
      </c>
      <c r="B75" s="27">
        <v>43530</v>
      </c>
      <c r="C75" s="27" t="str">
        <f t="shared" si="14"/>
        <v>Wed</v>
      </c>
      <c r="D75" s="27" t="s">
        <v>156</v>
      </c>
      <c r="E75" s="22" t="s">
        <v>101</v>
      </c>
      <c r="F75" s="22" t="str">
        <f t="shared" si="15"/>
        <v>Trident B</v>
      </c>
      <c r="G75" s="22" t="str">
        <f t="shared" si="16"/>
        <v>Angel Centre A</v>
      </c>
      <c r="H75" s="22" t="s">
        <v>50</v>
      </c>
      <c r="I75" s="22" t="s">
        <v>51</v>
      </c>
      <c r="J75" s="42" t="str">
        <f t="shared" si="17"/>
        <v>March</v>
      </c>
      <c r="K75" s="43" t="str">
        <f t="shared" si="18"/>
        <v>Wednesday</v>
      </c>
      <c r="L75" s="44" t="str">
        <f>DAY(B75)&amp;LOOKUP(DAY(B75),{1,2,3,4,21,22,23,24,31;"st","nd","rd","th","st","nd","rd","th","st"})</f>
        <v>6th</v>
      </c>
      <c r="M75" s="43">
        <f t="shared" si="19"/>
        <v>6</v>
      </c>
      <c r="N75" s="43">
        <f t="shared" si="20"/>
        <v>2019</v>
      </c>
      <c r="O75" s="45">
        <f t="shared" si="21"/>
        <v>43530</v>
      </c>
      <c r="P75" s="44" t="str">
        <f t="shared" si="22"/>
        <v>Mens A</v>
      </c>
      <c r="Q75" s="43" t="str">
        <f t="shared" si="23"/>
        <v>Trident B</v>
      </c>
      <c r="R75" s="43" t="str">
        <f t="shared" si="24"/>
        <v>Angel Centre</v>
      </c>
      <c r="S75" s="43" t="str">
        <f t="shared" si="25"/>
        <v>8</v>
      </c>
      <c r="T75" s="41" t="str">
        <f t="shared" si="26"/>
        <v>data.push(["March", "Wednesday", "6th", "Mens A", "Trident B", "Angel Centre", "8"]);</v>
      </c>
    </row>
    <row r="76" spans="1:20" ht="14.95" x14ac:dyDescent="0.3">
      <c r="A76" s="22" t="s">
        <v>94</v>
      </c>
      <c r="B76" s="27">
        <v>43532</v>
      </c>
      <c r="C76" s="27" t="str">
        <f t="shared" si="14"/>
        <v>Fri</v>
      </c>
      <c r="D76" s="27" t="s">
        <v>156</v>
      </c>
      <c r="E76" s="22" t="s">
        <v>102</v>
      </c>
      <c r="F76" s="22" t="str">
        <f t="shared" si="15"/>
        <v>Hildenborough B</v>
      </c>
      <c r="G76" s="22" t="str">
        <f t="shared" si="16"/>
        <v>Angel Centre A</v>
      </c>
      <c r="H76" s="22" t="s">
        <v>50</v>
      </c>
      <c r="I76" s="22" t="s">
        <v>51</v>
      </c>
      <c r="J76" s="42" t="str">
        <f t="shared" si="17"/>
        <v>March</v>
      </c>
      <c r="K76" s="43" t="str">
        <f t="shared" si="18"/>
        <v>Friday</v>
      </c>
      <c r="L76" s="44" t="str">
        <f>DAY(B76)&amp;LOOKUP(DAY(B76),{1,2,3,4,21,22,23,24,31;"st","nd","rd","th","st","nd","rd","th","st"})</f>
        <v>8th</v>
      </c>
      <c r="M76" s="43">
        <f t="shared" si="19"/>
        <v>8</v>
      </c>
      <c r="N76" s="43">
        <f t="shared" si="20"/>
        <v>2019</v>
      </c>
      <c r="O76" s="45">
        <f t="shared" si="21"/>
        <v>43532</v>
      </c>
      <c r="P76" s="44" t="str">
        <f t="shared" si="22"/>
        <v>Mens A</v>
      </c>
      <c r="Q76" s="43" t="str">
        <f t="shared" si="23"/>
        <v>Hildenborough B</v>
      </c>
      <c r="R76" s="43" t="str">
        <f t="shared" si="24"/>
        <v>Angel Centre</v>
      </c>
      <c r="S76" s="43" t="str">
        <f t="shared" si="25"/>
        <v>8</v>
      </c>
      <c r="T76" s="41" t="str">
        <f t="shared" si="26"/>
        <v>data.push(["March", "Friday", "8th", "Mens A", "Hildenborough B", "Angel Centre", "8"]);</v>
      </c>
    </row>
    <row r="77" spans="1:20" ht="14.95" x14ac:dyDescent="0.3">
      <c r="A77" s="22" t="s">
        <v>114</v>
      </c>
      <c r="B77" s="27">
        <v>43532</v>
      </c>
      <c r="C77" s="27" t="str">
        <f t="shared" si="14"/>
        <v>Fri</v>
      </c>
      <c r="D77" s="27" t="s">
        <v>158</v>
      </c>
      <c r="E77" s="22" t="s">
        <v>119</v>
      </c>
      <c r="F77" s="22" t="str">
        <f t="shared" si="15"/>
        <v>Angel Centre C</v>
      </c>
      <c r="G77" s="22" t="str">
        <f t="shared" si="16"/>
        <v>St Johns E</v>
      </c>
      <c r="H77" s="22" t="s">
        <v>63</v>
      </c>
      <c r="I77" s="22" t="s">
        <v>58</v>
      </c>
      <c r="J77" s="42" t="str">
        <f t="shared" si="17"/>
        <v>March</v>
      </c>
      <c r="K77" s="43" t="str">
        <f t="shared" si="18"/>
        <v>Friday</v>
      </c>
      <c r="L77" s="44" t="str">
        <f>DAY(B77)&amp;LOOKUP(DAY(B77),{1,2,3,4,21,22,23,24,31;"st","nd","rd","th","st","nd","rd","th","st"})</f>
        <v>8th</v>
      </c>
      <c r="M77" s="43">
        <f t="shared" si="19"/>
        <v>8</v>
      </c>
      <c r="N77" s="43">
        <f t="shared" si="20"/>
        <v>2019</v>
      </c>
      <c r="O77" s="45">
        <f t="shared" si="21"/>
        <v>43532</v>
      </c>
      <c r="P77" s="44" t="str">
        <f t="shared" si="22"/>
        <v>Mens C</v>
      </c>
      <c r="Q77" s="43" t="str">
        <f t="shared" si="23"/>
        <v>St Johns E</v>
      </c>
      <c r="R77" s="43" t="str">
        <f t="shared" si="24"/>
        <v>Tunbridge Wells Sports Centre</v>
      </c>
      <c r="S77" s="43" t="str">
        <f t="shared" si="25"/>
        <v>7</v>
      </c>
      <c r="T77" s="41" t="str">
        <f t="shared" si="26"/>
        <v>data.push(["March", "Friday", "8th", "Mens C", "St Johns E", "Tunbridge Wells Sports Centre", "7"]);</v>
      </c>
    </row>
    <row r="78" spans="1:20" ht="14.95" x14ac:dyDescent="0.3">
      <c r="A78" s="22" t="s">
        <v>93</v>
      </c>
      <c r="B78" s="27">
        <v>43532</v>
      </c>
      <c r="C78" s="27" t="str">
        <f t="shared" si="14"/>
        <v>Fri</v>
      </c>
      <c r="D78" s="27" t="s">
        <v>151</v>
      </c>
      <c r="E78" s="22" t="s">
        <v>73</v>
      </c>
      <c r="F78" s="22" t="str">
        <f t="shared" si="15"/>
        <v>Langton Green</v>
      </c>
      <c r="G78" s="22" t="str">
        <f t="shared" si="16"/>
        <v>Angel Centre</v>
      </c>
      <c r="H78" s="22" t="s">
        <v>50</v>
      </c>
      <c r="I78" s="22" t="s">
        <v>51</v>
      </c>
      <c r="J78" s="42" t="str">
        <f t="shared" si="17"/>
        <v>March</v>
      </c>
      <c r="K78" s="43" t="str">
        <f t="shared" si="18"/>
        <v>Friday</v>
      </c>
      <c r="L78" s="44" t="str">
        <f>DAY(B78)&amp;LOOKUP(DAY(B78),{1,2,3,4,21,22,23,24,31;"st","nd","rd","th","st","nd","rd","th","st"})</f>
        <v>8th</v>
      </c>
      <c r="M78" s="43">
        <f t="shared" si="19"/>
        <v>8</v>
      </c>
      <c r="N78" s="43">
        <f t="shared" si="20"/>
        <v>2019</v>
      </c>
      <c r="O78" s="45">
        <f t="shared" si="21"/>
        <v>43532</v>
      </c>
      <c r="P78" s="44" t="str">
        <f t="shared" si="22"/>
        <v>Masters</v>
      </c>
      <c r="Q78" s="43" t="str">
        <f t="shared" si="23"/>
        <v>Langton Green</v>
      </c>
      <c r="R78" s="43" t="str">
        <f t="shared" si="24"/>
        <v>Angel Centre</v>
      </c>
      <c r="S78" s="43" t="str">
        <f t="shared" si="25"/>
        <v>8</v>
      </c>
      <c r="T78" s="41" t="str">
        <f t="shared" si="26"/>
        <v>data.push(["March", "Friday", "8th", "Masters", "Langton Green", "Angel Centre", "8"]);</v>
      </c>
    </row>
    <row r="79" spans="1:20" ht="14.95" x14ac:dyDescent="0.3">
      <c r="A79" s="30" t="s">
        <v>79</v>
      </c>
      <c r="B79" s="31">
        <v>43532</v>
      </c>
      <c r="C79" s="31" t="str">
        <f t="shared" si="14"/>
        <v>Fri</v>
      </c>
      <c r="D79" s="31" t="s">
        <v>154</v>
      </c>
      <c r="E79" s="30" t="s">
        <v>86</v>
      </c>
      <c r="F79" s="22" t="str">
        <f t="shared" si="15"/>
        <v>AIT</v>
      </c>
      <c r="G79" s="22" t="str">
        <f t="shared" si="16"/>
        <v>Angel Centre</v>
      </c>
      <c r="H79" s="30" t="s">
        <v>50</v>
      </c>
      <c r="I79" s="30" t="s">
        <v>51</v>
      </c>
      <c r="J79" s="42" t="str">
        <f t="shared" si="17"/>
        <v>March</v>
      </c>
      <c r="K79" s="43" t="str">
        <f t="shared" si="18"/>
        <v>Friday</v>
      </c>
      <c r="L79" s="44" t="str">
        <f>DAY(B79)&amp;LOOKUP(DAY(B79),{1,2,3,4,21,22,23,24,31;"st","nd","rd","th","st","nd","rd","th","st"})</f>
        <v>8th</v>
      </c>
      <c r="M79" s="43">
        <f t="shared" si="19"/>
        <v>8</v>
      </c>
      <c r="N79" s="43">
        <f t="shared" si="20"/>
        <v>2019</v>
      </c>
      <c r="O79" s="45">
        <f t="shared" si="21"/>
        <v>43532</v>
      </c>
      <c r="P79" s="44" t="str">
        <f t="shared" si="22"/>
        <v>Ladies 6s</v>
      </c>
      <c r="Q79" s="43" t="str">
        <f t="shared" si="23"/>
        <v>AIT</v>
      </c>
      <c r="R79" s="43" t="str">
        <f t="shared" si="24"/>
        <v>Angel Centre</v>
      </c>
      <c r="S79" s="43" t="str">
        <f t="shared" si="25"/>
        <v>8</v>
      </c>
      <c r="T79" s="41" t="str">
        <f t="shared" si="26"/>
        <v>data.push(["March", "Friday", "8th", "Ladies 6s", "AIT", "Angel Centre", "8"]);</v>
      </c>
    </row>
    <row r="80" spans="1:20" ht="14.95" x14ac:dyDescent="0.3">
      <c r="A80" s="30" t="s">
        <v>87</v>
      </c>
      <c r="B80" s="31">
        <v>43535</v>
      </c>
      <c r="C80" s="31" t="str">
        <f t="shared" si="14"/>
        <v>Mon</v>
      </c>
      <c r="D80" s="31" t="s">
        <v>153</v>
      </c>
      <c r="E80" s="30" t="s">
        <v>71</v>
      </c>
      <c r="F80" s="22" t="str">
        <f t="shared" si="15"/>
        <v>Angel Centre</v>
      </c>
      <c r="G80" s="22" t="str">
        <f t="shared" si="16"/>
        <v>Trident</v>
      </c>
      <c r="H80" s="30" t="s">
        <v>64</v>
      </c>
      <c r="I80" s="30" t="s">
        <v>51</v>
      </c>
      <c r="J80" s="42" t="str">
        <f t="shared" si="17"/>
        <v>March</v>
      </c>
      <c r="K80" s="43" t="str">
        <f t="shared" si="18"/>
        <v>Monday</v>
      </c>
      <c r="L80" s="44" t="str">
        <f>DAY(B80)&amp;LOOKUP(DAY(B80),{1,2,3,4,21,22,23,24,31;"st","nd","rd","th","st","nd","rd","th","st"})</f>
        <v>11th</v>
      </c>
      <c r="M80" s="43">
        <f t="shared" si="19"/>
        <v>11</v>
      </c>
      <c r="N80" s="43">
        <f t="shared" si="20"/>
        <v>2019</v>
      </c>
      <c r="O80" s="45">
        <f t="shared" si="21"/>
        <v>43535</v>
      </c>
      <c r="P80" s="44" t="str">
        <f t="shared" si="22"/>
        <v>Ladies 4s</v>
      </c>
      <c r="Q80" s="43" t="str">
        <f t="shared" si="23"/>
        <v>Trident</v>
      </c>
      <c r="R80" s="43" t="str">
        <f t="shared" si="24"/>
        <v>Holmewood House School</v>
      </c>
      <c r="S80" s="43" t="str">
        <f t="shared" si="25"/>
        <v>8</v>
      </c>
      <c r="T80" s="41" t="str">
        <f t="shared" si="26"/>
        <v>data.push(["March", "Monday", "11th", "Ladies 4s", "Trident", "Holmewood House School", "8"]);</v>
      </c>
    </row>
    <row r="81" spans="1:20" ht="14.95" x14ac:dyDescent="0.3">
      <c r="A81" s="22" t="s">
        <v>138</v>
      </c>
      <c r="B81" s="27">
        <v>43537</v>
      </c>
      <c r="C81" s="27" t="str">
        <f t="shared" si="14"/>
        <v>Wed</v>
      </c>
      <c r="D81" s="27" t="s">
        <v>152</v>
      </c>
      <c r="E81" s="22" t="s">
        <v>143</v>
      </c>
      <c r="F81" s="22" t="str">
        <f t="shared" si="15"/>
        <v>Langton Green</v>
      </c>
      <c r="G81" s="22" t="str">
        <f t="shared" si="16"/>
        <v>Angel Centre C</v>
      </c>
      <c r="H81" s="22" t="s">
        <v>50</v>
      </c>
      <c r="I81" s="22" t="s">
        <v>51</v>
      </c>
      <c r="J81" s="42" t="str">
        <f t="shared" si="17"/>
        <v>March</v>
      </c>
      <c r="K81" s="43" t="str">
        <f t="shared" si="18"/>
        <v>Wednesday</v>
      </c>
      <c r="L81" s="44" t="str">
        <f>DAY(B81)&amp;LOOKUP(DAY(B81),{1,2,3,4,21,22,23,24,31;"st","nd","rd","th","st","nd","rd","th","st"})</f>
        <v>13th</v>
      </c>
      <c r="M81" s="43">
        <f t="shared" si="19"/>
        <v>13</v>
      </c>
      <c r="N81" s="43">
        <f t="shared" si="20"/>
        <v>2019</v>
      </c>
      <c r="O81" s="45">
        <f t="shared" si="21"/>
        <v>43537</v>
      </c>
      <c r="P81" s="44" t="str">
        <f t="shared" si="22"/>
        <v>Mixed C</v>
      </c>
      <c r="Q81" s="43" t="str">
        <f t="shared" si="23"/>
        <v>Langton Green</v>
      </c>
      <c r="R81" s="43" t="str">
        <f t="shared" si="24"/>
        <v>Angel Centre</v>
      </c>
      <c r="S81" s="43" t="str">
        <f t="shared" si="25"/>
        <v>8</v>
      </c>
      <c r="T81" s="41" t="str">
        <f t="shared" si="26"/>
        <v>data.push(["March", "Wednesday", "13th", "Mixed C", "Langton Green", "Angel Centre", "8"]);</v>
      </c>
    </row>
    <row r="82" spans="1:20" ht="14.95" x14ac:dyDescent="0.3">
      <c r="A82" s="22" t="s">
        <v>121</v>
      </c>
      <c r="B82" s="27">
        <v>43538</v>
      </c>
      <c r="C82" s="27" t="str">
        <f t="shared" si="14"/>
        <v>Thu</v>
      </c>
      <c r="D82" s="27" t="s">
        <v>155</v>
      </c>
      <c r="E82" s="22" t="s">
        <v>92</v>
      </c>
      <c r="F82" s="22" t="str">
        <f t="shared" si="15"/>
        <v>Angel Centre</v>
      </c>
      <c r="G82" s="22" t="str">
        <f t="shared" si="16"/>
        <v>Wadhurst</v>
      </c>
      <c r="H82" s="22" t="s">
        <v>66</v>
      </c>
      <c r="I82" s="22" t="s">
        <v>58</v>
      </c>
      <c r="J82" s="42" t="str">
        <f t="shared" si="17"/>
        <v>March</v>
      </c>
      <c r="K82" s="43" t="str">
        <f t="shared" si="18"/>
        <v>Thursday</v>
      </c>
      <c r="L82" s="44" t="str">
        <f>DAY(B82)&amp;LOOKUP(DAY(B82),{1,2,3,4,21,22,23,24,31;"st","nd","rd","th","st","nd","rd","th","st"})</f>
        <v>14th</v>
      </c>
      <c r="M82" s="43">
        <f t="shared" si="19"/>
        <v>14</v>
      </c>
      <c r="N82" s="43">
        <f t="shared" si="20"/>
        <v>2019</v>
      </c>
      <c r="O82" s="45">
        <f t="shared" si="21"/>
        <v>43538</v>
      </c>
      <c r="P82" s="44" t="str">
        <f t="shared" si="22"/>
        <v>Mens 4s</v>
      </c>
      <c r="Q82" s="43" t="str">
        <f t="shared" si="23"/>
        <v>Wadhurst</v>
      </c>
      <c r="R82" s="43" t="str">
        <f t="shared" si="24"/>
        <v>Commemoration Hall</v>
      </c>
      <c r="S82" s="43" t="str">
        <f t="shared" si="25"/>
        <v>7</v>
      </c>
      <c r="T82" s="41" t="str">
        <f t="shared" si="26"/>
        <v>data.push(["March", "Thursday", "14th", "Mens 4s", "Wadhurst", "Commemoration Hall", "7"]);</v>
      </c>
    </row>
    <row r="83" spans="1:20" ht="14.95" x14ac:dyDescent="0.3">
      <c r="A83" s="22" t="s">
        <v>79</v>
      </c>
      <c r="B83" s="27">
        <v>43539</v>
      </c>
      <c r="C83" s="27" t="str">
        <f t="shared" si="14"/>
        <v>Fri</v>
      </c>
      <c r="D83" s="27" t="s">
        <v>154</v>
      </c>
      <c r="E83" s="22" t="s">
        <v>85</v>
      </c>
      <c r="F83" s="22" t="str">
        <f t="shared" si="15"/>
        <v>Angel Centre</v>
      </c>
      <c r="G83" s="22" t="str">
        <f t="shared" si="16"/>
        <v>St johns C</v>
      </c>
      <c r="H83" s="22" t="s">
        <v>63</v>
      </c>
      <c r="I83" s="22" t="s">
        <v>58</v>
      </c>
      <c r="J83" s="42" t="str">
        <f t="shared" si="17"/>
        <v>March</v>
      </c>
      <c r="K83" s="43" t="str">
        <f t="shared" si="18"/>
        <v>Friday</v>
      </c>
      <c r="L83" s="44" t="str">
        <f>DAY(B83)&amp;LOOKUP(DAY(B83),{1,2,3,4,21,22,23,24,31;"st","nd","rd","th","st","nd","rd","th","st"})</f>
        <v>15th</v>
      </c>
      <c r="M83" s="43">
        <f t="shared" si="19"/>
        <v>15</v>
      </c>
      <c r="N83" s="43">
        <f t="shared" si="20"/>
        <v>2019</v>
      </c>
      <c r="O83" s="45">
        <f t="shared" si="21"/>
        <v>43539</v>
      </c>
      <c r="P83" s="44" t="str">
        <f t="shared" si="22"/>
        <v>Ladies 6s</v>
      </c>
      <c r="Q83" s="43" t="str">
        <f t="shared" si="23"/>
        <v>St johns C</v>
      </c>
      <c r="R83" s="43" t="str">
        <f t="shared" si="24"/>
        <v>Tunbridge Wells Sports Centre</v>
      </c>
      <c r="S83" s="43" t="str">
        <f t="shared" si="25"/>
        <v>7</v>
      </c>
      <c r="T83" s="41" t="str">
        <f t="shared" si="26"/>
        <v>data.push(["March", "Friday", "15th", "Ladies 6s", "St johns C", "Tunbridge Wells Sports Centre", "7"]);</v>
      </c>
    </row>
    <row r="84" spans="1:20" ht="14.95" x14ac:dyDescent="0.3">
      <c r="A84" s="22" t="s">
        <v>105</v>
      </c>
      <c r="B84" s="27">
        <v>43539</v>
      </c>
      <c r="C84" s="27" t="str">
        <f t="shared" si="14"/>
        <v>Fri</v>
      </c>
      <c r="D84" s="27" t="s">
        <v>157</v>
      </c>
      <c r="E84" s="22" t="s">
        <v>113</v>
      </c>
      <c r="F84" s="22" t="str">
        <f t="shared" si="15"/>
        <v>Angel Centre B</v>
      </c>
      <c r="G84" s="22" t="str">
        <f t="shared" si="16"/>
        <v>St Johns D</v>
      </c>
      <c r="H84" s="22" t="s">
        <v>63</v>
      </c>
      <c r="I84" s="22" t="s">
        <v>58</v>
      </c>
      <c r="J84" s="42" t="str">
        <f t="shared" si="17"/>
        <v>March</v>
      </c>
      <c r="K84" s="43" t="str">
        <f t="shared" si="18"/>
        <v>Friday</v>
      </c>
      <c r="L84" s="44" t="str">
        <f>DAY(B84)&amp;LOOKUP(DAY(B84),{1,2,3,4,21,22,23,24,31;"st","nd","rd","th","st","nd","rd","th","st"})</f>
        <v>15th</v>
      </c>
      <c r="M84" s="43">
        <f t="shared" si="19"/>
        <v>15</v>
      </c>
      <c r="N84" s="43">
        <f t="shared" si="20"/>
        <v>2019</v>
      </c>
      <c r="O84" s="45">
        <f t="shared" si="21"/>
        <v>43539</v>
      </c>
      <c r="P84" s="44" t="str">
        <f t="shared" si="22"/>
        <v>Mens B</v>
      </c>
      <c r="Q84" s="43" t="str">
        <f t="shared" si="23"/>
        <v>St Johns D</v>
      </c>
      <c r="R84" s="43" t="str">
        <f t="shared" si="24"/>
        <v>Tunbridge Wells Sports Centre</v>
      </c>
      <c r="S84" s="43" t="str">
        <f t="shared" si="25"/>
        <v>7</v>
      </c>
      <c r="T84" s="41" t="str">
        <f t="shared" si="26"/>
        <v>data.push(["March", "Friday", "15th", "Mens B", "St Johns D", "Tunbridge Wells Sports Centre", "7"]);</v>
      </c>
    </row>
    <row r="85" spans="1:20" ht="14.95" x14ac:dyDescent="0.3">
      <c r="A85" s="22" t="s">
        <v>132</v>
      </c>
      <c r="B85" s="27">
        <v>43544</v>
      </c>
      <c r="C85" s="27" t="str">
        <f t="shared" si="14"/>
        <v>Wed</v>
      </c>
      <c r="D85" s="27" t="s">
        <v>160</v>
      </c>
      <c r="E85" s="22" t="s">
        <v>137</v>
      </c>
      <c r="F85" s="22" t="str">
        <f t="shared" si="15"/>
        <v>Trident E</v>
      </c>
      <c r="G85" s="22" t="str">
        <f t="shared" si="16"/>
        <v>Angel Centre B</v>
      </c>
      <c r="H85" s="22" t="s">
        <v>50</v>
      </c>
      <c r="I85" s="22" t="s">
        <v>51</v>
      </c>
      <c r="J85" s="42" t="str">
        <f t="shared" si="17"/>
        <v>March</v>
      </c>
      <c r="K85" s="43" t="str">
        <f t="shared" si="18"/>
        <v>Wednesday</v>
      </c>
      <c r="L85" s="44" t="str">
        <f>DAY(B85)&amp;LOOKUP(DAY(B85),{1,2,3,4,21,22,23,24,31;"st","nd","rd","th","st","nd","rd","th","st"})</f>
        <v>20th</v>
      </c>
      <c r="M85" s="43">
        <f t="shared" si="19"/>
        <v>20</v>
      </c>
      <c r="N85" s="43">
        <f t="shared" si="20"/>
        <v>2019</v>
      </c>
      <c r="O85" s="45">
        <f t="shared" si="21"/>
        <v>43544</v>
      </c>
      <c r="P85" s="44" t="str">
        <f t="shared" si="22"/>
        <v>Mixed B</v>
      </c>
      <c r="Q85" s="43" t="str">
        <f t="shared" si="23"/>
        <v>Trident E</v>
      </c>
      <c r="R85" s="43" t="str">
        <f t="shared" si="24"/>
        <v>Angel Centre</v>
      </c>
      <c r="S85" s="43" t="str">
        <f t="shared" si="25"/>
        <v>8</v>
      </c>
      <c r="T85" s="41" t="str">
        <f t="shared" si="26"/>
        <v>data.push(["March", "Wednesday", "20th", "Mixed B", "Trident E", "Angel Centre", "8"]);</v>
      </c>
    </row>
    <row r="86" spans="1:20" ht="14.95" x14ac:dyDescent="0.3">
      <c r="A86" s="22" t="s">
        <v>94</v>
      </c>
      <c r="B86" s="27">
        <v>43546</v>
      </c>
      <c r="C86" s="27" t="str">
        <f t="shared" si="14"/>
        <v>Fri</v>
      </c>
      <c r="D86" s="27" t="s">
        <v>156</v>
      </c>
      <c r="E86" s="22" t="s">
        <v>217</v>
      </c>
      <c r="F86" s="22" t="str">
        <f t="shared" si="15"/>
        <v>Angel Centre A</v>
      </c>
      <c r="G86" s="22" t="str">
        <f t="shared" si="16"/>
        <v>Hildenborough B</v>
      </c>
      <c r="H86" s="22" t="s">
        <v>60</v>
      </c>
      <c r="I86" s="30" t="s">
        <v>51</v>
      </c>
      <c r="J86" s="42" t="str">
        <f t="shared" si="17"/>
        <v>March</v>
      </c>
      <c r="K86" s="43" t="str">
        <f t="shared" si="18"/>
        <v>Friday</v>
      </c>
      <c r="L86" s="44" t="str">
        <f>DAY(B86)&amp;LOOKUP(DAY(B86),{1,2,3,4,21,22,23,24,31;"st","nd","rd","th","st","nd","rd","th","st"})</f>
        <v>22nd</v>
      </c>
      <c r="M86" s="43">
        <f t="shared" si="19"/>
        <v>22</v>
      </c>
      <c r="N86" s="43">
        <f t="shared" si="20"/>
        <v>2019</v>
      </c>
      <c r="O86" s="45">
        <f t="shared" si="21"/>
        <v>43546</v>
      </c>
      <c r="P86" s="44" t="str">
        <f t="shared" si="22"/>
        <v>Mens A</v>
      </c>
      <c r="Q86" s="43" t="str">
        <f t="shared" si="23"/>
        <v>Hildenborough B</v>
      </c>
      <c r="R86" s="43" t="str">
        <f t="shared" si="24"/>
        <v>Walthamstow Hall</v>
      </c>
      <c r="S86" s="43" t="str">
        <f t="shared" si="25"/>
        <v>8</v>
      </c>
      <c r="T86" s="41" t="str">
        <f t="shared" si="26"/>
        <v>data.push(["March", "Friday", "22nd", "Mens A", "Hildenborough B", "Walthamstow Hall", "8"]);</v>
      </c>
    </row>
    <row r="87" spans="1:20" ht="14.95" x14ac:dyDescent="0.3">
      <c r="A87" s="22" t="s">
        <v>93</v>
      </c>
      <c r="B87" s="27">
        <v>43546</v>
      </c>
      <c r="C87" s="27" t="str">
        <f t="shared" si="14"/>
        <v>Fri</v>
      </c>
      <c r="D87" s="27" t="s">
        <v>151</v>
      </c>
      <c r="E87" s="22" t="s">
        <v>74</v>
      </c>
      <c r="F87" s="22" t="str">
        <f t="shared" si="15"/>
        <v>Wadhurst B</v>
      </c>
      <c r="G87" s="22" t="str">
        <f t="shared" si="16"/>
        <v>Angel Centre</v>
      </c>
      <c r="H87" s="22" t="s">
        <v>50</v>
      </c>
      <c r="I87" s="22" t="s">
        <v>51</v>
      </c>
      <c r="J87" s="42" t="str">
        <f t="shared" si="17"/>
        <v>March</v>
      </c>
      <c r="K87" s="43" t="str">
        <f t="shared" si="18"/>
        <v>Friday</v>
      </c>
      <c r="L87" s="44" t="str">
        <f>DAY(B87)&amp;LOOKUP(DAY(B87),{1,2,3,4,21,22,23,24,31;"st","nd","rd","th","st","nd","rd","th","st"})</f>
        <v>22nd</v>
      </c>
      <c r="M87" s="43">
        <f t="shared" si="19"/>
        <v>22</v>
      </c>
      <c r="N87" s="43">
        <f t="shared" si="20"/>
        <v>2019</v>
      </c>
      <c r="O87" s="45">
        <f t="shared" si="21"/>
        <v>43546</v>
      </c>
      <c r="P87" s="44" t="str">
        <f t="shared" si="22"/>
        <v>Masters</v>
      </c>
      <c r="Q87" s="43" t="str">
        <f t="shared" si="23"/>
        <v>Wadhurst B</v>
      </c>
      <c r="R87" s="43" t="str">
        <f t="shared" si="24"/>
        <v>Angel Centre</v>
      </c>
      <c r="S87" s="43" t="str">
        <f t="shared" si="25"/>
        <v>8</v>
      </c>
      <c r="T87" s="41" t="str">
        <f t="shared" si="26"/>
        <v>data.push(["March", "Friday", "22nd", "Masters", "Wadhurst B", "Angel Centre", "8"]);</v>
      </c>
    </row>
    <row r="88" spans="1:20" ht="14.95" x14ac:dyDescent="0.3">
      <c r="A88" s="22" t="s">
        <v>114</v>
      </c>
      <c r="B88" s="27">
        <v>43546</v>
      </c>
      <c r="C88" s="27" t="str">
        <f t="shared" si="14"/>
        <v>Fri</v>
      </c>
      <c r="D88" s="27" t="s">
        <v>158</v>
      </c>
      <c r="E88" s="22" t="s">
        <v>120</v>
      </c>
      <c r="F88" s="22" t="str">
        <f t="shared" si="15"/>
        <v>Hilden Grange</v>
      </c>
      <c r="G88" s="22" t="str">
        <f t="shared" si="16"/>
        <v>Angel Centre C</v>
      </c>
      <c r="H88" s="22" t="s">
        <v>50</v>
      </c>
      <c r="I88" s="22" t="s">
        <v>51</v>
      </c>
      <c r="J88" s="42" t="str">
        <f t="shared" si="17"/>
        <v>March</v>
      </c>
      <c r="K88" s="43" t="str">
        <f t="shared" si="18"/>
        <v>Friday</v>
      </c>
      <c r="L88" s="44" t="str">
        <f>DAY(B88)&amp;LOOKUP(DAY(B88),{1,2,3,4,21,22,23,24,31;"st","nd","rd","th","st","nd","rd","th","st"})</f>
        <v>22nd</v>
      </c>
      <c r="M88" s="43">
        <f t="shared" si="19"/>
        <v>22</v>
      </c>
      <c r="N88" s="43">
        <f t="shared" si="20"/>
        <v>2019</v>
      </c>
      <c r="O88" s="45">
        <f t="shared" si="21"/>
        <v>43546</v>
      </c>
      <c r="P88" s="44" t="str">
        <f t="shared" si="22"/>
        <v>Mens C</v>
      </c>
      <c r="Q88" s="43" t="str">
        <f t="shared" si="23"/>
        <v>Hilden Grange</v>
      </c>
      <c r="R88" s="43" t="str">
        <f t="shared" si="24"/>
        <v>Angel Centre</v>
      </c>
      <c r="S88" s="43" t="str">
        <f t="shared" si="25"/>
        <v>8</v>
      </c>
      <c r="T88" s="41" t="str">
        <f t="shared" si="26"/>
        <v>data.push(["March", "Friday", "22nd", "Mens C", "Hilden Grange", "Angel Centre", "8"]);</v>
      </c>
    </row>
    <row r="89" spans="1:20" ht="14.95" x14ac:dyDescent="0.3">
      <c r="A89" s="22" t="s">
        <v>94</v>
      </c>
      <c r="B89" s="27">
        <v>43551</v>
      </c>
      <c r="C89" s="27" t="str">
        <f t="shared" si="14"/>
        <v>Wed</v>
      </c>
      <c r="D89" s="27" t="s">
        <v>156</v>
      </c>
      <c r="E89" s="22" t="s">
        <v>103</v>
      </c>
      <c r="F89" s="22" t="str">
        <f t="shared" si="15"/>
        <v>Trident A</v>
      </c>
      <c r="G89" s="22" t="str">
        <f t="shared" si="16"/>
        <v>Angel Centre A</v>
      </c>
      <c r="H89" s="22" t="s">
        <v>50</v>
      </c>
      <c r="I89" s="22" t="s">
        <v>51</v>
      </c>
      <c r="J89" s="42" t="str">
        <f t="shared" si="17"/>
        <v>March</v>
      </c>
      <c r="K89" s="43" t="str">
        <f t="shared" si="18"/>
        <v>Wednesday</v>
      </c>
      <c r="L89" s="44" t="str">
        <f>DAY(B89)&amp;LOOKUP(DAY(B89),{1,2,3,4,21,22,23,24,31;"st","nd","rd","th","st","nd","rd","th","st"})</f>
        <v>27th</v>
      </c>
      <c r="M89" s="43">
        <f t="shared" si="19"/>
        <v>27</v>
      </c>
      <c r="N89" s="43">
        <f t="shared" si="20"/>
        <v>2019</v>
      </c>
      <c r="O89" s="45">
        <f t="shared" si="21"/>
        <v>43551</v>
      </c>
      <c r="P89" s="44" t="str">
        <f t="shared" si="22"/>
        <v>Mens A</v>
      </c>
      <c r="Q89" s="43" t="str">
        <f t="shared" si="23"/>
        <v>Trident A</v>
      </c>
      <c r="R89" s="43" t="str">
        <f t="shared" si="24"/>
        <v>Angel Centre</v>
      </c>
      <c r="S89" s="43" t="str">
        <f t="shared" si="25"/>
        <v>8</v>
      </c>
      <c r="T89" s="41" t="str">
        <f t="shared" si="26"/>
        <v>data.push(["March", "Wednesday", "27th", "Mens A", "Trident A", "Angel Centre", "8"]);</v>
      </c>
    </row>
    <row r="90" spans="1:20" ht="14.95" x14ac:dyDescent="0.3">
      <c r="A90" s="22" t="s">
        <v>105</v>
      </c>
      <c r="B90" s="27">
        <v>43553</v>
      </c>
      <c r="C90" s="27" t="str">
        <f t="shared" si="14"/>
        <v>Fri</v>
      </c>
      <c r="D90" s="27" t="s">
        <v>157</v>
      </c>
      <c r="E90" s="22" t="s">
        <v>218</v>
      </c>
      <c r="F90" s="22" t="str">
        <f t="shared" si="15"/>
        <v>Angel Centre B</v>
      </c>
      <c r="G90" s="22" t="str">
        <f t="shared" si="16"/>
        <v>Hildenborough C</v>
      </c>
      <c r="H90" s="22" t="s">
        <v>60</v>
      </c>
      <c r="I90" s="30" t="s">
        <v>51</v>
      </c>
      <c r="J90" s="42" t="str">
        <f t="shared" si="17"/>
        <v>March</v>
      </c>
      <c r="K90" s="43" t="str">
        <f t="shared" si="18"/>
        <v>Friday</v>
      </c>
      <c r="L90" s="44" t="str">
        <f>DAY(B90)&amp;LOOKUP(DAY(B90),{1,2,3,4,21,22,23,24,31;"st","nd","rd","th","st","nd","rd","th","st"})</f>
        <v>29th</v>
      </c>
      <c r="M90" s="43">
        <f t="shared" si="19"/>
        <v>29</v>
      </c>
      <c r="N90" s="43">
        <f t="shared" si="20"/>
        <v>2019</v>
      </c>
      <c r="O90" s="45">
        <f t="shared" si="21"/>
        <v>43553</v>
      </c>
      <c r="P90" s="44" t="str">
        <f t="shared" si="22"/>
        <v>Mens B</v>
      </c>
      <c r="Q90" s="43" t="str">
        <f t="shared" si="23"/>
        <v>Hildenborough C</v>
      </c>
      <c r="R90" s="43" t="str">
        <f t="shared" si="24"/>
        <v>Walthamstow Hall</v>
      </c>
      <c r="S90" s="43" t="str">
        <f t="shared" si="25"/>
        <v>8</v>
      </c>
      <c r="T90" s="41" t="str">
        <f t="shared" si="26"/>
        <v>data.push(["March", "Friday", "29th", "Mens B", "Hildenborough C", "Walthamstow Hall", "8"]);</v>
      </c>
    </row>
    <row r="91" spans="1:20" ht="14.95" x14ac:dyDescent="0.3">
      <c r="A91" s="22" t="s">
        <v>87</v>
      </c>
      <c r="B91" s="27">
        <v>43558</v>
      </c>
      <c r="C91" s="27" t="str">
        <f t="shared" si="14"/>
        <v>Wed</v>
      </c>
      <c r="D91" s="27" t="s">
        <v>153</v>
      </c>
      <c r="E91" s="22" t="s">
        <v>91</v>
      </c>
      <c r="F91" s="22" t="str">
        <f t="shared" si="15"/>
        <v>Angel Centre</v>
      </c>
      <c r="G91" s="22" t="str">
        <f t="shared" si="16"/>
        <v>Felbridge</v>
      </c>
      <c r="H91" s="22" t="s">
        <v>57</v>
      </c>
      <c r="I91" s="22" t="s">
        <v>58</v>
      </c>
      <c r="J91" s="42" t="str">
        <f t="shared" si="17"/>
        <v>April</v>
      </c>
      <c r="K91" s="43" t="str">
        <f t="shared" si="18"/>
        <v>Wednesday</v>
      </c>
      <c r="L91" s="44" t="str">
        <f>DAY(B91)&amp;LOOKUP(DAY(B91),{1,2,3,4,21,22,23,24,31;"st","nd","rd","th","st","nd","rd","th","st"})</f>
        <v>3rd</v>
      </c>
      <c r="M91" s="43">
        <f t="shared" si="19"/>
        <v>3</v>
      </c>
      <c r="N91" s="43">
        <f t="shared" si="20"/>
        <v>2019</v>
      </c>
      <c r="O91" s="45">
        <f t="shared" si="21"/>
        <v>43558</v>
      </c>
      <c r="P91" s="44" t="str">
        <f t="shared" si="22"/>
        <v>Ladies 4s</v>
      </c>
      <c r="Q91" s="43" t="str">
        <f t="shared" si="23"/>
        <v>Felbridge</v>
      </c>
      <c r="R91" s="43" t="str">
        <f t="shared" si="24"/>
        <v>East Grinstead Sports Club</v>
      </c>
      <c r="S91" s="43" t="str">
        <f t="shared" si="25"/>
        <v>7</v>
      </c>
      <c r="T91" s="41" t="str">
        <f t="shared" si="26"/>
        <v>data.push(["April", "Wednesday", "3rd", "Ladies 4s", "Felbridge", "East Grinstead Sports Club", "7"]);</v>
      </c>
    </row>
    <row r="92" spans="1:20" ht="14.95" x14ac:dyDescent="0.3">
      <c r="A92" s="22" t="s">
        <v>93</v>
      </c>
      <c r="B92" s="27">
        <v>43559</v>
      </c>
      <c r="C92" s="27" t="str">
        <f t="shared" si="14"/>
        <v>Thu</v>
      </c>
      <c r="D92" s="27" t="s">
        <v>151</v>
      </c>
      <c r="E92" s="22" t="s">
        <v>75</v>
      </c>
      <c r="F92" s="22" t="str">
        <f t="shared" si="15"/>
        <v>Angel Centre</v>
      </c>
      <c r="G92" s="22" t="str">
        <f t="shared" si="16"/>
        <v>Wadhurst B</v>
      </c>
      <c r="H92" s="22" t="s">
        <v>66</v>
      </c>
      <c r="I92" s="22" t="s">
        <v>58</v>
      </c>
      <c r="J92" s="42" t="str">
        <f t="shared" si="17"/>
        <v>April</v>
      </c>
      <c r="K92" s="43" t="str">
        <f t="shared" si="18"/>
        <v>Thursday</v>
      </c>
      <c r="L92" s="44" t="str">
        <f>DAY(B92)&amp;LOOKUP(DAY(B92),{1,2,3,4,21,22,23,24,31;"st","nd","rd","th","st","nd","rd","th","st"})</f>
        <v>4th</v>
      </c>
      <c r="M92" s="43">
        <f t="shared" si="19"/>
        <v>4</v>
      </c>
      <c r="N92" s="43">
        <f t="shared" si="20"/>
        <v>2019</v>
      </c>
      <c r="O92" s="45">
        <f t="shared" si="21"/>
        <v>43559</v>
      </c>
      <c r="P92" s="44" t="str">
        <f t="shared" si="22"/>
        <v>Masters</v>
      </c>
      <c r="Q92" s="43" t="str">
        <f t="shared" si="23"/>
        <v>Wadhurst B</v>
      </c>
      <c r="R92" s="43" t="str">
        <f t="shared" si="24"/>
        <v>Commemoration Hall</v>
      </c>
      <c r="S92" s="43" t="str">
        <f t="shared" si="25"/>
        <v>7</v>
      </c>
      <c r="T92" s="41" t="str">
        <f t="shared" si="26"/>
        <v>data.push(["April", "Thursday", "4th", "Masters", "Wadhurst B", "Commemoration Hall", "7"]);</v>
      </c>
    </row>
    <row r="93" spans="1:20" ht="14.95" x14ac:dyDescent="0.3">
      <c r="A93" s="22" t="s">
        <v>138</v>
      </c>
      <c r="B93" s="27">
        <v>43560</v>
      </c>
      <c r="C93" s="27" t="str">
        <f t="shared" si="14"/>
        <v>Fri</v>
      </c>
      <c r="D93" s="27" t="s">
        <v>152</v>
      </c>
      <c r="E93" s="22" t="s">
        <v>120</v>
      </c>
      <c r="F93" s="22" t="str">
        <f t="shared" si="15"/>
        <v>Hilden Grange</v>
      </c>
      <c r="G93" s="22" t="str">
        <f t="shared" si="16"/>
        <v>Angel Centre C</v>
      </c>
      <c r="H93" s="22" t="s">
        <v>50</v>
      </c>
      <c r="I93" s="22" t="s">
        <v>51</v>
      </c>
      <c r="J93" s="42" t="str">
        <f t="shared" si="17"/>
        <v>April</v>
      </c>
      <c r="K93" s="43" t="str">
        <f t="shared" si="18"/>
        <v>Friday</v>
      </c>
      <c r="L93" s="44" t="str">
        <f>DAY(B93)&amp;LOOKUP(DAY(B93),{1,2,3,4,21,22,23,24,31;"st","nd","rd","th","st","nd","rd","th","st"})</f>
        <v>5th</v>
      </c>
      <c r="M93" s="43">
        <f t="shared" si="19"/>
        <v>5</v>
      </c>
      <c r="N93" s="43">
        <f t="shared" si="20"/>
        <v>2019</v>
      </c>
      <c r="O93" s="45">
        <f t="shared" si="21"/>
        <v>43560</v>
      </c>
      <c r="P93" s="44" t="str">
        <f t="shared" si="22"/>
        <v>Mixed C</v>
      </c>
      <c r="Q93" s="43" t="str">
        <f t="shared" si="23"/>
        <v>Hilden Grange</v>
      </c>
      <c r="R93" s="43" t="str">
        <f t="shared" si="24"/>
        <v>Angel Centre</v>
      </c>
      <c r="S93" s="43" t="str">
        <f t="shared" si="25"/>
        <v>8</v>
      </c>
      <c r="T93" s="41" t="str">
        <f t="shared" si="26"/>
        <v>data.push(["April", "Friday", "5th", "Mixed C", "Hilden Grange", "Angel Centre", "8"]);</v>
      </c>
    </row>
    <row r="94" spans="1:20" ht="14.95" x14ac:dyDescent="0.3">
      <c r="A94" s="22" t="s">
        <v>123</v>
      </c>
      <c r="B94" s="27">
        <v>43560</v>
      </c>
      <c r="C94" s="27" t="str">
        <f t="shared" si="14"/>
        <v>Fri</v>
      </c>
      <c r="D94" s="27" t="s">
        <v>159</v>
      </c>
      <c r="E94" s="22" t="s">
        <v>131</v>
      </c>
      <c r="F94" s="22" t="str">
        <f t="shared" si="15"/>
        <v>Sevenoaks A</v>
      </c>
      <c r="G94" s="22" t="str">
        <f t="shared" si="16"/>
        <v>Angel Centre A</v>
      </c>
      <c r="H94" s="22" t="s">
        <v>50</v>
      </c>
      <c r="I94" s="22" t="s">
        <v>51</v>
      </c>
      <c r="J94" s="42" t="str">
        <f t="shared" si="17"/>
        <v>April</v>
      </c>
      <c r="K94" s="43" t="str">
        <f t="shared" si="18"/>
        <v>Friday</v>
      </c>
      <c r="L94" s="44" t="str">
        <f>DAY(B94)&amp;LOOKUP(DAY(B94),{1,2,3,4,21,22,23,24,31;"st","nd","rd","th","st","nd","rd","th","st"})</f>
        <v>5th</v>
      </c>
      <c r="M94" s="43">
        <f t="shared" si="19"/>
        <v>5</v>
      </c>
      <c r="N94" s="43">
        <f t="shared" si="20"/>
        <v>2019</v>
      </c>
      <c r="O94" s="45">
        <f t="shared" si="21"/>
        <v>43560</v>
      </c>
      <c r="P94" s="44" t="str">
        <f t="shared" si="22"/>
        <v>Mixed A</v>
      </c>
      <c r="Q94" s="43" t="str">
        <f t="shared" si="23"/>
        <v>Sevenoaks A</v>
      </c>
      <c r="R94" s="43" t="str">
        <f t="shared" si="24"/>
        <v>Angel Centre</v>
      </c>
      <c r="S94" s="43" t="str">
        <f t="shared" si="25"/>
        <v>8</v>
      </c>
      <c r="T94" s="41" t="str">
        <f t="shared" si="26"/>
        <v>data.push(["April", "Friday", "5th", "Mixed A", "Sevenoaks A", "Angel Centre", "8"]);</v>
      </c>
    </row>
    <row r="95" spans="1:20" ht="14.95" x14ac:dyDescent="0.3">
      <c r="A95" s="22" t="s">
        <v>132</v>
      </c>
      <c r="B95" s="27">
        <v>43567</v>
      </c>
      <c r="C95" s="27" t="str">
        <f t="shared" si="14"/>
        <v>Fri</v>
      </c>
      <c r="D95" s="27" t="s">
        <v>160</v>
      </c>
      <c r="E95" s="22" t="s">
        <v>219</v>
      </c>
      <c r="F95" s="22" t="str">
        <f t="shared" si="15"/>
        <v>Angel Centre B</v>
      </c>
      <c r="G95" s="22" t="str">
        <f t="shared" si="16"/>
        <v>Hildenborough D</v>
      </c>
      <c r="H95" s="22" t="s">
        <v>60</v>
      </c>
      <c r="I95" s="30" t="s">
        <v>51</v>
      </c>
      <c r="J95" s="42" t="str">
        <f t="shared" si="17"/>
        <v>April</v>
      </c>
      <c r="K95" s="43" t="str">
        <f t="shared" si="18"/>
        <v>Friday</v>
      </c>
      <c r="L95" s="44" t="str">
        <f>DAY(B95)&amp;LOOKUP(DAY(B95),{1,2,3,4,21,22,23,24,31;"st","nd","rd","th","st","nd","rd","th","st"})</f>
        <v>12th</v>
      </c>
      <c r="M95" s="43">
        <f t="shared" si="19"/>
        <v>12</v>
      </c>
      <c r="N95" s="43">
        <f t="shared" si="20"/>
        <v>2019</v>
      </c>
      <c r="O95" s="45">
        <f t="shared" si="21"/>
        <v>43567</v>
      </c>
      <c r="P95" s="44" t="str">
        <f t="shared" si="22"/>
        <v>Mixed B</v>
      </c>
      <c r="Q95" s="43" t="str">
        <f t="shared" si="23"/>
        <v>Hildenborough D</v>
      </c>
      <c r="R95" s="43" t="str">
        <f t="shared" si="24"/>
        <v>Walthamstow Hall</v>
      </c>
      <c r="S95" s="43" t="str">
        <f t="shared" si="25"/>
        <v>8</v>
      </c>
      <c r="T95" s="41" t="str">
        <f t="shared" si="26"/>
        <v>data.push(["April", "Friday", "12th", "Mixed B", "Hildenborough D", "Walthamstow Hall", "8"]);</v>
      </c>
    </row>
    <row r="96" spans="1:20" ht="14.95" x14ac:dyDescent="0.3">
      <c r="A96" s="22" t="s">
        <v>94</v>
      </c>
      <c r="B96" s="27">
        <v>43581</v>
      </c>
      <c r="C96" s="27" t="str">
        <f t="shared" si="14"/>
        <v>Fri</v>
      </c>
      <c r="D96" s="27" t="s">
        <v>156</v>
      </c>
      <c r="E96" s="22" t="s">
        <v>104</v>
      </c>
      <c r="F96" s="22" t="str">
        <f t="shared" si="15"/>
        <v>Hildenborough A</v>
      </c>
      <c r="G96" s="22" t="str">
        <f t="shared" si="16"/>
        <v>Angel Centre A</v>
      </c>
      <c r="H96" s="22" t="s">
        <v>50</v>
      </c>
      <c r="I96" s="22" t="s">
        <v>51</v>
      </c>
      <c r="J96" s="42" t="str">
        <f t="shared" si="17"/>
        <v>April</v>
      </c>
      <c r="K96" s="43" t="str">
        <f t="shared" si="18"/>
        <v>Friday</v>
      </c>
      <c r="L96" s="44" t="str">
        <f>DAY(B96)&amp;LOOKUP(DAY(B96),{1,2,3,4,21,22,23,24,31;"st","nd","rd","th","st","nd","rd","th","st"})</f>
        <v>26th</v>
      </c>
      <c r="M96" s="43">
        <f t="shared" si="19"/>
        <v>26</v>
      </c>
      <c r="N96" s="43">
        <f t="shared" si="20"/>
        <v>2019</v>
      </c>
      <c r="O96" s="45">
        <f t="shared" si="21"/>
        <v>43581</v>
      </c>
      <c r="P96" s="44" t="str">
        <f t="shared" si="22"/>
        <v>Mens A</v>
      </c>
      <c r="Q96" s="43" t="str">
        <f t="shared" si="23"/>
        <v>Hildenborough A</v>
      </c>
      <c r="R96" s="43" t="str">
        <f t="shared" si="24"/>
        <v>Angel Centre</v>
      </c>
      <c r="S96" s="43" t="str">
        <f t="shared" si="25"/>
        <v>8</v>
      </c>
      <c r="T96" s="41" t="str">
        <f t="shared" si="26"/>
        <v>data.push(["April", "Friday", "26th", "Mens A", "Hildenborough A", "Angel Centre", "8"]);</v>
      </c>
    </row>
    <row r="97" spans="1:20" ht="14.95" x14ac:dyDescent="0.3">
      <c r="A97" s="22" t="s">
        <v>93</v>
      </c>
      <c r="B97" s="27">
        <v>43581</v>
      </c>
      <c r="C97" s="27" t="str">
        <f t="shared" si="14"/>
        <v>Fri</v>
      </c>
      <c r="D97" s="27" t="s">
        <v>151</v>
      </c>
      <c r="E97" s="22" t="s">
        <v>76</v>
      </c>
      <c r="F97" s="22" t="str">
        <f t="shared" si="15"/>
        <v>Hilden Grange</v>
      </c>
      <c r="G97" s="22" t="str">
        <f t="shared" si="16"/>
        <v>Angel Centre</v>
      </c>
      <c r="H97" s="22" t="s">
        <v>50</v>
      </c>
      <c r="I97" s="22" t="s">
        <v>51</v>
      </c>
      <c r="J97" s="42" t="str">
        <f t="shared" si="17"/>
        <v>April</v>
      </c>
      <c r="K97" s="43" t="str">
        <f t="shared" si="18"/>
        <v>Friday</v>
      </c>
      <c r="L97" s="44" t="str">
        <f>DAY(B97)&amp;LOOKUP(DAY(B97),{1,2,3,4,21,22,23,24,31;"st","nd","rd","th","st","nd","rd","th","st"})</f>
        <v>26th</v>
      </c>
      <c r="M97" s="43">
        <f t="shared" si="19"/>
        <v>26</v>
      </c>
      <c r="N97" s="43">
        <f t="shared" si="20"/>
        <v>2019</v>
      </c>
      <c r="O97" s="45">
        <f t="shared" si="21"/>
        <v>43581</v>
      </c>
      <c r="P97" s="44" t="str">
        <f t="shared" si="22"/>
        <v>Masters</v>
      </c>
      <c r="Q97" s="43" t="str">
        <f t="shared" si="23"/>
        <v>Hilden Grange</v>
      </c>
      <c r="R97" s="43" t="str">
        <f t="shared" si="24"/>
        <v>Angel Centre</v>
      </c>
      <c r="S97" s="43" t="str">
        <f t="shared" si="25"/>
        <v>8</v>
      </c>
      <c r="T97" s="41" t="str">
        <f t="shared" si="26"/>
        <v>data.push(["April", "Friday", "26th", "Masters", "Hilden Grange", "Angel Centre", "8"]);</v>
      </c>
    </row>
    <row r="98" spans="1:20" ht="14.95" x14ac:dyDescent="0.3">
      <c r="A98" s="22" t="s">
        <v>114</v>
      </c>
      <c r="B98" s="27">
        <v>43581</v>
      </c>
      <c r="C98" s="27" t="str">
        <f t="shared" ref="C98:C129" si="27">TEXT(B98,"DDD")</f>
        <v>Fri</v>
      </c>
      <c r="D98" s="27" t="s">
        <v>158</v>
      </c>
      <c r="E98" s="22" t="s">
        <v>146</v>
      </c>
      <c r="F98" s="22" t="str">
        <f t="shared" si="15"/>
        <v>Langton Green</v>
      </c>
      <c r="G98" s="22" t="str">
        <f t="shared" si="16"/>
        <v>Angel Centre C</v>
      </c>
      <c r="H98" s="22" t="s">
        <v>50</v>
      </c>
      <c r="I98" s="22" t="s">
        <v>51</v>
      </c>
      <c r="J98" s="42" t="str">
        <f t="shared" si="17"/>
        <v>April</v>
      </c>
      <c r="K98" s="43" t="str">
        <f t="shared" si="18"/>
        <v>Friday</v>
      </c>
      <c r="L98" s="44" t="str">
        <f>DAY(B98)&amp;LOOKUP(DAY(B98),{1,2,3,4,21,22,23,24,31;"st","nd","rd","th","st","nd","rd","th","st"})</f>
        <v>26th</v>
      </c>
      <c r="M98" s="43">
        <f t="shared" si="19"/>
        <v>26</v>
      </c>
      <c r="N98" s="43">
        <f t="shared" si="20"/>
        <v>2019</v>
      </c>
      <c r="O98" s="45">
        <f t="shared" si="21"/>
        <v>43581</v>
      </c>
      <c r="P98" s="44" t="str">
        <f t="shared" si="22"/>
        <v>Mens C</v>
      </c>
      <c r="Q98" s="43" t="str">
        <f t="shared" si="23"/>
        <v>Langton Green</v>
      </c>
      <c r="R98" s="43" t="str">
        <f t="shared" si="24"/>
        <v>Angel Centre</v>
      </c>
      <c r="S98" s="43" t="str">
        <f t="shared" si="25"/>
        <v>8</v>
      </c>
      <c r="T98" s="41" t="str">
        <f t="shared" si="26"/>
        <v>data.push(["April", "Friday", "26th", "Mens C", "Langton Green", "Angel Centre", "8"]);</v>
      </c>
    </row>
    <row r="99" spans="1:20" ht="14.95" x14ac:dyDescent="0.3">
      <c r="A99" s="22" t="s">
        <v>93</v>
      </c>
      <c r="B99" s="27">
        <v>43583</v>
      </c>
      <c r="C99" s="27" t="str">
        <f t="shared" si="27"/>
        <v>Sun</v>
      </c>
      <c r="D99" s="27" t="s">
        <v>151</v>
      </c>
      <c r="E99" s="22" t="s">
        <v>77</v>
      </c>
      <c r="F99" s="22" t="str">
        <f t="shared" si="15"/>
        <v>Angel Centre</v>
      </c>
      <c r="G99" s="22" t="str">
        <f t="shared" si="16"/>
        <v>chelwood gate</v>
      </c>
      <c r="H99" s="22" t="s">
        <v>55</v>
      </c>
      <c r="I99" s="22" t="s">
        <v>56</v>
      </c>
      <c r="J99" s="42" t="str">
        <f t="shared" si="17"/>
        <v>April</v>
      </c>
      <c r="K99" s="43" t="str">
        <f t="shared" si="18"/>
        <v>Sunday</v>
      </c>
      <c r="L99" s="44" t="str">
        <f>DAY(B99)&amp;LOOKUP(DAY(B99),{1,2,3,4,21,22,23,24,31;"st","nd","rd","th","st","nd","rd","th","st"})</f>
        <v>28th</v>
      </c>
      <c r="M99" s="43">
        <f t="shared" si="19"/>
        <v>28</v>
      </c>
      <c r="N99" s="43">
        <f t="shared" si="20"/>
        <v>2019</v>
      </c>
      <c r="O99" s="45">
        <f t="shared" si="21"/>
        <v>43583</v>
      </c>
      <c r="P99" s="44" t="str">
        <f t="shared" si="22"/>
        <v>Masters</v>
      </c>
      <c r="Q99" s="43" t="str">
        <f t="shared" si="23"/>
        <v>chelwood gate</v>
      </c>
      <c r="R99" s="43" t="str">
        <f t="shared" si="24"/>
        <v>Michael Hall School</v>
      </c>
      <c r="S99" s="43" t="str">
        <f t="shared" si="25"/>
        <v>7</v>
      </c>
      <c r="T99" s="41" t="str">
        <f t="shared" si="26"/>
        <v>data.push(["April", "Sunday", "28th", "Masters", "chelwood gate", "Michael Hall School", "7"]);</v>
      </c>
    </row>
    <row r="100" spans="1:20" ht="14.95" x14ac:dyDescent="0.3">
      <c r="A100" s="30" t="s">
        <v>93</v>
      </c>
      <c r="B100" s="31">
        <v>43586</v>
      </c>
      <c r="C100" s="31" t="str">
        <f t="shared" si="27"/>
        <v>Wed</v>
      </c>
      <c r="D100" s="31" t="s">
        <v>151</v>
      </c>
      <c r="E100" s="30" t="s">
        <v>68</v>
      </c>
      <c r="F100" s="22" t="str">
        <f t="shared" si="15"/>
        <v>Trident</v>
      </c>
      <c r="G100" s="22" t="str">
        <f t="shared" si="16"/>
        <v>Angel Centre</v>
      </c>
      <c r="H100" s="30" t="s">
        <v>50</v>
      </c>
      <c r="I100" s="30" t="s">
        <v>51</v>
      </c>
      <c r="J100" s="42" t="str">
        <f t="shared" si="17"/>
        <v>May</v>
      </c>
      <c r="K100" s="43" t="str">
        <f t="shared" si="18"/>
        <v>Wednesday</v>
      </c>
      <c r="L100" s="44" t="str">
        <f>DAY(B100)&amp;LOOKUP(DAY(B100),{1,2,3,4,21,22,23,24,31;"st","nd","rd","th","st","nd","rd","th","st"})</f>
        <v>1st</v>
      </c>
      <c r="M100" s="43">
        <f t="shared" si="19"/>
        <v>1</v>
      </c>
      <c r="N100" s="43">
        <f t="shared" si="20"/>
        <v>2019</v>
      </c>
      <c r="O100" s="45">
        <f t="shared" si="21"/>
        <v>43586</v>
      </c>
      <c r="P100" s="44" t="str">
        <f t="shared" si="22"/>
        <v>Masters</v>
      </c>
      <c r="Q100" s="43" t="str">
        <f t="shared" si="23"/>
        <v>Trident</v>
      </c>
      <c r="R100" s="43" t="str">
        <f t="shared" si="24"/>
        <v>Angel Centre</v>
      </c>
      <c r="S100" s="43" t="str">
        <f t="shared" si="25"/>
        <v>8</v>
      </c>
      <c r="T100" s="41" t="str">
        <f t="shared" si="26"/>
        <v>data.push(["May", "Wednesday", "1st", "Masters", "Trident", "Angel Centre", "8"]);</v>
      </c>
    </row>
    <row r="101" spans="1:20" ht="14.95" x14ac:dyDescent="0.3">
      <c r="A101" s="22" t="s">
        <v>105</v>
      </c>
      <c r="B101" s="27">
        <v>43588</v>
      </c>
      <c r="C101" s="27" t="str">
        <f t="shared" si="27"/>
        <v>Fri</v>
      </c>
      <c r="D101" s="27" t="s">
        <v>157</v>
      </c>
      <c r="E101" s="22" t="s">
        <v>219</v>
      </c>
      <c r="F101" s="22" t="str">
        <f t="shared" si="15"/>
        <v>Angel Centre B</v>
      </c>
      <c r="G101" s="22" t="str">
        <f t="shared" si="16"/>
        <v>Hildenborough D</v>
      </c>
      <c r="H101" s="22" t="s">
        <v>60</v>
      </c>
      <c r="I101" s="30" t="s">
        <v>51</v>
      </c>
      <c r="J101" s="42" t="str">
        <f t="shared" si="17"/>
        <v>May</v>
      </c>
      <c r="K101" s="43" t="str">
        <f t="shared" si="18"/>
        <v>Friday</v>
      </c>
      <c r="L101" s="44" t="str">
        <f>DAY(B101)&amp;LOOKUP(DAY(B101),{1,2,3,4,21,22,23,24,31;"st","nd","rd","th","st","nd","rd","th","st"})</f>
        <v>3rd</v>
      </c>
      <c r="M101" s="43">
        <f t="shared" si="19"/>
        <v>3</v>
      </c>
      <c r="N101" s="43">
        <f t="shared" si="20"/>
        <v>2019</v>
      </c>
      <c r="O101" s="45">
        <f t="shared" si="21"/>
        <v>43588</v>
      </c>
      <c r="P101" s="44" t="str">
        <f t="shared" si="22"/>
        <v>Mens B</v>
      </c>
      <c r="Q101" s="43" t="str">
        <f t="shared" si="23"/>
        <v>Hildenborough D</v>
      </c>
      <c r="R101" s="43" t="str">
        <f t="shared" si="24"/>
        <v>Walthamstow Hall</v>
      </c>
      <c r="S101" s="43" t="str">
        <f t="shared" si="25"/>
        <v>8</v>
      </c>
      <c r="T101" s="41" t="str">
        <f t="shared" si="26"/>
        <v>data.push(["May", "Friday", "3rd", "Mens B", "Hildenborough D", "Walthamstow Hall", "8"]);</v>
      </c>
    </row>
    <row r="102" spans="1:20" ht="14.95" x14ac:dyDescent="0.3">
      <c r="A102" s="22" t="s">
        <v>138</v>
      </c>
      <c r="B102" s="27">
        <v>43588</v>
      </c>
      <c r="C102" s="27" t="str">
        <f t="shared" si="27"/>
        <v>Fri</v>
      </c>
      <c r="D102" s="27" t="s">
        <v>152</v>
      </c>
      <c r="E102" s="22" t="s">
        <v>149</v>
      </c>
      <c r="F102" s="22" t="str">
        <f t="shared" si="15"/>
        <v>Angel Centre C</v>
      </c>
      <c r="G102" s="22" t="str">
        <f t="shared" si="16"/>
        <v>Langton Green</v>
      </c>
      <c r="H102" s="22" t="s">
        <v>61</v>
      </c>
      <c r="I102" s="22" t="s">
        <v>58</v>
      </c>
      <c r="J102" s="42" t="str">
        <f t="shared" si="17"/>
        <v>May</v>
      </c>
      <c r="K102" s="43" t="str">
        <f t="shared" si="18"/>
        <v>Friday</v>
      </c>
      <c r="L102" s="44" t="str">
        <f>DAY(B102)&amp;LOOKUP(DAY(B102),{1,2,3,4,21,22,23,24,31;"st","nd","rd","th","st","nd","rd","th","st"})</f>
        <v>3rd</v>
      </c>
      <c r="M102" s="43">
        <f t="shared" si="19"/>
        <v>3</v>
      </c>
      <c r="N102" s="43">
        <f t="shared" si="20"/>
        <v>2019</v>
      </c>
      <c r="O102" s="45">
        <f t="shared" si="21"/>
        <v>43588</v>
      </c>
      <c r="P102" s="44" t="str">
        <f t="shared" si="22"/>
        <v>Mixed C</v>
      </c>
      <c r="Q102" s="43" t="str">
        <f t="shared" si="23"/>
        <v>Langton Green</v>
      </c>
      <c r="R102" s="43" t="str">
        <f t="shared" si="24"/>
        <v>The Village Hall</v>
      </c>
      <c r="S102" s="43" t="str">
        <f t="shared" si="25"/>
        <v>7</v>
      </c>
      <c r="T102" s="41" t="str">
        <f t="shared" si="26"/>
        <v>data.push(["May", "Friday", "3rd", "Mixed C", "Langton Green", "The Village Hall", "7"]);</v>
      </c>
    </row>
    <row r="103" spans="1:20" ht="14.95" x14ac:dyDescent="0.3">
      <c r="A103" s="30" t="s">
        <v>121</v>
      </c>
      <c r="B103" s="31">
        <v>43593</v>
      </c>
      <c r="C103" s="31" t="str">
        <f t="shared" si="27"/>
        <v>Wed</v>
      </c>
      <c r="D103" s="31" t="s">
        <v>155</v>
      </c>
      <c r="E103" s="30" t="s">
        <v>164</v>
      </c>
      <c r="F103" s="22" t="str">
        <f t="shared" si="15"/>
        <v>Paddock Wood A</v>
      </c>
      <c r="G103" s="22" t="str">
        <f t="shared" si="16"/>
        <v>Mens 4s</v>
      </c>
      <c r="H103" s="30" t="s">
        <v>50</v>
      </c>
      <c r="I103" s="30" t="s">
        <v>51</v>
      </c>
      <c r="J103" s="42" t="str">
        <f t="shared" si="17"/>
        <v>May</v>
      </c>
      <c r="K103" s="43" t="str">
        <f t="shared" si="18"/>
        <v>Wednesday</v>
      </c>
      <c r="L103" s="44" t="str">
        <f>DAY(B103)&amp;LOOKUP(DAY(B103),{1,2,3,4,21,22,23,24,31;"st","nd","rd","th","st","nd","rd","th","st"})</f>
        <v>8th</v>
      </c>
      <c r="M103" s="43">
        <f t="shared" si="19"/>
        <v>8</v>
      </c>
      <c r="N103" s="43">
        <f t="shared" si="20"/>
        <v>2019</v>
      </c>
      <c r="O103" s="45">
        <f t="shared" si="21"/>
        <v>43593</v>
      </c>
      <c r="P103" s="44" t="str">
        <f t="shared" si="22"/>
        <v>Mens 4s</v>
      </c>
      <c r="Q103" s="43" t="str">
        <f t="shared" si="23"/>
        <v>Paddock Wood A</v>
      </c>
      <c r="R103" s="43" t="str">
        <f t="shared" si="24"/>
        <v>Angel Centre</v>
      </c>
      <c r="S103" s="43" t="str">
        <f t="shared" si="25"/>
        <v>8</v>
      </c>
      <c r="T103" s="41" t="str">
        <f t="shared" si="26"/>
        <v>data.push(["May", "Wednesday", "8th", "Mens 4s", "Paddock Wood A", "Angel Centre", "8"]);</v>
      </c>
    </row>
    <row r="104" spans="1:20" ht="14.95" x14ac:dyDescent="0.3">
      <c r="A104" s="22" t="s">
        <v>138</v>
      </c>
      <c r="B104" s="27">
        <v>43595</v>
      </c>
      <c r="C104" s="27" t="str">
        <f t="shared" si="27"/>
        <v>Fri</v>
      </c>
      <c r="D104" s="27" t="s">
        <v>152</v>
      </c>
      <c r="E104" s="22" t="s">
        <v>172</v>
      </c>
      <c r="F104" s="22" t="str">
        <f t="shared" si="15"/>
        <v>Angel Centre C</v>
      </c>
      <c r="G104" s="22" t="str">
        <f t="shared" si="16"/>
        <v>Hilden Grange</v>
      </c>
      <c r="H104" s="22" t="s">
        <v>171</v>
      </c>
      <c r="I104" s="22" t="s">
        <v>58</v>
      </c>
      <c r="J104" s="42" t="str">
        <f t="shared" si="17"/>
        <v>May</v>
      </c>
      <c r="K104" s="43" t="str">
        <f t="shared" si="18"/>
        <v>Friday</v>
      </c>
      <c r="L104" s="44" t="str">
        <f>DAY(B104)&amp;LOOKUP(DAY(B104),{1,2,3,4,21,22,23,24,31;"st","nd","rd","th","st","nd","rd","th","st"})</f>
        <v>10th</v>
      </c>
      <c r="M104" s="43">
        <f t="shared" si="19"/>
        <v>10</v>
      </c>
      <c r="N104" s="43">
        <f t="shared" si="20"/>
        <v>2019</v>
      </c>
      <c r="O104" s="45">
        <f t="shared" si="21"/>
        <v>43595</v>
      </c>
      <c r="P104" s="44" t="str">
        <f t="shared" si="22"/>
        <v>Mixed C</v>
      </c>
      <c r="Q104" s="43" t="str">
        <f t="shared" si="23"/>
        <v>Hilden Grange</v>
      </c>
      <c r="R104" s="43" t="str">
        <f t="shared" si="24"/>
        <v>Hugh Christie</v>
      </c>
      <c r="S104" s="43" t="str">
        <f t="shared" si="25"/>
        <v>7</v>
      </c>
      <c r="T104" s="41" t="str">
        <f t="shared" si="26"/>
        <v>data.push(["May", "Friday", "10th", "Mixed C", "Hilden Grange", "Hugh Christie", "7"]);</v>
      </c>
    </row>
    <row r="105" spans="1:20" ht="14.95" x14ac:dyDescent="0.3">
      <c r="A105" s="22" t="s">
        <v>93</v>
      </c>
      <c r="B105" s="27">
        <v>43595</v>
      </c>
      <c r="C105" s="27" t="str">
        <f t="shared" si="27"/>
        <v>Fri</v>
      </c>
      <c r="D105" s="27" t="s">
        <v>151</v>
      </c>
      <c r="E105" s="22" t="s">
        <v>78</v>
      </c>
      <c r="F105" s="22" t="str">
        <f t="shared" si="15"/>
        <v>Sevenoaks</v>
      </c>
      <c r="G105" s="22" t="str">
        <f t="shared" si="16"/>
        <v>Angel Centre</v>
      </c>
      <c r="H105" s="22" t="s">
        <v>50</v>
      </c>
      <c r="I105" s="22" t="s">
        <v>51</v>
      </c>
      <c r="J105" s="42" t="str">
        <f t="shared" si="17"/>
        <v>May</v>
      </c>
      <c r="K105" s="43" t="str">
        <f t="shared" si="18"/>
        <v>Friday</v>
      </c>
      <c r="L105" s="44" t="str">
        <f>DAY(B105)&amp;LOOKUP(DAY(B105),{1,2,3,4,21,22,23,24,31;"st","nd","rd","th","st","nd","rd","th","st"})</f>
        <v>10th</v>
      </c>
      <c r="M105" s="43">
        <f t="shared" si="19"/>
        <v>10</v>
      </c>
      <c r="N105" s="43">
        <f t="shared" si="20"/>
        <v>2019</v>
      </c>
      <c r="O105" s="45">
        <f t="shared" si="21"/>
        <v>43595</v>
      </c>
      <c r="P105" s="44" t="str">
        <f t="shared" si="22"/>
        <v>Masters</v>
      </c>
      <c r="Q105" s="43" t="str">
        <f t="shared" si="23"/>
        <v>Sevenoaks</v>
      </c>
      <c r="R105" s="43" t="str">
        <f t="shared" si="24"/>
        <v>Angel Centre</v>
      </c>
      <c r="S105" s="43" t="str">
        <f t="shared" si="25"/>
        <v>8</v>
      </c>
      <c r="T105" s="41" t="str">
        <f t="shared" si="26"/>
        <v>data.push(["May", "Friday", "10th", "Masters", "Sevenoaks", "Angel Centre", "8"]);</v>
      </c>
    </row>
  </sheetData>
  <autoFilter ref="A1:J104" xr:uid="{84DDC633-C966-46FF-BB01-D6188177B8F5}">
    <sortState ref="A2:J104">
      <sortCondition ref="B1"/>
    </sortState>
  </autoFilter>
  <sortState ref="A2:J105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4918-0CDE-4EE6-AA5E-AF966575516A}">
  <dimension ref="A1:G17"/>
  <sheetViews>
    <sheetView workbookViewId="0">
      <selection activeCell="A17" sqref="A17"/>
    </sheetView>
  </sheetViews>
  <sheetFormatPr defaultRowHeight="13.6" x14ac:dyDescent="0.3"/>
  <cols>
    <col min="1" max="1" width="13.28515625" bestFit="1" customWidth="1"/>
    <col min="2" max="2" width="7.140625" bestFit="1" customWidth="1"/>
    <col min="3" max="3" width="33.28515625" bestFit="1" customWidth="1"/>
    <col min="4" max="4" width="61.140625" bestFit="1" customWidth="1"/>
    <col min="5" max="5" width="45.42578125" bestFit="1" customWidth="1"/>
    <col min="6" max="6" width="9" customWidth="1"/>
    <col min="7" max="7" width="25.140625" bestFit="1" customWidth="1"/>
  </cols>
  <sheetData>
    <row r="1" spans="1:7" s="22" customFormat="1" x14ac:dyDescent="0.3">
      <c r="A1" s="22" t="s">
        <v>44</v>
      </c>
      <c r="B1" s="22" t="s">
        <v>49</v>
      </c>
      <c r="C1" s="22" t="s">
        <v>150</v>
      </c>
      <c r="D1" s="22" t="s">
        <v>45</v>
      </c>
      <c r="E1" s="22" t="s">
        <v>46</v>
      </c>
      <c r="F1" s="22" t="s">
        <v>48</v>
      </c>
      <c r="G1" s="22" t="s">
        <v>47</v>
      </c>
    </row>
    <row r="2" spans="1:7" s="22" customFormat="1" x14ac:dyDescent="0.3">
      <c r="A2" s="27">
        <v>43424</v>
      </c>
      <c r="B2" s="27" t="str">
        <f t="shared" ref="B2:B17" si="0">TEXT(A2,"DDD")</f>
        <v>Tue</v>
      </c>
      <c r="C2" s="27" t="s">
        <v>182</v>
      </c>
      <c r="D2" s="22" t="s">
        <v>180</v>
      </c>
      <c r="E2" s="22" t="s">
        <v>201</v>
      </c>
    </row>
    <row r="3" spans="1:7" x14ac:dyDescent="0.3">
      <c r="A3" s="32">
        <v>43472</v>
      </c>
      <c r="B3" s="27" t="str">
        <f t="shared" si="0"/>
        <v>Mon</v>
      </c>
      <c r="C3" t="s">
        <v>183</v>
      </c>
      <c r="D3" t="s">
        <v>20</v>
      </c>
      <c r="E3" t="s">
        <v>202</v>
      </c>
      <c r="F3" t="s">
        <v>200</v>
      </c>
      <c r="G3" t="s">
        <v>185</v>
      </c>
    </row>
    <row r="4" spans="1:7" x14ac:dyDescent="0.3">
      <c r="A4" s="32">
        <v>43486</v>
      </c>
      <c r="B4" s="27" t="str">
        <f t="shared" si="0"/>
        <v>Mon</v>
      </c>
      <c r="C4" t="s">
        <v>182</v>
      </c>
      <c r="D4" t="s">
        <v>184</v>
      </c>
      <c r="E4" t="s">
        <v>202</v>
      </c>
      <c r="F4" t="s">
        <v>200</v>
      </c>
      <c r="G4" t="s">
        <v>185</v>
      </c>
    </row>
    <row r="5" spans="1:7" x14ac:dyDescent="0.3">
      <c r="A5" s="32">
        <v>43510</v>
      </c>
      <c r="B5" s="27" t="str">
        <f t="shared" si="0"/>
        <v>Thu</v>
      </c>
      <c r="C5" t="s">
        <v>183</v>
      </c>
      <c r="D5" t="s">
        <v>176</v>
      </c>
      <c r="E5" t="s">
        <v>199</v>
      </c>
      <c r="F5" t="s">
        <v>200</v>
      </c>
      <c r="G5" t="s">
        <v>186</v>
      </c>
    </row>
    <row r="6" spans="1:7" x14ac:dyDescent="0.3">
      <c r="A6" s="32">
        <v>43525</v>
      </c>
      <c r="B6" s="27" t="str">
        <f t="shared" si="0"/>
        <v>Fri</v>
      </c>
      <c r="C6" t="s">
        <v>183</v>
      </c>
      <c r="D6" t="s">
        <v>187</v>
      </c>
      <c r="E6" t="s">
        <v>50</v>
      </c>
      <c r="F6" t="s">
        <v>51</v>
      </c>
    </row>
    <row r="7" spans="1:7" x14ac:dyDescent="0.3">
      <c r="A7" s="32">
        <v>43539</v>
      </c>
      <c r="B7" s="28" t="str">
        <f t="shared" si="0"/>
        <v>Fri</v>
      </c>
      <c r="C7" t="s">
        <v>183</v>
      </c>
      <c r="D7" t="s">
        <v>188</v>
      </c>
      <c r="E7" t="s">
        <v>50</v>
      </c>
      <c r="F7" t="s">
        <v>51</v>
      </c>
    </row>
    <row r="8" spans="1:7" x14ac:dyDescent="0.3">
      <c r="A8" s="32">
        <v>43560</v>
      </c>
      <c r="B8" s="28" t="str">
        <f t="shared" si="0"/>
        <v>Fri</v>
      </c>
      <c r="C8" t="s">
        <v>182</v>
      </c>
      <c r="D8" t="s">
        <v>189</v>
      </c>
      <c r="E8" t="s">
        <v>50</v>
      </c>
      <c r="F8" t="s">
        <v>51</v>
      </c>
    </row>
    <row r="9" spans="1:7" x14ac:dyDescent="0.3">
      <c r="A9" s="32">
        <v>43595</v>
      </c>
      <c r="B9" s="28" t="str">
        <f t="shared" si="0"/>
        <v>Fri</v>
      </c>
      <c r="C9" t="s">
        <v>182</v>
      </c>
      <c r="D9" t="s">
        <v>190</v>
      </c>
      <c r="E9" t="s">
        <v>50</v>
      </c>
      <c r="F9" t="s">
        <v>51</v>
      </c>
    </row>
    <row r="10" spans="1:7" x14ac:dyDescent="0.3">
      <c r="A10" s="32">
        <v>43504</v>
      </c>
      <c r="B10" s="28" t="str">
        <f t="shared" si="0"/>
        <v>Fri</v>
      </c>
      <c r="C10" t="s">
        <v>183</v>
      </c>
      <c r="D10" t="s">
        <v>196</v>
      </c>
      <c r="E10" t="s">
        <v>197</v>
      </c>
      <c r="F10" t="s">
        <v>51</v>
      </c>
      <c r="G10" t="s">
        <v>198</v>
      </c>
    </row>
    <row r="11" spans="1:7" x14ac:dyDescent="0.3">
      <c r="A11" s="32">
        <v>43525</v>
      </c>
      <c r="B11" s="28" t="str">
        <f t="shared" si="0"/>
        <v>Fri</v>
      </c>
      <c r="C11" t="s">
        <v>182</v>
      </c>
      <c r="D11" t="s">
        <v>203</v>
      </c>
      <c r="E11" t="s">
        <v>197</v>
      </c>
      <c r="F11" t="s">
        <v>51</v>
      </c>
      <c r="G11" t="s">
        <v>198</v>
      </c>
    </row>
    <row r="12" spans="1:7" x14ac:dyDescent="0.3">
      <c r="A12" s="32">
        <v>43579</v>
      </c>
      <c r="B12" s="28" t="str">
        <f t="shared" si="0"/>
        <v>Wed</v>
      </c>
      <c r="C12" t="s">
        <v>182</v>
      </c>
      <c r="D12" t="s">
        <v>193</v>
      </c>
      <c r="E12" t="s">
        <v>50</v>
      </c>
      <c r="F12" t="s">
        <v>51</v>
      </c>
    </row>
    <row r="13" spans="1:7" x14ac:dyDescent="0.3">
      <c r="A13" s="32">
        <v>43602</v>
      </c>
      <c r="B13" s="28" t="str">
        <f t="shared" si="0"/>
        <v>Fri</v>
      </c>
      <c r="C13" t="s">
        <v>183</v>
      </c>
      <c r="D13" t="s">
        <v>194</v>
      </c>
      <c r="E13" t="s">
        <v>50</v>
      </c>
      <c r="F13" t="s">
        <v>51</v>
      </c>
    </row>
    <row r="14" spans="1:7" x14ac:dyDescent="0.3">
      <c r="A14" s="32">
        <v>43572</v>
      </c>
      <c r="B14" s="28" t="str">
        <f t="shared" si="0"/>
        <v>Wed</v>
      </c>
      <c r="C14" t="s">
        <v>206</v>
      </c>
      <c r="D14" t="s">
        <v>205</v>
      </c>
    </row>
    <row r="15" spans="1:7" x14ac:dyDescent="0.3">
      <c r="A15" s="32">
        <v>43453</v>
      </c>
      <c r="B15" s="28" t="str">
        <f t="shared" si="0"/>
        <v>Wed</v>
      </c>
      <c r="C15" t="s">
        <v>209</v>
      </c>
      <c r="D15" t="s">
        <v>208</v>
      </c>
      <c r="E15" t="s">
        <v>202</v>
      </c>
      <c r="F15" t="s">
        <v>200</v>
      </c>
      <c r="G15" t="s">
        <v>185</v>
      </c>
    </row>
    <row r="16" spans="1:7" x14ac:dyDescent="0.3">
      <c r="A16" s="33">
        <v>43607</v>
      </c>
      <c r="B16" s="31" t="str">
        <f t="shared" si="0"/>
        <v>Wed</v>
      </c>
      <c r="C16" s="34" t="s">
        <v>182</v>
      </c>
      <c r="D16" s="34" t="s">
        <v>225</v>
      </c>
      <c r="E16" s="34"/>
      <c r="F16" s="34" t="s">
        <v>226</v>
      </c>
      <c r="G16" s="34"/>
    </row>
    <row r="17" spans="1:7" x14ac:dyDescent="0.3">
      <c r="A17" s="33">
        <v>43602</v>
      </c>
      <c r="B17" s="31" t="str">
        <f t="shared" si="0"/>
        <v>Fri</v>
      </c>
      <c r="C17" s="34" t="s">
        <v>182</v>
      </c>
      <c r="D17" s="34" t="s">
        <v>227</v>
      </c>
      <c r="E17" s="34" t="s">
        <v>50</v>
      </c>
      <c r="F17" s="34" t="s">
        <v>51</v>
      </c>
      <c r="G17" s="34"/>
    </row>
  </sheetData>
  <autoFilter ref="A1:G17" xr:uid="{DB945073-7782-49C7-A861-D9270736C37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Calendar</vt:lpstr>
      <vt:lpstr>Itemised TWBL</vt:lpstr>
      <vt:lpstr>Itemised Edenbridge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aMy LiM</dc:creator>
  <cp:lastModifiedBy>ROGER BUTLER</cp:lastModifiedBy>
  <cp:lastPrinted>2014-10-28T20:22:48Z</cp:lastPrinted>
  <dcterms:created xsi:type="dcterms:W3CDTF">2014-06-13T13:40:16Z</dcterms:created>
  <dcterms:modified xsi:type="dcterms:W3CDTF">2018-11-03T22:36:36Z</dcterms:modified>
</cp:coreProperties>
</file>