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OneDrive\Desktop\"/>
    </mc:Choice>
  </mc:AlternateContent>
  <xr:revisionPtr revIDLastSave="0" documentId="8_{5016B820-C1DF-4438-9BFC-7D5266D7388E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Crowdfunding" sheetId="1" r:id="rId1"/>
    <sheet name="Pivot table and Cluster Column" sheetId="3" r:id="rId2"/>
    <sheet name="Pivot table and stacked column " sheetId="5" r:id="rId3"/>
    <sheet name="Pivot table and line Graph" sheetId="6" r:id="rId4"/>
    <sheet name="Crowfunding goal analysis" sheetId="7" r:id="rId5"/>
    <sheet name="Statistical analysis" sheetId="8" r:id="rId6"/>
  </sheets>
  <definedNames>
    <definedName name="_xlnm._FilterDatabase" localSheetId="0" hidden="1">Crowdfunding!$A$1:$T$1</definedName>
    <definedName name="_xlnm._FilterDatabase" localSheetId="5" hidden="1">'Statistical analysis'!$A$1:$D$1</definedName>
  </definedNames>
  <calcPr calcId="191029" concurrentCalc="0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8" l="1"/>
  <c r="H12" i="8"/>
  <c r="K13" i="8"/>
  <c r="H13" i="8"/>
  <c r="K11" i="8"/>
  <c r="H11" i="8"/>
  <c r="K10" i="8"/>
  <c r="H10" i="8"/>
  <c r="K9" i="8"/>
  <c r="H9" i="8"/>
  <c r="K8" i="8"/>
  <c r="H8" i="8"/>
  <c r="F18" i="7"/>
  <c r="F7" i="7"/>
  <c r="F8" i="7"/>
  <c r="F9" i="7"/>
  <c r="F10" i="7"/>
  <c r="F11" i="7"/>
  <c r="F12" i="7"/>
  <c r="F13" i="7"/>
  <c r="F14" i="7"/>
  <c r="F15" i="7"/>
  <c r="F16" i="7"/>
  <c r="F17" i="7"/>
  <c r="E18" i="7"/>
  <c r="E7" i="7"/>
  <c r="E8" i="7"/>
  <c r="E9" i="7"/>
  <c r="E10" i="7"/>
  <c r="E11" i="7"/>
  <c r="E12" i="7"/>
  <c r="E13" i="7"/>
  <c r="E14" i="7"/>
  <c r="E15" i="7"/>
  <c r="E16" i="7"/>
  <c r="E17" i="7"/>
  <c r="D18" i="7"/>
  <c r="D7" i="7"/>
  <c r="D8" i="7"/>
  <c r="D9" i="7"/>
  <c r="D10" i="7"/>
  <c r="D11" i="7"/>
  <c r="D12" i="7"/>
  <c r="D13" i="7"/>
  <c r="D14" i="7"/>
  <c r="D15" i="7"/>
  <c r="D16" i="7"/>
  <c r="D17" i="7"/>
  <c r="F19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J19" i="7"/>
  <c r="E19" i="7"/>
  <c r="I19" i="7"/>
  <c r="D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5" i="1"/>
  <c r="S4" i="1"/>
  <c r="S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R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<sst xmlns="http://schemas.openxmlformats.org/spreadsheetml/2006/main" count="7070" uniqueCount="2118">
  <si>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</si>
  <si>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</si>
  <si>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</si>
  <si>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</si>
  <si>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</si>
  <si>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</si>
  <si>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</si>
  <si>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</si>
  <si>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</si>
  <si>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</si>
  <si>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</si>
  <si>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</si>
  <si>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</si>
  <si>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</si>
  <si>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</si>
  <si>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</si>
  <si>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</si>
  <si>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</si>
  <si>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</si>
  <si>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</si>
  <si>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</si>
  <si>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</si>
  <si>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</si>
  <si>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</si>
  <si>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</si>
  <si>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</si>
  <si>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</si>
  <si>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</si>
  <si>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</si>
  <si>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</si>
  <si>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</si>
  <si>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</si>
  <si>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</si>
  <si>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</si>
  <si>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</si>
  <si>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</si>
  <si>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</si>
  <si>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</si>
  <si>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</si>
  <si>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</si>
  <si>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</si>
  <si>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</si>
  <si>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</si>
  <si>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</si>
  <si>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</si>
  <si>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</si>
  <si>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</si>
  <si>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</si>
  <si>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</si>
  <si>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</si>
  <si>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</si>
  <si>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</si>
  <si>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</si>
  <si>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</si>
  <si>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</si>
  <si>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</si>
  <si>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</si>
  <si>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</si>
  <si>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</si>
  <si>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</si>
  <si>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</si>
  <si>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</si>
  <si>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</si>
  <si>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</si>
  <si>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</si>
  <si>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</si>
  <si>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</si>
  <si>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</si>
  <si>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</si>
  <si>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</si>
  <si>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</si>
  <si>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</si>
  <si>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</si>
  <si>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</si>
  <si>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</si>
  <si>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</si>
  <si>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</si>
  <si>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</si>
  <si>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</si>
  <si>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</si>
  <si>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</si>
  <si>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</si>
  <si>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</si>
  <si>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</si>
  <si>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</si>
  <si>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</si>
  <si>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</si>
  <si>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</si>
  <si>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</si>
  <si>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</si>
  <si>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</si>
  <si>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</si>
  <si>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</si>
  <si>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</si>
  <si>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</si>
  <si>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</si>
  <si>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</si>
  <si>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</si>
  <si>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</si>
  <si>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</si>
  <si>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</si>
  <si>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</si>
  <si>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</si>
  <si>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</si>
  <si>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</si>
  <si>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</si>
  <si>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</si>
  <si>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</si>
  <si>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</si>
  <si>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</si>
  <si>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</si>
  <si>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</si>
  <si>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</si>
  <si>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</si>
  <si>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</si>
  <si>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</si>
  <si>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</si>
  <si>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</si>
  <si>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</si>
  <si>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</si>
  <si>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</si>
  <si>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</si>
  <si>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</si>
  <si>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</si>
  <si>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</si>
  <si>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</si>
  <si>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</si>
  <si>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</si>
  <si>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</si>
  <si>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</si>
  <si>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</si>
  <si>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</si>
  <si>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</si>
  <si>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</si>
  <si>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</si>
  <si>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</si>
  <si>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</si>
  <si>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</si>
  <si>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</si>
  <si>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</si>
  <si>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</si>
  <si>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</si>
  <si>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</si>
  <si>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</si>
  <si>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</si>
  <si>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</si>
  <si>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</si>
  <si>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</si>
  <si>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</si>
  <si>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</si>
  <si>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</si>
  <si>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</si>
  <si>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</si>
  <si>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</si>
  <si>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</si>
  <si>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</si>
  <si>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</si>
  <si>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</si>
  <si>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</si>
  <si>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</si>
  <si>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</si>
  <si>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</si>
  <si>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</si>
  <si>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</si>
  <si>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</si>
  <si>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</si>
  <si>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</si>
  <si>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</si>
  <si>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</si>
  <si>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</si>
  <si>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</si>
  <si>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</si>
  <si>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</si>
  <si>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</si>
  <si>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</si>
  <si>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</si>
  <si>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</si>
  <si>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</si>
  <si>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</si>
  <si>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</si>
  <si>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</si>
  <si>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</si>
  <si>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</si>
  <si>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</si>
  <si>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</si>
  <si>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</si>
  <si>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</si>
  <si>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</si>
  <si>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</si>
  <si>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</si>
  <si>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</si>
  <si>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</si>
  <si>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</si>
  <si>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</si>
  <si>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</si>
  <si>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</si>
  <si>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</si>
  <si>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</si>
  <si>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</si>
  <si>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</si>
  <si>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</si>
  <si>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</si>
  <si>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</si>
  <si>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</si>
  <si>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</si>
  <si>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</si>
  <si>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</si>
  <si>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</si>
  <si>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</si>
  <si>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</si>
  <si>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</si>
  <si>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</si>
  <si>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</si>
  <si>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</si>
  <si>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</si>
  <si>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</si>
  <si>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</si>
  <si>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</si>
  <si>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</si>
  <si>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</si>
  <si>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</si>
  <si>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</si>
  <si>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</si>
  <si>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</si>
  <si>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</si>
  <si>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</si>
  <si>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</si>
  <si>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</si>
  <si>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</si>
  <si>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</si>
  <si>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</si>
  <si>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</si>
  <si>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</si>
  <si>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</si>
  <si>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</si>
  <si>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</si>
  <si>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</si>
  <si>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</si>
  <si>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</si>
  <si>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</si>
  <si>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</si>
  <si>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</si>
  <si>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</si>
  <si>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</si>
  <si>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</si>
  <si>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</si>
  <si>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</si>
  <si>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</si>
  <si>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</si>
  <si>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</si>
  <si>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</si>
  <si>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</si>
  <si>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</si>
  <si>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</si>
  <si>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</si>
  <si>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</si>
  <si>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</si>
  <si>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</si>
  <si>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</si>
  <si>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</si>
  <si>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</si>
  <si>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</si>
  <si>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</si>
  <si>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</si>
  <si>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</si>
  <si>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</si>
  <si>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</si>
  <si>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</si>
  <si>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</si>
  <si>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</si>
  <si>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</si>
  <si>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</si>
  <si>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</si>
  <si>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</si>
  <si>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</si>
  <si>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</si>
  <si>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</si>
  <si>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</si>
  <si>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</si>
  <si>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</si>
  <si>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</si>
  <si>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</si>
  <si>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</si>
  <si>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</si>
  <si>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</si>
  <si>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</si>
  <si>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</si>
  <si>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</si>
  <si>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</si>
  <si>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</si>
  <si>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</si>
  <si>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</si>
  <si>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</si>
  <si>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</si>
  <si>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</si>
  <si>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</si>
  <si>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</si>
  <si>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</si>
  <si>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</si>
  <si>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</si>
  <si>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</si>
  <si>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</si>
  <si>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</si>
  <si>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</si>
  <si>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</si>
  <si>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</si>
  <si>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</si>
  <si>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</si>
  <si>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</si>
  <si>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</si>
  <si>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</si>
  <si>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</si>
  <si>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</si>
  <si>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</si>
  <si>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</si>
  <si>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</si>
  <si>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</si>
  <si>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</si>
  <si>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</si>
  <si>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</si>
  <si>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</si>
  <si>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</si>
  <si>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</si>
  <si>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</si>
  <si>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</si>
  <si>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</si>
  <si>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</si>
  <si>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</si>
  <si>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</si>
  <si>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</si>
  <si>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</si>
  <si>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</si>
  <si>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</si>
  <si>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</si>
  <si>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</si>
  <si>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</si>
  <si>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</si>
  <si>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</si>
  <si>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</si>
  <si>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</si>
  <si>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</si>
  <si>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</si>
  <si>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</si>
  <si>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</si>
  <si>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</si>
  <si>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</si>
  <si>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</si>
  <si>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</si>
  <si>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</si>
  <si>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</si>
  <si>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</si>
  <si>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</si>
  <si>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</si>
  <si>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</si>
  <si>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</si>
  <si>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</si>
  <si>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</si>
  <si>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</si>
  <si>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</si>
  <si>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</si>
  <si>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</si>
  <si>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</si>
  <si>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</si>
  <si>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</si>
  <si>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</si>
  <si>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</si>
  <si>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</si>
  <si>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</si>
  <si>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</si>
  <si>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</si>
  <si>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</si>
  <si>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</si>
  <si>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</si>
  <si>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</si>
  <si>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</si>
  <si>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</si>
  <si>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</si>
  <si>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</si>
  <si>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</si>
  <si>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</si>
  <si>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</si>
  <si>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</si>
  <si>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</si>
  <si>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</si>
  <si>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</si>
  <si>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</si>
  <si>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</si>
  <si>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</si>
  <si>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</si>
  <si>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</si>
  <si>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</si>
  <si>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</si>
  <si>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</si>
  <si>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</si>
  <si>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</si>
  <si>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</si>
  <si>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</si>
  <si>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</si>
  <si>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</si>
  <si>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</si>
  <si>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</si>
  <si>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</si>
  <si>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</si>
  <si>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</si>
  <si>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</si>
  <si>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</si>
  <si>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</si>
  <si>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</si>
  <si>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</si>
  <si>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</si>
  <si>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</si>
  <si>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</si>
  <si>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</si>
  <si>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</si>
  <si>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</si>
  <si>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</si>
  <si>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</si>
  <si>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</si>
  <si>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</si>
  <si>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</si>
  <si>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</si>
  <si>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</si>
  <si>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</si>
  <si>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</si>
  <si>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</si>
  <si>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</si>
  <si>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</si>
  <si>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</si>
  <si>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</si>
  <si>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</si>
  <si>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</si>
  <si>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</si>
  <si>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</si>
  <si>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</si>
  <si>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</si>
  <si>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</si>
  <si>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</si>
  <si>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</si>
  <si>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</si>
  <si>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</si>
  <si>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</si>
  <si>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</si>
  <si>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</si>
  <si>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</si>
  <si>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</si>
  <si>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</si>
  <si>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</si>
  <si>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</si>
  <si>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</si>
  <si>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</si>
  <si>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</si>
  <si>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</si>
  <si>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</si>
  <si>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</si>
  <si>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</si>
  <si>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</si>
  <si>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</si>
  <si>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</si>
  <si>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</si>
  <si>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</si>
  <si>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</si>
  <si>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</si>
  <si>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</si>
  <si>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</si>
  <si>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</si>
  <si>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</si>
  <si>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</si>
  <si>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</si>
  <si>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</si>
  <si>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</si>
  <si>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</si>
  <si>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</si>
  <si>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</si>
  <si>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</si>
  <si>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</si>
  <si>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</si>
  <si>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</si>
  <si>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</si>
  <si>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</si>
  <si>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</si>
  <si>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</si>
  <si>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</si>
  <si>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</si>
  <si>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</si>
  <si>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</si>
  <si>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</si>
  <si>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</si>
  <si>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</si>
  <si>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</si>
  <si>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</si>
  <si>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</si>
  <si>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</si>
  <si>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</si>
  <si>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</si>
  <si>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</si>
  <si>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</si>
  <si>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</si>
  <si>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</si>
  <si>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</si>
  <si>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</si>
  <si>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</si>
  <si>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</si>
  <si>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</si>
  <si>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</si>
  <si>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</si>
  <si>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</si>
  <si>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</si>
  <si>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</si>
  <si>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</si>
  <si>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</si>
  <si>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</si>
  <si>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</si>
  <si>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</si>
  <si>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</si>
  <si>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</si>
  <si>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</si>
  <si>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</si>
  <si>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</si>
  <si>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</si>
  <si>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</si>
  <si>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</si>
  <si>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</si>
  <si>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</si>
  <si>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</si>
  <si>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</si>
  <si>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</si>
  <si>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</si>
  <si>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</si>
  <si>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</si>
  <si>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</si>
  <si>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</si>
  <si>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</si>
  <si>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</si>
  <si>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</si>
  <si>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</si>
  <si>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</si>
  <si>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</si>
  <si>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</si>
  <si>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</si>
  <si>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</si>
  <si>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</si>
  <si>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</si>
  <si>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</si>
  <si>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</si>
  <si>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</si>
  <si>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</si>
  <si>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</si>
  <si>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</si>
  <si>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</si>
  <si>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</si>
  <si>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</si>
  <si>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</si>
  <si>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</si>
  <si>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</si>
  <si>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</si>
  <si>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</si>
  <si>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</si>
  <si>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</si>
  <si>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</si>
  <si>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</si>
  <si>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</si>
  <si>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</si>
  <si>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</si>
  <si>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</si>
  <si>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</si>
  <si>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</si>
  <si>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</si>
  <si>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</si>
  <si>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</si>
  <si>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</si>
  <si>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</si>
  <si>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</si>
  <si>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</si>
  <si>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</si>
  <si>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</si>
  <si>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</si>
  <si>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</si>
  <si>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</si>
  <si>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</si>
  <si>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</si>
  <si>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</si>
  <si>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</si>
  <si>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</si>
  <si>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</si>
  <si>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</si>
  <si>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</si>
  <si>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</si>
  <si>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</si>
  <si>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</si>
  <si>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</si>
  <si>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</si>
  <si>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</si>
  <si>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</si>
  <si>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</si>
  <si>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</si>
  <si>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</si>
  <si>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</si>
  <si>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</si>
  <si>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</si>
  <si>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</si>
  <si>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</si>
  <si>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</si>
  <si>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</si>
  <si>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</si>
  <si>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</si>
  <si>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</si>
  <si>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</si>
  <si>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</si>
  <si>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</si>
  <si>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</si>
  <si>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</si>
  <si>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</si>
  <si>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</si>
  <si>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</si>
  <si>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</si>
  <si>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</si>
  <si>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</si>
  <si>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</si>
  <si>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</si>
  <si>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</si>
  <si>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</si>
  <si>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</si>
  <si>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</si>
  <si>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</si>
  <si>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</si>
  <si>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</si>
  <si>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</si>
  <si>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</si>
  <si>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</si>
  <si>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</si>
  <si>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</si>
  <si>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</si>
  <si>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</si>
  <si>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</si>
  <si>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</si>
  <si>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</si>
  <si>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</si>
  <si>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</si>
  <si>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</si>
  <si>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</si>
  <si>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</si>
  <si>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</si>
  <si>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</si>
  <si>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</si>
  <si>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</si>
  <si>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</si>
  <si>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</si>
  <si>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</si>
  <si>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</si>
  <si>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</si>
  <si>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</si>
  <si>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</si>
  <si>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</si>
  <si>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</si>
  <si>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</si>
  <si>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</si>
  <si>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</si>
  <si>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</si>
  <si>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</si>
  <si>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</si>
  <si>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</si>
  <si>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</si>
  <si>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</si>
  <si>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</si>
  <si>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</si>
  <si>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</si>
  <si>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</si>
  <si>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</si>
  <si>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</si>
  <si>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</si>
  <si>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</si>
  <si>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</si>
  <si>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</si>
  <si>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</si>
  <si>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</si>
  <si>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</si>
  <si>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</si>
  <si>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</si>
  <si>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</si>
  <si>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</si>
  <si>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</si>
  <si>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</si>
  <si>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</si>
  <si>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</si>
  <si>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</si>
  <si>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</si>
  <si>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</si>
  <si>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</si>
  <si>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</si>
  <si>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</si>
  <si>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</si>
  <si>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</si>
  <si>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</si>
  <si>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</si>
  <si>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</si>
  <si>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</si>
  <si>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</si>
  <si>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</si>
  <si>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</si>
  <si>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</si>
  <si>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</si>
  <si>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</si>
  <si>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</si>
  <si>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</si>
  <si>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</si>
  <si>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</si>
  <si>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</si>
  <si>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</si>
  <si>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</si>
  <si>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</si>
  <si>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</si>
  <si>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</si>
  <si>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</si>
  <si>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</si>
  <si>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</si>
  <si>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</si>
  <si>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</si>
  <si>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</si>
  <si>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</si>
  <si>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</si>
  <si>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</si>
  <si>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</si>
  <si>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</si>
  <si>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</si>
  <si>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</si>
  <si>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</si>
  <si>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</si>
  <si>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</si>
  <si>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</si>
  <si>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</si>
  <si>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</si>
  <si>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</si>
  <si>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</si>
  <si>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</si>
  <si>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</si>
  <si>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</si>
  <si>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</si>
  <si>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</si>
  <si>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</si>
  <si>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</si>
  <si>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</si>
  <si>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</si>
  <si>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</si>
  <si>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</si>
  <si>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</si>
  <si>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</si>
  <si>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</si>
  <si>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</si>
  <si>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</si>
  <si>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</si>
  <si>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</si>
  <si>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</si>
  <si>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</si>
  <si>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</si>
  <si>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</si>
  <si>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</si>
  <si>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</si>
  <si>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</si>
  <si>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</si>
  <si>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</si>
  <si>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</si>
  <si>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</si>
  <si>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</si>
  <si>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</si>
  <si>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</si>
  <si>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</si>
  <si>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</si>
  <si>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</si>
  <si>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</si>
  <si>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</si>
  <si>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</si>
  <si>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</si>
  <si>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</si>
  <si>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</si>
  <si>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</si>
  <si>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</si>
  <si>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</si>
  <si>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</si>
  <si>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</si>
  <si>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</si>
  <si>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</si>
  <si>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</si>
  <si>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</si>
  <si>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</si>
  <si>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</si>
  <si>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</si>
  <si>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</si>
  <si>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</si>
  <si>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</si>
  <si>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</si>
  <si>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</si>
  <si>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</si>
  <si>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</si>
  <si>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</si>
  <si>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</si>
  <si>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</si>
  <si>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</si>
  <si>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</si>
  <si>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</si>
  <si>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</si>
  <si>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</si>
  <si>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</si>
  <si>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</si>
  <si>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</si>
  <si>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</si>
  <si>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</si>
  <si>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</si>
  <si>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</si>
  <si>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</si>
  <si>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</si>
  <si>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</si>
  <si>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</si>
  <si>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</si>
  <si>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</si>
  <si>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</si>
  <si>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</si>
  <si>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</si>
  <si>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</si>
  <si>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</si>
  <si>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</si>
  <si>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</si>
  <si>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</si>
  <si>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</si>
  <si>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</si>
  <si>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</si>
  <si>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</si>
  <si>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</si>
  <si>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</si>
  <si>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</si>
  <si>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</si>
  <si>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</si>
  <si>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</si>
  <si>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</si>
  <si>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</si>
  <si>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</si>
  <si>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</si>
  <si>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</si>
  <si>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</si>
  <si>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</si>
  <si>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</si>
  <si>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</si>
  <si>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</si>
  <si>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</si>
  <si>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</si>
  <si>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</si>
  <si>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</si>
  <si>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</si>
  <si>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</si>
  <si>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</si>
  <si>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</si>
  <si>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</si>
  <si>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</si>
  <si>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</si>
  <si>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</si>
  <si>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</si>
  <si>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</si>
  <si>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</si>
  <si>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</si>
  <si>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</si>
  <si>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</si>
  <si>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</si>
  <si>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</si>
  <si>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</si>
  <si>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</si>
  <si>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</si>
  <si>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</si>
  <si>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</si>
  <si>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</si>
  <si>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</si>
  <si>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</si>
  <si>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</si>
  <si>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</si>
  <si>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</si>
  <si>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</si>
  <si>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</si>
  <si>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</si>
  <si>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</si>
  <si>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</si>
  <si>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</si>
  <si>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</si>
  <si>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</si>
  <si>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</si>
  <si>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</si>
  <si>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</si>
  <si>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</si>
  <si>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</si>
  <si>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</si>
  <si>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</si>
  <si>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</si>
  <si>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</si>
  <si>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</si>
  <si>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</si>
  <si>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</si>
  <si>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</si>
  <si>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</si>
  <si>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</si>
  <si>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</si>
  <si>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</si>
  <si>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</si>
  <si>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</si>
  <si>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</si>
  <si>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</si>
  <si>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</si>
  <si>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</si>
  <si>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</si>
  <si>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</si>
  <si>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</si>
  <si>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</si>
  <si>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</si>
  <si>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</si>
  <si>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</si>
  <si>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</si>
  <si>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</si>
  <si>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</si>
  <si>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</si>
  <si>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</si>
  <si>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</si>
  <si>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</si>
  <si>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</si>
  <si>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</si>
  <si>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</si>
  <si>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</si>
  <si>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</si>
  <si>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</si>
  <si>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</si>
  <si>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</si>
  <si>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</si>
  <si>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</si>
  <si>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</si>
  <si>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</si>
  <si>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</si>
  <si>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</si>
  <si>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</si>
  <si>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</si>
  <si>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</si>
  <si>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</si>
  <si>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</si>
  <si>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</si>
  <si>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</si>
  <si>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</si>
  <si>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</si>
  <si>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</si>
  <si>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</si>
  <si>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</si>
  <si>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</si>
  <si>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</si>
  <si>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</si>
  <si>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</si>
  <si>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</si>
  <si>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</si>
  <si>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</si>
  <si>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</si>
  <si>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</si>
  <si>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</si>
  <si>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</si>
  <si>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</si>
  <si>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</si>
  <si>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</si>
  <si>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</si>
  <si>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</si>
  <si>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</si>
  <si>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</si>
  <si>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</si>
  <si>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</si>
  <si>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</si>
  <si>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</si>
  <si>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</si>
  <si>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</si>
  <si>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</si>
  <si>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</si>
  <si>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</si>
  <si>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</si>
  <si>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</si>
  <si>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</si>
  <si>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</si>
  <si>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</si>
  <si>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</si>
  <si>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</si>
  <si>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</si>
  <si>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</si>
  <si>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</si>
  <si>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</si>
  <si>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</si>
  <si>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</si>
  <si>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</si>
  <si>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</si>
  <si>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</si>
  <si>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</si>
  <si>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</si>
  <si>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</si>
  <si>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</si>
  <si>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</si>
  <si>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</si>
  <si>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</si>
  <si>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</si>
  <si>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</si>
  <si>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</si>
  <si>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</si>
  <si>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</si>
  <si>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</si>
  <si>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</si>
  <si>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</si>
  <si>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</si>
  <si>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</si>
  <si>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</si>
  <si>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</si>
  <si>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</si>
  <si>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</si>
  <si>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</si>
  <si>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</si>
  <si>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</si>
  <si>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</si>
  <si>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</si>
  <si>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</si>
  <si>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</si>
  <si>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</si>
  <si>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</si>
  <si>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</si>
  <si>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</si>
  <si>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</si>
  <si>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</si>
  <si>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</si>
  <si>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</si>
  <si>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</si>
  <si>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</si>
  <si>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</si>
  <si>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</si>
  <si>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</si>
  <si>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</si>
  <si>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</si>
  <si>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</si>
  <si>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</si>
  <si>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</si>
  <si>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</si>
  <si>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</si>
  <si>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</si>
  <si>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</si>
  <si>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</si>
  <si>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</si>
  <si>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</si>
  <si>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</si>
  <si>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</si>
  <si>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</si>
  <si>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</si>
  <si>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</si>
  <si>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</si>
  <si>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</si>
  <si>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</si>
  <si>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</si>
  <si>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</si>
  <si>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</si>
  <si>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</si>
  <si>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</si>
  <si>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</si>
  <si>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</si>
  <si>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</si>
  <si>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</si>
  <si>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</si>
  <si>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</si>
  <si>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</si>
  <si>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</si>
  <si>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</si>
  <si>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</si>
  <si>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</si>
  <si>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</si>
  <si>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</si>
  <si>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</si>
  <si>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</si>
  <si>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</si>
  <si>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</si>
  <si>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</si>
  <si>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</si>
  <si>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</si>
  <si>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</si>
  <si>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</si>
  <si>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</si>
  <si>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</si>
  <si>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</si>
  <si>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</si>
  <si>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</si>
  <si>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</si>
  <si>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</si>
  <si>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</si>
  <si>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</si>
  <si>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</si>
  <si>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</si>
  <si>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</si>
  <si>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</si>
  <si>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</si>
  <si>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</si>
  <si>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</si>
  <si>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</si>
  <si>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</si>
  <si>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</si>
  <si>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</si>
  <si>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</si>
  <si>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</si>
  <si>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</si>
  <si>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</si>
  <si>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</si>
  <si>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</si>
  <si>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</si>
  <si>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</si>
  <si>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</si>
  <si>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</si>
  <si>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</si>
  <si>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</si>
  <si>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</si>
  <si>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</si>
  <si>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</si>
  <si>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</si>
  <si>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</si>
  <si>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</si>
  <si>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</si>
  <si>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</si>
  <si>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</si>
  <si>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</si>
  <si>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</si>
  <si>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</si>
  <si>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</si>
  <si>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</si>
  <si>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</si>
  <si>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</si>
  <si>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</si>
  <si>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</si>
  <si>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</si>
  <si>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</si>
  <si>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</si>
  <si>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</si>
  <si>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</si>
  <si>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</si>
  <si>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</si>
  <si>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</si>
  <si>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</si>
  <si>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</si>
  <si>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</si>
  <si>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</si>
  <si>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</si>
  <si>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</si>
  <si>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</si>
  <si>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</si>
  <si>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</si>
  <si>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</si>
  <si>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</si>
  <si>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</si>
  <si>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</si>
  <si>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</si>
  <si>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</si>
  <si>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</si>
  <si>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</si>
  <si>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</si>
  <si>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</si>
  <si>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</si>
  <si>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</si>
  <si>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</si>
  <si>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</si>
  <si>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</si>
  <si>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</si>
  <si>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</si>
  <si>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</si>
  <si>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</si>
  <si>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</si>
  <si>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</si>
  <si>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</si>
  <si>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</si>
  <si>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</si>
  <si>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</si>
  <si>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</si>
  <si>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</si>
  <si>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</si>
  <si>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</si>
  <si>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</si>
  <si>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</si>
  <si>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</si>
  <si>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</si>
  <si>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</si>
  <si>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</si>
  <si>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</si>
  <si>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</si>
  <si>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</si>
  <si>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</si>
  <si>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</si>
  <si>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</si>
  <si>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</si>
  <si>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</si>
  <si>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</si>
  <si>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</si>
  <si>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</si>
  <si>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</si>
  <si>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</si>
  <si>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</si>
  <si>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</si>
  <si>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</si>
  <si>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</si>
  <si>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</si>
  <si>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</si>
  <si>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</si>
  <si>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</si>
  <si>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</si>
  <si>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</si>
  <si>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</si>
  <si>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</si>
  <si>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</si>
  <si>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</si>
  <si>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</si>
  <si>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</si>
  <si>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</si>
  <si>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</si>
  <si>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</si>
  <si>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</si>
  <si>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</si>
  <si>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</si>
  <si>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</si>
  <si>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</si>
  <si>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</si>
  <si>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</si>
  <si>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</si>
  <si>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</si>
  <si>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</si>
  <si>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</si>
  <si>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</si>
  <si>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</si>
  <si>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</si>
  <si>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</si>
  <si>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</si>
  <si>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</si>
  <si>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</si>
  <si>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</si>
  <si>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</si>
  <si>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</si>
  <si>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</si>
  <si>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</si>
  <si>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</si>
  <si>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</si>
  <si>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</si>
  <si>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</si>
  <si>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</si>
  <si>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</si>
  <si>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</si>
  <si>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</si>
  <si>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</si>
  <si>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</si>
  <si>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</si>
  <si>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</si>
  <si>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</si>
  <si>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</si>
  <si>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</si>
  <si>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</si>
  <si>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</si>
  <si>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</si>
  <si>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</si>
  <si>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</si>
  <si>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</si>
  <si>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</si>
  <si>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</si>
  <si>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</si>
  <si>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</si>
  <si>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</si>
  <si>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</si>
  <si>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</si>
  <si>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</si>
  <si>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</si>
  <si>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</si>
  <si>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</si>
  <si>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</si>
  <si>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</si>
  <si>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</si>
  <si>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</si>
  <si>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</si>
  <si>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</si>
  <si>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</si>
  <si>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</si>
  <si>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</si>
  <si>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</si>
  <si>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</si>
  <si>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</si>
  <si>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</si>
  <si>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</si>
  <si>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</si>
  <si>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</si>
  <si>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</si>
  <si>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</si>
  <si>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</si>
  <si>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</si>
  <si>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</si>
  <si>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</si>
  <si>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</si>
  <si>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</si>
  <si>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</si>
  <si>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</si>
  <si>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</si>
  <si>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</si>
  <si>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</si>
  <si>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</si>
  <si>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</si>
  <si>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</si>
  <si>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</si>
  <si>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</si>
  <si>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</si>
  <si>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</si>
  <si>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</si>
  <si>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</si>
  <si>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</si>
  <si>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</si>
  <si>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</si>
  <si>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</si>
  <si>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</si>
  <si>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</si>
  <si>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</si>
  <si>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</si>
  <si>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</si>
  <si>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</si>
  <si>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</si>
  <si>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</si>
  <si>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</si>
  <si>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</si>
  <si>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</si>
  <si>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</si>
  <si>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</si>
  <si>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</si>
  <si>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</si>
  <si>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</si>
  <si>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</si>
  <si>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</si>
  <si>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</si>
  <si>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</si>
  <si>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</si>
  <si>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</si>
  <si>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</si>
  <si>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</si>
  <si>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</si>
  <si>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</si>
  <si>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</si>
  <si>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</si>
  <si>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</si>
  <si>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</si>
  <si>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</si>
  <si>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</si>
  <si>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</si>
  <si>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</si>
  <si>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</si>
  <si>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</si>
  <si>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</si>
  <si>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</si>
  <si>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</si>
  <si>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</si>
  <si>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</si>
  <si>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</si>
  <si>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</si>
  <si>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</si>
  <si>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</si>
  <si>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</si>
  <si>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</si>
  <si>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</si>
  <si>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</si>
  <si>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</si>
  <si>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</si>
  <si>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</si>
  <si>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</si>
  <si>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</si>
  <si>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</si>
  <si>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</si>
  <si>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</si>
  <si>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</si>
  <si>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</si>
  <si>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</si>
  <si>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</si>
  <si>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</si>
  <si>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</si>
  <si>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</si>
  <si>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</si>
  <si>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</si>
  <si>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</si>
  <si>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</si>
  <si>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</si>
  <si>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</si>
  <si>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</si>
  <si>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</si>
  <si>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</si>
  <si>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</si>
  <si>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</si>
  <si>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</si>
  <si>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</si>
  <si>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</si>
  <si>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</si>
  <si>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</si>
  <si>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</si>
  <si>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</si>
  <si>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</si>
  <si>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</si>
  <si>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</si>
  <si>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</si>
  <si>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</si>
  <si>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</si>
  <si>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</si>
  <si>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</si>
  <si>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</si>
  <si>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</si>
  <si>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</si>
  <si>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</si>
  <si>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</si>
  <si>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</si>
  <si>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</si>
  <si>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</si>
  <si>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</si>
  <si>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</si>
  <si>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</si>
  <si>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</si>
  <si>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</si>
  <si>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</si>
  <si>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</si>
  <si>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</si>
  <si>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</si>
  <si>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</si>
  <si>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</si>
  <si>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</si>
  <si>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</si>
  <si>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</si>
  <si>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</si>
  <si>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</si>
  <si>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</si>
  <si>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</si>
  <si>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</si>
  <si>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</si>
  <si>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</si>
  <si>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</si>
  <si>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</si>
  <si>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</si>
  <si>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</si>
  <si>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</si>
  <si>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</si>
  <si>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</si>
  <si>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</si>
  <si>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</si>
  <si>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</si>
  <si>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</si>
  <si>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</si>
  <si>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</si>
  <si>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</si>
  <si>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</si>
  <si>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</si>
  <si>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</si>
  <si>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</si>
  <si>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</si>
  <si>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</si>
  <si>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</si>
  <si>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</si>
  <si>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</si>
  <si>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</si>
  <si>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</si>
  <si>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</si>
  <si>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</si>
  <si>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</si>
  <si>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</si>
  <si>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</si>
  <si>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</si>
  <si>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</si>
  <si>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</si>
  <si>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</si>
  <si>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</si>
  <si>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</si>
  <si>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</si>
  <si>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</si>
  <si>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</si>
  <si>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</si>
  <si>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</si>
  <si>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</si>
  <si>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</si>
  <si>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</si>
  <si>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</si>
  <si>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</si>
  <si>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</si>
  <si>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</si>
  <si>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</si>
  <si>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</si>
  <si>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</si>
  <si>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</si>
  <si>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</si>
  <si>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</si>
  <si>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</si>
  <si>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</si>
  <si>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</si>
  <si>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</si>
  <si>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</si>
  <si>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</si>
  <si>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</si>
  <si>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</si>
  <si>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</si>
  <si>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</si>
  <si>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</si>
  <si>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</si>
  <si>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</si>
  <si>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</si>
  <si>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</si>
  <si>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</si>
  <si>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</si>
  <si>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</si>
  <si>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</si>
  <si>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</si>
  <si>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</si>
  <si>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</si>
  <si>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</si>
  <si>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</si>
  <si>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</si>
  <si>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</si>
  <si>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</si>
  <si>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</si>
  <si>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</si>
  <si>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</si>
  <si>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</si>
  <si>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</si>
  <si>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</si>
  <si>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</si>
  <si>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</si>
  <si>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</si>
  <si>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</si>
  <si>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</si>
  <si>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</si>
  <si>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</si>
  <si>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</si>
  <si>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</si>
  <si>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</si>
  <si>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</si>
  <si>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</si>
  <si>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</si>
  <si>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</si>
  <si>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</si>
  <si>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</si>
  <si>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</si>
  <si>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</si>
  <si>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</si>
  <si>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</si>
  <si>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</si>
  <si>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</si>
  <si>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</si>
  <si>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</si>
  <si>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</si>
  <si>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</si>
  <si>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</si>
  <si>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</si>
  <si>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</si>
  <si>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</si>
  <si>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</si>
  <si>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</si>
  <si>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</si>
  <si>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</si>
  <si>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</si>
  <si>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</si>
  <si>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</si>
  <si>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</si>
  <si>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</si>
  <si>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</si>
  <si>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</si>
  <si>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</si>
  <si>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</si>
  <si>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</si>
  <si>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</si>
  <si>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</si>
  <si>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</si>
  <si>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</si>
  <si>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</si>
  <si>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</si>
  <si>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</si>
  <si>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</si>
  <si>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</si>
  <si>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</si>
  <si>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</si>
  <si>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</si>
  <si>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</si>
  <si>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</si>
  <si>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</si>
  <si>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</si>
  <si>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</si>
  <si>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</si>
  <si>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</si>
  <si>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</si>
  <si>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</si>
  <si>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</si>
  <si>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</si>
  <si>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</si>
  <si>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</si>
  <si>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</si>
  <si>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</si>
  <si>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</si>
  <si>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</si>
  <si>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</si>
  <si>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</si>
  <si>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</si>
  <si>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</si>
  <si>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</si>
  <si>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</si>
  <si>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</si>
  <si>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</si>
  <si>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</si>
  <si>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</si>
  <si>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</si>
  <si>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</si>
  <si>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</si>
  <si>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</si>
  <si>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</si>
  <si>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</si>
  <si>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</si>
  <si>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</si>
  <si>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</si>
  <si>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</si>
  <si>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</si>
  <si>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</si>
  <si>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</si>
  <si>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</si>
  <si>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</si>
  <si>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</si>
  <si>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</si>
  <si>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</si>
  <si>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</si>
  <si>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</si>
  <si>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</si>
  <si>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</si>
  <si>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</si>
  <si>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</si>
  <si>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</si>
  <si>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</si>
  <si>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</si>
  <si>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</si>
  <si>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</si>
  <si>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</si>
  <si>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</si>
  <si>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</si>
  <si>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</si>
  <si>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</si>
  <si>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</si>
  <si>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</si>
  <si>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</si>
  <si>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</si>
  <si>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</si>
  <si>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</si>
  <si>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</si>
  <si>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</si>
  <si>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</si>
  <si>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</si>
  <si>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</si>
  <si>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</si>
  <si>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</si>
  <si>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</si>
  <si>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</si>
  <si>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</si>
  <si>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</si>
  <si>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</si>
  <si>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</si>
  <si>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</si>
  <si>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</si>
  <si>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</si>
  <si>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</si>
  <si>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</si>
  <si>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</si>
  <si>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</si>
  <si>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</si>
  <si>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</si>
  <si>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</si>
  <si>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</si>
  <si>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</si>
  <si>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</si>
  <si>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</si>
  <si>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</si>
  <si>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</si>
  <si>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</si>
  <si>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</si>
  <si>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</si>
  <si>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</si>
  <si>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</si>
  <si>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</si>
  <si>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</si>
  <si>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</si>
  <si>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</si>
  <si>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</si>
  <si>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</si>
  <si>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</si>
  <si>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</si>
  <si>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</si>
  <si>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</si>
  <si>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</si>
  <si>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</si>
  <si>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</si>
  <si>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</si>
  <si>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</si>
  <si>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</si>
  <si>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</si>
  <si>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</si>
  <si>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</si>
  <si>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</si>
  <si>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</si>
  <si>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</si>
  <si>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</si>
  <si>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</si>
  <si>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</si>
  <si>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</si>
  <si>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</si>
  <si>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</si>
  <si>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</si>
  <si>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</si>
  <si>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</si>
  <si>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</si>
  <si>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</si>
  <si>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</si>
  <si>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</si>
  <si>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</si>
  <si>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</si>
  <si>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</si>
  <si>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</si>
  <si>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</si>
  <si>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</si>
  <si>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</si>
  <si>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</si>
  <si>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</si>
  <si>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</si>
  <si>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</si>
  <si>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</si>
  <si>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</si>
  <si>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</si>
  <si>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</si>
  <si>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</si>
  <si>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</si>
  <si>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</si>
  <si>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</si>
  <si>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</si>
  <si>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</si>
  <si>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</si>
  <si>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</si>
  <si>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</si>
  <si>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</si>
  <si>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</si>
  <si>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</si>
  <si>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</si>
  <si>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</si>
  <si>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</si>
  <si>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</si>
  <si>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</si>
  <si>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</si>
  <si>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</si>
  <si>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</si>
  <si>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</si>
  <si>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</si>
  <si>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</si>
  <si>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</si>
  <si>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</si>
  <si>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</si>
  <si>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</si>
  <si>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</si>
  <si>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</si>
  <si>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</si>
  <si>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</si>
  <si>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</si>
  <si>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</si>
  <si>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</si>
  <si>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</si>
  <si>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</si>
  <si>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</si>
  <si>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</si>
  <si>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</si>
  <si>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</si>
  <si>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</si>
  <si>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</si>
  <si>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</si>
  <si>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</si>
  <si>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</si>
  <si>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</si>
  <si>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</si>
  <si>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</si>
  <si>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</si>
  <si>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</si>
  <si>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</si>
  <si>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</si>
  <si>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</si>
  <si>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</si>
  <si>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</si>
  <si>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</si>
  <si>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</si>
  <si>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</si>
  <si>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</si>
  <si>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</si>
  <si>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</si>
  <si>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</si>
  <si>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</si>
  <si>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</si>
  <si>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</si>
  <si>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</si>
  <si>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</si>
  <si>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</si>
  <si>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</si>
  <si>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</si>
  <si>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</si>
  <si>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</si>
  <si>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</si>
  <si>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</si>
  <si>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</si>
  <si>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</si>
  <si>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</si>
  <si>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</si>
  <si>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</si>
  <si>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</si>
  <si>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</si>
  <si>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</si>
  <si>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</si>
  <si>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</si>
  <si>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</si>
  <si>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</si>
  <si>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</si>
  <si>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</si>
  <si>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</si>
  <si>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</si>
  <si>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</si>
  <si>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</si>
  <si>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</si>
  <si>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</si>
  <si>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</si>
  <si>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</si>
  <si>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</si>
  <si>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</si>
  <si>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</si>
  <si>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</si>
  <si>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</si>
  <si>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</si>
  <si>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</si>
  <si>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</si>
  <si>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</si>
  <si>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</si>
  <si>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</si>
  <si>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</si>
  <si>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</si>
  <si>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</si>
  <si>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</si>
  <si>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</si>
  <si>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</si>
  <si>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</si>
  <si>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</si>
  <si>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</si>
  <si>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</si>
  <si>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</si>
  <si>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</si>
  <si>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</si>
  <si>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</si>
  <si>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</si>
  <si>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</si>
  <si>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</si>
  <si>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</si>
  <si>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</si>
  <si>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</si>
  <si>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</si>
  <si>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</si>
  <si>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</si>
  <si>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</si>
  <si>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</si>
  <si>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</si>
  <si>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</si>
  <si>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</si>
  <si>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</si>
  <si>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</si>
  <si>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</si>
  <si>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</si>
  <si>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</si>
  <si>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</si>
  <si>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</si>
  <si>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</si>
  <si>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</si>
  <si>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</si>
  <si>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</si>
  <si>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</si>
  <si>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</si>
  <si>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</si>
  <si>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</si>
  <si>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</si>
  <si>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</si>
  <si>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</si>
  <si>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</si>
  <si>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</si>
  <si>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</si>
  <si>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</si>
  <si>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</si>
  <si>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</si>
  <si>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</si>
  <si>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</si>
  <si>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</si>
  <si>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</si>
  <si>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</si>
  <si>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</si>
  <si>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</si>
  <si>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</si>
  <si>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</si>
  <si>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</si>
  <si>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</si>
  <si>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</si>
  <si>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</si>
  <si>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</si>
  <si>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</si>
  <si>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</si>
  <si>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</si>
  <si>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</si>
  <si>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</si>
  <si>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</si>
  <si>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</si>
  <si>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</si>
  <si>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</si>
  <si>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</si>
  <si>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</si>
  <si>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</si>
  <si>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</si>
  <si>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</si>
  <si>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</si>
  <si>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</si>
  <si>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</si>
  <si>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</si>
  <si>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</si>
  <si>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</si>
  <si>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</si>
  <si>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</si>
  <si>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</si>
  <si>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</si>
  <si>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</si>
  <si>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</si>
  <si>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</si>
  <si>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</si>
  <si>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</si>
  <si>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</si>
  <si>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</si>
  <si>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</si>
  <si>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</si>
  <si>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</si>
  <si>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</si>
  <si>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</si>
  <si>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</si>
  <si>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</si>
  <si>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</si>
  <si>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</si>
  <si>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</si>
  <si>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</si>
  <si>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</si>
  <si>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</si>
  <si>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</si>
  <si>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</si>
  <si>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</si>
  <si>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</si>
  <si>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</si>
  <si>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</si>
  <si>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</si>
  <si>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</si>
  <si>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</si>
  <si>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</si>
  <si>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</si>
  <si>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</si>
  <si>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</si>
  <si>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</si>
  <si>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</si>
  <si>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</si>
  <si>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</si>
  <si>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</si>
  <si>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</si>
  <si>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</si>
  <si>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</si>
  <si>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</si>
  <si>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</si>
  <si>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</si>
  <si>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</si>
  <si>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</si>
  <si>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</si>
  <si>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</si>
  <si>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</si>
  <si>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</si>
  <si>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</si>
  <si>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</si>
  <si>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</si>
  <si>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</si>
  <si>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</si>
  <si>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</si>
  <si>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</si>
  <si>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</si>
  <si>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</si>
  <si>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</si>
  <si>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</si>
  <si>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</si>
  <si>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</si>
  <si>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</si>
  <si>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</si>
  <si>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</si>
  <si>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</si>
  <si>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</si>
  <si>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</si>
  <si>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</si>
  <si>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</si>
  <si>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</si>
  <si>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</si>
  <si>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</si>
  <si>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</si>
  <si>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</si>
  <si>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</si>
  <si>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</si>
  <si>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</si>
  <si>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</si>
  <si>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</si>
  <si>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</si>
  <si>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</si>
  <si>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</si>
  <si>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</si>
  <si>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</si>
  <si>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</si>
  <si>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</si>
  <si>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</si>
  <si>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</si>
  <si>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</si>
  <si>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</si>
  <si>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</si>
  <si>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</si>
  <si>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</si>
  <si>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</si>
  <si>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</si>
  <si>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</si>
  <si>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</si>
  <si>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</si>
  <si>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</si>
  <si>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</si>
  <si>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</si>
  <si>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</si>
  <si>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</si>
  <si>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</si>
  <si>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</si>
  <si>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</si>
  <si>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</si>
  <si>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</si>
  <si>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</si>
  <si>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</si>
  <si>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outcome </t>
  </si>
  <si>
    <t>Percent Funded</t>
  </si>
  <si>
    <t>Average Donation</t>
  </si>
  <si>
    <t>Sub-Category</t>
  </si>
  <si>
    <t xml:space="preserve">Parent Category </t>
  </si>
  <si>
    <t>Row Labels</t>
  </si>
  <si>
    <t>Grand Total</t>
  </si>
  <si>
    <t>food</t>
  </si>
  <si>
    <t>music</t>
  </si>
  <si>
    <t>theater</t>
  </si>
  <si>
    <t>film &amp; video</t>
  </si>
  <si>
    <t>photography</t>
  </si>
  <si>
    <t>games</t>
  </si>
  <si>
    <t>publishing</t>
  </si>
  <si>
    <t>technology</t>
  </si>
  <si>
    <t>journalism</t>
  </si>
  <si>
    <t>Column Labels</t>
  </si>
  <si>
    <t xml:space="preserve">Count of outcome </t>
  </si>
  <si>
    <t>(Multiple Items)</t>
  </si>
  <si>
    <t>food trucks</t>
  </si>
  <si>
    <t>rock</t>
  </si>
  <si>
    <t>plays</t>
  </si>
  <si>
    <t>indie rock</t>
  </si>
  <si>
    <t>television</t>
  </si>
  <si>
    <t>photography books</t>
  </si>
  <si>
    <t>animation</t>
  </si>
  <si>
    <t>documentary</t>
  </si>
  <si>
    <t>drama</t>
  </si>
  <si>
    <t>shorts</t>
  </si>
  <si>
    <t>video games</t>
  </si>
  <si>
    <t>jazz</t>
  </si>
  <si>
    <t>fiction</t>
  </si>
  <si>
    <t>nonfiction</t>
  </si>
  <si>
    <t>web</t>
  </si>
  <si>
    <t>science fiction</t>
  </si>
  <si>
    <t>radio &amp; podcasts</t>
  </si>
  <si>
    <t>metal</t>
  </si>
  <si>
    <t>wearables</t>
  </si>
  <si>
    <t>electric music</t>
  </si>
  <si>
    <t>translations</t>
  </si>
  <si>
    <t>mobile games</t>
  </si>
  <si>
    <t>audio</t>
  </si>
  <si>
    <t>world music</t>
  </si>
  <si>
    <t>(All)</t>
  </si>
  <si>
    <t>Data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</si>
  <si>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</si>
  <si>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</si>
  <si>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</si>
  <si>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</si>
  <si>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</si>
  <si>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</si>
  <si>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</si>
  <si>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</si>
  <si>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</si>
  <si>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</si>
  <si>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</si>
  <si>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</si>
  <si>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</si>
  <si>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(Data Created Conversion)</t>
  </si>
  <si>
    <t>Goal</t>
  </si>
  <si>
    <t>Number Successful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</si>
  <si>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</si>
  <si>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</si>
  <si>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</si>
  <si>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</si>
  <si>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</si>
  <si>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</si>
  <si>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</si>
  <si>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</si>
  <si>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</si>
  <si>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</si>
  <si>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</si>
  <si>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</si>
  <si>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50000 &lt;=</t>
  </si>
  <si>
    <t>Total</t>
  </si>
  <si>
    <t>NumberCanceled</t>
  </si>
  <si>
    <t>Percent Successful</t>
  </si>
  <si>
    <t>Percent  Canceled</t>
  </si>
  <si>
    <t>Percent Failed</t>
  </si>
  <si>
    <t>NumberFailed</t>
  </si>
  <si>
    <t>outcome</t>
  </si>
  <si>
    <t xml:space="preserve">Mean number of backers </t>
  </si>
  <si>
    <t xml:space="preserve">Median number of backers </t>
  </si>
  <si>
    <t xml:space="preserve">Minimum number of backers </t>
  </si>
  <si>
    <t xml:space="preserve">Maximum number of backers </t>
  </si>
  <si>
    <t xml:space="preserve">the variance number of backers </t>
  </si>
  <si>
    <t xml:space="preserve">the standard number of backers </t>
  </si>
  <si>
    <t>For a successful outcome</t>
  </si>
  <si>
    <t>For a failed outcome</t>
  </si>
  <si>
    <t>The mean justifies the data better because it shows the average number of backers for each campaign and how much more successful the campaigns were.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</si>
</sst>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0" fillId="0" borderId="0" xfId="42" applyNumberFormat="1" applyFont="1"/>
    <xf numFmtId="0" fontId="0" fillId="0" borderId="10" xfId="0" applyBorder="1"/>
    <xf numFmtId="164" fontId="0" fillId="0" borderId="10" xfId="42" applyNumberFormat="1" applyFont="1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and Cluster Column!PivotTable2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Cluster Column'!$B$3:$B$4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Cluster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Cluster Column'!$B$5:$B$14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4-4985-AA67-0E4A4AAAACDA}"/>
            </c:ext>
          </c:extLst>
        </c:ser>
        <c:ser>
          <c:idx val="1"/>
          <c:order val="1"/>
          <c:tx>
            <c:strRef>
              <c:f>'Pivot table and Cluster Column'!$C$3:$C$4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Cluster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Cluster Column'!$C$5:$C$14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4-4985-AA67-0E4A4AAAACDA}"/>
            </c:ext>
          </c:extLst>
        </c:ser>
        <c:ser>
          <c:idx val="2"/>
          <c:order val="2"/>
          <c:tx>
            <c:strRef>
              <c:f>'Pivot table and Cluster Column'!$D$3:$D$4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Cluster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Cluster Column'!$D$5:$D$14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4-4985-AA67-0E4A4AAAACDA}"/>
            </c:ext>
          </c:extLst>
        </c:ser>
        <c:ser>
          <c:idx val="3"/>
          <c:order val="3"/>
          <c:tx>
            <c:strRef>
              <c:f>'Pivot table and Cluster Column'!$E$3:$E$4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Cluster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Cluster Column'!$E$5:$E$14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4-4985-AA67-0E4A4AAA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92111"/>
        <c:axId val="1695797631"/>
      </c:barChart>
      <c:catAx>
        <c:axId val="1256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7631"/>
        <c:crosses val="autoZero"/>
        <c:auto val="1"/>
        <c:lblAlgn val="ctr"/>
        <c:lblOffset val="100"/>
        <c:noMultiLvlLbl val="0"/>
      </c:catAx>
      <c:valAx>
        <c:axId val="16957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and stacked column 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column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67A-A4B1-98DBDE5E375E}"/>
            </c:ext>
          </c:extLst>
        </c:ser>
        <c:ser>
          <c:idx val="1"/>
          <c:order val="1"/>
          <c:tx>
            <c:strRef>
              <c:f>'Pivot table and stacked column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5-467A-A4B1-98DBDE5E375E}"/>
            </c:ext>
          </c:extLst>
        </c:ser>
        <c:ser>
          <c:idx val="2"/>
          <c:order val="2"/>
          <c:tx>
            <c:strRef>
              <c:f>'Pivot table and stacked column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5-467A-A4B1-98DBDE5E375E}"/>
            </c:ext>
          </c:extLst>
        </c:ser>
        <c:ser>
          <c:idx val="3"/>
          <c:order val="3"/>
          <c:tx>
            <c:strRef>
              <c:f>'Pivot table and stacked column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5-467A-A4B1-98DBDE5E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011055"/>
        <c:axId val="595272319"/>
      </c:barChart>
      <c:catAx>
        <c:axId val="9810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2319"/>
        <c:crosses val="autoZero"/>
        <c:auto val="1"/>
        <c:lblAlgn val="ctr"/>
        <c:lblOffset val="100"/>
        <c:noMultiLvlLbl val="0"/>
      </c:catAx>
      <c:valAx>
        <c:axId val="5952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and line Graph!PivotTable3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and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8D1-8A79-E2A92FE3C144}"/>
            </c:ext>
          </c:extLst>
        </c:ser>
        <c:ser>
          <c:idx val="1"/>
          <c:order val="1"/>
          <c:tx>
            <c:strRef>
              <c:f>'Pivot table and 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and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8D1-8A79-E2A92FE3C144}"/>
            </c:ext>
          </c:extLst>
        </c:ser>
        <c:ser>
          <c:idx val="2"/>
          <c:order val="2"/>
          <c:tx>
            <c:strRef>
              <c:f>'Pivot table and line 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and 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2-48D1-8A79-E2A92FE3C1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0113855"/>
        <c:axId val="454477871"/>
      </c:lineChart>
      <c:catAx>
        <c:axId val="10601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7871"/>
        <c:crosses val="autoZero"/>
        <c:auto val="1"/>
        <c:lblAlgn val="ctr"/>
        <c:lblOffset val="100"/>
        <c:noMultiLvlLbl val="0"/>
      </c:catAx>
      <c:valAx>
        <c:axId val="4544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analysis'!$H$6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analysis'!$C$7:$C$19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&lt;=</c:v>
                </c:pt>
                <c:pt idx="12">
                  <c:v>Total</c:v>
                </c:pt>
              </c:strCache>
            </c:strRef>
          </c:cat>
          <c:val>
            <c:numRef>
              <c:f>'Crowfunding goal analysis'!$H$7:$H$19</c:f>
              <c:numCache>
                <c:formatCode>0.0%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  <c:pt idx="12">
                  <c:v>0.57302231237322521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6-4C12-AC2D-58DBFD1DD4C7}"/>
            </c:ext>
          </c:extLst>
        </c:ser>
        <c:ser>
          <c:idx val="5"/>
          <c:order val="5"/>
          <c:tx>
            <c:strRef>
              <c:f>'Crowfunding goal analysis'!$I$6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analysis'!$C$7:$C$19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&lt;=</c:v>
                </c:pt>
                <c:pt idx="12">
                  <c:v>Total</c:v>
                </c:pt>
              </c:strCache>
            </c:strRef>
          </c:cat>
          <c:val>
            <c:numRef>
              <c:f>'Crowfunding goal analysis'!$I$7:$I$19</c:f>
              <c:numCache>
                <c:formatCode>0.0%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  <c:pt idx="12">
                  <c:v>0.36916835699797163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6-4C12-AC2D-58DBFD1DD4C7}"/>
            </c:ext>
          </c:extLst>
        </c:ser>
        <c:ser>
          <c:idx val="6"/>
          <c:order val="6"/>
          <c:tx>
            <c:strRef>
              <c:f>'Crowfunding goal analysis'!$J$6</c:f>
              <c:strCache>
                <c:ptCount val="1"/>
                <c:pt idx="0">
                  <c:v>Percent 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analysis'!$C$7:$C$19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&lt;=</c:v>
                </c:pt>
                <c:pt idx="12">
                  <c:v>Total</c:v>
                </c:pt>
              </c:strCache>
            </c:strRef>
          </c:cat>
          <c:val>
            <c:numRef>
              <c:f>'Crowfunding goal analysis'!$J$7:$J$19</c:f>
              <c:numCache>
                <c:formatCode>0.0%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  <c:pt idx="12">
                  <c:v>5.7809330628803245E-2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6-4C12-AC2D-58DBFD1D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263151"/>
        <c:axId val="1051310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analysis'!$D$6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analysis'!$C$7:$C$19</c15:sqref>
                        </c15:formulaRef>
                      </c:ext>
                    </c:extLst>
                    <c:strCache>
                      <c:ptCount val="13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&lt;=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  <c:pt idx="12">
                        <c:v>565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76-4C12-AC2D-58DBFD1DD4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analysis'!$E$6</c15:sqref>
                        </c15:formulaRef>
                      </c:ext>
                    </c:extLst>
                    <c:strCache>
                      <c:ptCount val="1"/>
                      <c:pt idx="0">
                        <c:v>NumberFailed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analysis'!$C$7:$C$19</c15:sqref>
                        </c15:formulaRef>
                      </c:ext>
                    </c:extLst>
                    <c:strCache>
                      <c:ptCount val="13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&lt;=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analysis'!$E$7:$E$19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  <c:pt idx="12">
                        <c:v>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76-4C12-AC2D-58DBFD1DD4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analysis'!$F$6</c15:sqref>
                        </c15:formulaRef>
                      </c:ext>
                    </c:extLst>
                    <c:strCache>
                      <c:ptCount val="1"/>
                      <c:pt idx="0">
                        <c:v>NumberCanceled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analysis'!$C$7:$C$19</c15:sqref>
                        </c15:formulaRef>
                      </c:ext>
                    </c:extLst>
                    <c:strCache>
                      <c:ptCount val="13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&lt;=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analysis'!$F$7:$F$19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76-4C12-AC2D-58DBFD1DD4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analysis'!$G$6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analysis'!$C$7:$C$19</c15:sqref>
                        </c15:formulaRef>
                      </c:ext>
                    </c:extLst>
                    <c:strCache>
                      <c:ptCount val="13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&lt;=</c:v>
                      </c:pt>
                      <c:pt idx="12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analysis'!$G$7:$G$19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  <c:pt idx="12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76-4C12-AC2D-58DBFD1DD4C7}"/>
                  </c:ext>
                </c:extLst>
              </c15:ser>
            </c15:filteredLineSeries>
          </c:ext>
        </c:extLst>
      </c:lineChart>
      <c:catAx>
        <c:axId val="11502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10367"/>
        <c:crosses val="autoZero"/>
        <c:auto val="1"/>
        <c:lblAlgn val="ctr"/>
        <c:lblOffset val="100"/>
        <c:noMultiLvlLbl val="0"/>
      </c:catAx>
      <c:valAx>
        <c:axId val="10513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161924</xdr:rowOff>
    </xdr:from>
    <xdr:to>
      <xdr:col>18</xdr:col>
      <xdr:colOff>400049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9794E-ED0A-29CC-CEDC-A5ADCE2D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76199</xdr:rowOff>
    </xdr:from>
    <xdr:to>
      <xdr:col>22</xdr:col>
      <xdr:colOff>504825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3667F-9FC7-8FBE-FF5E-22310BD1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3</xdr:row>
      <xdr:rowOff>57149</xdr:rowOff>
    </xdr:from>
    <xdr:to>
      <xdr:col>16</xdr:col>
      <xdr:colOff>257175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B868-56B4-7231-E674-9CFFEC4B1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1243011</xdr:colOff>
      <xdr:row>19</xdr:row>
      <xdr:rowOff>161924</xdr:rowOff>
    </xdr:from>
    <xdr:to>
      <xdr:col>10</xdr:col>
      <xdr:colOff>657225</xdr:colOff>
      <xdr:row>43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1C509-0FF1-0AB9-EEE3-E6185AFE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Barbosa" refreshedDate="45192.723476736108" createdVersion="8" refreshedVersion="8" minRefreshableVersion="3" recordCount="1001" xr:uid="{384208EF-ECF2-466A-BE73-BB40376C416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 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Barbosa" refreshedDate="45193.618018749999" createdVersion="8" refreshedVersion="8" minRefreshableVersion="3" recordCount="1000" xr:uid="{151C8FEF-8F38-4655-85BD-DAC675FB450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 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Barbosa" refreshedDate="45193.625430092594" createdVersion="8" refreshedVersion="8" minRefreshableVersion="3" recordCount="1000" xr:uid="{F18099AD-BCCE-4228-A81A-D02F91A7309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 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0429F-6A26-4CD7-930A-A46AA6AD1A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 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C862A-7710-4B8D-9BD1-2CCCACC728A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 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25A3E-4145-4D82-BE08-5CEA2641524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numFmtId="14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 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Normal="100" workbookViewId="0">
      <selection activeCell="L23" sqref="L23"/>
    </sheetView>
  </sheetViews>
  <sheetFormatPr defaultColWidth="11" defaultRowHeight="15.75" x14ac:dyDescent="0.25"/>
  <cols>
    <col min="1" max="1" width="5.375" customWidth="1"/>
    <col min="2" max="2" width="30.625" bestFit="1" customWidth="1"/>
    <col min="3" max="3" width="33.5" style="3" customWidth="1"/>
    <col min="4" max="4" width="13.125" customWidth="1"/>
    <col min="5" max="5" width="14" customWidth="1"/>
    <col min="6" max="6" width="19.75" style="4" customWidth="1"/>
    <col min="7" max="7" width="15" customWidth="1"/>
    <col min="8" max="8" width="20.625" customWidth="1"/>
    <col min="9" max="9" width="20.625" style="4" customWidth="1"/>
    <col min="10" max="10" width="13.125" customWidth="1"/>
    <col min="11" max="11" width="15.25" customWidth="1"/>
    <col min="12" max="12" width="15.875" customWidth="1"/>
    <col min="13" max="13" width="12.375" customWidth="1"/>
    <col min="14" max="14" width="15.75" customWidth="1"/>
    <col min="15" max="15" width="13.625" customWidth="1"/>
    <col min="16" max="16" width="28" bestFit="1" customWidth="1"/>
    <col min="17" max="17" width="19.875" customWidth="1"/>
    <col min="18" max="18" width="16.875" customWidth="1"/>
    <col min="19" max="19" width="26.25" customWidth="1"/>
    <col min="20" max="20" width="22.12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2028</v>
      </c>
      <c r="H1" s="1" t="s">
        <v>4</v>
      </c>
      <c r="I1" s="5" t="s">
        <v>2030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2027</v>
      </c>
      <c r="Q1" s="1" t="s">
        <v>2032</v>
      </c>
      <c r="R1" s="1" t="s">
        <v>2031</v>
      </c>
      <c r="S1" s="1" t="s">
        <v>2072</v>
      </c>
      <c r="T1" s="1" t="s">
        <v>2073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s="4">
        <f>(E2/D2)*100</f>
        <v>0</v>
      </c>
      <c r="G2" t="s">
        <v>13</v>
      </c>
      <c r="H2">
        <v>0</v>
      </c>
      <c r="I2" s="4">
        <f>AVERAGE(E2,H2)</f>
        <v>0</v>
      </c>
      <c r="J2" t="s">
        <v>14</v>
      </c>
      <c r="K2" t="s">
        <v>15</v>
      </c>
      <c r="L2">
        <v>1448690400</v>
      </c>
      <c r="M2">
        <v>1450159200</v>
      </c>
      <c r="N2" t="b">
        <v>0</v>
      </c>
      <c r="O2" t="b">
        <v>0</v>
      </c>
      <c r="P2" t="s">
        <v>16</v>
      </c>
      <c r="Q2" t="str">
        <f>LEFT(P2,FIND("/",P2,1)-1)</f>
        <v>food</v>
      </c>
      <c r="R2" t="str">
        <f>RIGHT(P2,LEN(P2)-SEARCH("/",P2,1))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>(E3/D3)*100</f>
        <v>1040</v>
      </c>
      <c r="G3" t="s">
        <v>19</v>
      </c>
      <c r="H3">
        <v>158</v>
      </c>
      <c r="I3" s="4">
        <f>(E3/H3)</f>
        <v>92.151898734177209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22</v>
      </c>
      <c r="Q3" t="str">
        <f>LEFT(P3,FIND("/",P3,1)-1)</f>
        <v>music</v>
      </c>
      <c r="R3" t="str">
        <f>RIGHT(P3,LEN(P3)-SEARCH("/",P3,1))</f>
        <v>rock</v>
      </c>
      <c r="S3" s="8">
        <f>(((L3/60)/60)/24)+DATE(1970,1,1)</f>
        <v>41870.208333333336</v>
      </c>
      <c r="T3" s="8">
        <f>(((M3/60)/60)/24)+DATE(1970,1,1)</f>
        <v>41872.208333333336</v>
      </c>
    </row>
    <row r="4" spans="1:20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4">
        <f>(E4/D4)*100</f>
        <v>131.4787822878229</v>
      </c>
      <c r="G4" t="s">
        <v>19</v>
      </c>
      <c r="H4">
        <v>1425</v>
      </c>
      <c r="I4" s="4">
        <f>(E4/H4)</f>
        <v>100.01614035087719</v>
      </c>
      <c r="J4" t="s">
        <v>25</v>
      </c>
      <c r="K4" t="s">
        <v>26</v>
      </c>
      <c r="L4">
        <v>1384668000</v>
      </c>
      <c r="M4">
        <v>1384840800</v>
      </c>
      <c r="N4" t="b">
        <v>0</v>
      </c>
      <c r="O4" t="b">
        <v>0</v>
      </c>
      <c r="P4" t="s">
        <v>27</v>
      </c>
      <c r="Q4" t="str">
        <f>LEFT(P4,FIND("/",P4,1)-1)</f>
        <v>technology</v>
      </c>
      <c r="R4" t="str">
        <f>RIGHT(P4,LEN(P4)-SEARCH("/",P4,1))</f>
        <v>web</v>
      </c>
      <c r="S4" s="8">
        <f>(((L4/60)/60)/24)+DATE(1970,1,1)</f>
        <v>41595.25</v>
      </c>
      <c r="T4" s="8">
        <f>(((M4/60)/60)/24)+DATE(1970,1,1)</f>
        <v>41597.25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s="4">
        <f>(E5/D5)*100</f>
        <v>58.976190476190467</v>
      </c>
      <c r="G5" t="s">
        <v>13</v>
      </c>
      <c r="H5">
        <v>24</v>
      </c>
      <c r="I5" s="4">
        <f>(E5/H5)</f>
        <v>103.20833333333333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22</v>
      </c>
      <c r="Q5" t="str">
        <f>LEFT(P5,FIND("/",P5,1)-1)</f>
        <v>music</v>
      </c>
      <c r="R5" t="str">
        <f>RIGHT(P5,LEN(P5)-SEARCH("/",P5,1))</f>
        <v>rock</v>
      </c>
      <c r="S5" s="8">
        <f>(((L5/60)/60)/24)+DATE(1970,1,1)</f>
        <v>43688.208333333328</v>
      </c>
      <c r="T5" s="8">
        <f>(((M5/60)/60)/24)+DATE(1970,1,1)</f>
        <v>43728.208333333328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s="4">
        <f>(E6/D6)*100</f>
        <v>69.276315789473685</v>
      </c>
      <c r="G6" t="s">
        <v>13</v>
      </c>
      <c r="H6">
        <v>53</v>
      </c>
      <c r="I6" s="4">
        <f>(E6/H6)</f>
        <v>99.339622641509436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32</v>
      </c>
      <c r="Q6" t="str">
        <f>LEFT(P6,FIND("/",P6,1)-1)</f>
        <v>theater</v>
      </c>
      <c r="R6" t="str">
        <f>RIGHT(P6,LEN(P6)-SEARCH("/",P6,1))</f>
        <v>plays</v>
      </c>
      <c r="S6" s="8">
        <f>(((L6/60)/60)/24)+DATE(1970,1,1)</f>
        <v>43485.25</v>
      </c>
      <c r="T6" s="8">
        <f>(((M6/60)/60)/24)+DATE(1970,1,1)</f>
        <v>43489.25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s="4">
        <f>(E7/D7)*100</f>
        <v>173.61842105263159</v>
      </c>
      <c r="G7" t="s">
        <v>19</v>
      </c>
      <c r="H7">
        <v>174</v>
      </c>
      <c r="I7" s="4">
        <f>(E7/H7)</f>
        <v>75.833333333333329</v>
      </c>
      <c r="J7" t="s">
        <v>35</v>
      </c>
      <c r="K7" t="s">
        <v>36</v>
      </c>
      <c r="L7">
        <v>1346130000</v>
      </c>
      <c r="M7">
        <v>1347080400</v>
      </c>
      <c r="N7" t="b">
        <v>0</v>
      </c>
      <c r="O7" t="b">
        <v>0</v>
      </c>
      <c r="P7" t="s">
        <v>32</v>
      </c>
      <c r="Q7" t="str">
        <f>LEFT(P7,FIND("/",P7,1)-1)</f>
        <v>theater</v>
      </c>
      <c r="R7" t="str">
        <f>RIGHT(P7,LEN(P7)-SEARCH("/",P7,1))</f>
        <v>plays</v>
      </c>
      <c r="S7" s="8">
        <f>(((L7/60)/60)/24)+DATE(1970,1,1)</f>
        <v>41149.208333333336</v>
      </c>
      <c r="T7" s="8">
        <f>(((M7/60)/60)/24)+DATE(1970,1,1)</f>
        <v>41160.208333333336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4">
        <f>(E8/D8)*100</f>
        <v>20.961538461538463</v>
      </c>
      <c r="G8" t="s">
        <v>13</v>
      </c>
      <c r="H8">
        <v>18</v>
      </c>
      <c r="I8" s="4">
        <f>(E8/H8)</f>
        <v>60.555555555555557</v>
      </c>
      <c r="J8" t="s">
        <v>39</v>
      </c>
      <c r="K8" t="s">
        <v>40</v>
      </c>
      <c r="L8">
        <v>1505278800</v>
      </c>
      <c r="M8">
        <v>1505365200</v>
      </c>
      <c r="N8" t="b">
        <v>0</v>
      </c>
      <c r="O8" t="b">
        <v>0</v>
      </c>
      <c r="P8" t="s">
        <v>41</v>
      </c>
      <c r="Q8" t="str">
        <f>LEFT(P8,FIND("/",P8,1)-1)</f>
        <v>film &amp; video</v>
      </c>
      <c r="R8" t="str">
        <f>RIGHT(P8,LEN(P8)-SEARCH("/",P8,1))</f>
        <v>documentary</v>
      </c>
      <c r="S8" s="8">
        <f>(((L8/60)/60)/24)+DATE(1970,1,1)</f>
        <v>42991.208333333328</v>
      </c>
      <c r="T8" s="8">
        <f>(((M8/60)/60)/24)+DATE(1970,1,1)</f>
        <v>42992.208333333328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4">
        <f>(E9/D9)*100</f>
        <v>327.57777777777778</v>
      </c>
      <c r="G9" t="s">
        <v>19</v>
      </c>
      <c r="H9">
        <v>227</v>
      </c>
      <c r="I9" s="4">
        <f>(E9/H9)</f>
        <v>64.93832599118943</v>
      </c>
      <c r="J9" t="s">
        <v>35</v>
      </c>
      <c r="K9" t="s">
        <v>36</v>
      </c>
      <c r="L9">
        <v>1439442000</v>
      </c>
      <c r="M9">
        <v>1439614800</v>
      </c>
      <c r="N9" t="b">
        <v>0</v>
      </c>
      <c r="O9" t="b">
        <v>0</v>
      </c>
      <c r="P9" t="s">
        <v>32</v>
      </c>
      <c r="Q9" t="str">
        <f>LEFT(P9,FIND("/",P9,1)-1)</f>
        <v>theater</v>
      </c>
      <c r="R9" t="str">
        <f>RIGHT(P9,LEN(P9)-SEARCH("/",P9,1))</f>
        <v>plays</v>
      </c>
      <c r="S9" s="8">
        <f>(((L9/60)/60)/24)+DATE(1970,1,1)</f>
        <v>42229.208333333328</v>
      </c>
      <c r="T9" s="8">
        <f>(((M9/60)/60)/24)+DATE(1970,1,1)</f>
        <v>42231.208333333328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4">
        <f>(E10/D10)*100</f>
        <v>19.932788374205266</v>
      </c>
      <c r="G10" t="s">
        <v>46</v>
      </c>
      <c r="H10">
        <v>708</v>
      </c>
      <c r="I10" s="4">
        <f>(E10/H10)</f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t="b">
        <v>0</v>
      </c>
      <c r="O10" t="b">
        <v>0</v>
      </c>
      <c r="P10" t="s">
        <v>32</v>
      </c>
      <c r="Q10" t="str">
        <f>LEFT(P10,FIND("/",P10,1)-1)</f>
        <v>theater</v>
      </c>
      <c r="R10" t="str">
        <f>RIGHT(P10,LEN(P10)-SEARCH("/",P10,1))</f>
        <v>plays</v>
      </c>
      <c r="S10" s="8">
        <f>(((L10/60)/60)/24)+DATE(1970,1,1)</f>
        <v>40399.208333333336</v>
      </c>
      <c r="T10" s="8">
        <f>(((M10/60)/60)/24)+DATE(1970,1,1)</f>
        <v>40401.208333333336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4">
        <f>(E11/D11)*100</f>
        <v>51.741935483870968</v>
      </c>
      <c r="G11" t="s">
        <v>13</v>
      </c>
      <c r="H11">
        <v>44</v>
      </c>
      <c r="I11" s="4">
        <f>(E11/H11)</f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49</v>
      </c>
      <c r="Q11" t="str">
        <f>LEFT(P11,FIND("/",P11,1)-1)</f>
        <v>music</v>
      </c>
      <c r="R11" t="str">
        <f>RIGHT(P11,LEN(P11)-SEARCH("/",P11,1))</f>
        <v>electric music</v>
      </c>
      <c r="S11" s="8">
        <f>(((L11/60)/60)/24)+DATE(1970,1,1)</f>
        <v>41536.208333333336</v>
      </c>
      <c r="T11" s="8">
        <f>(((M11/60)/60)/24)+DATE(1970,1,1)</f>
        <v>41585.25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4">
        <f>(E12/D12)*100</f>
        <v>266.11538461538464</v>
      </c>
      <c r="G12" t="s">
        <v>19</v>
      </c>
      <c r="H12">
        <v>220</v>
      </c>
      <c r="I12" s="4">
        <f>(E12/H12)</f>
        <v>62.9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52</v>
      </c>
      <c r="Q12" t="str">
        <f>LEFT(P12,FIND("/",P12,1)-1)</f>
        <v>film &amp; video</v>
      </c>
      <c r="R12" t="str">
        <f>RIGHT(P12,LEN(P12)-SEARCH("/",P12,1))</f>
        <v>drama</v>
      </c>
      <c r="S12" s="8">
        <f>(((L12/60)/60)/24)+DATE(1970,1,1)</f>
        <v>40404.208333333336</v>
      </c>
      <c r="T12" s="8">
        <f>(((M12/60)/60)/24)+DATE(1970,1,1)</f>
        <v>40452.208333333336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4">
        <f>(E13/D13)*100</f>
        <v>48.095238095238095</v>
      </c>
      <c r="G13" t="s">
        <v>13</v>
      </c>
      <c r="H13">
        <v>27</v>
      </c>
      <c r="I13" s="4">
        <f>(E13/H13)</f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32</v>
      </c>
      <c r="Q13" t="str">
        <f>LEFT(P13,FIND("/",P13,1)-1)</f>
        <v>theater</v>
      </c>
      <c r="R13" t="str">
        <f>RIGHT(P13,LEN(P13)-SEARCH("/",P13,1))</f>
        <v>plays</v>
      </c>
      <c r="S13" s="8">
        <f>(((L13/60)/60)/24)+DATE(1970,1,1)</f>
        <v>40442.208333333336</v>
      </c>
      <c r="T13" s="8">
        <f>(((M13/60)/60)/24)+DATE(1970,1,1)</f>
        <v>40448.208333333336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4">
        <f>(E14/D14)*100</f>
        <v>89.349206349206341</v>
      </c>
      <c r="G14" t="s">
        <v>13</v>
      </c>
      <c r="H14">
        <v>55</v>
      </c>
      <c r="I14" s="4">
        <f>(E14/H14)</f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52</v>
      </c>
      <c r="Q14" t="str">
        <f>LEFT(P14,FIND("/",P14,1)-1)</f>
        <v>film &amp; video</v>
      </c>
      <c r="R14" t="str">
        <f>RIGHT(P14,LEN(P14)-SEARCH("/",P14,1))</f>
        <v>drama</v>
      </c>
      <c r="S14" s="8">
        <f>(((L14/60)/60)/24)+DATE(1970,1,1)</f>
        <v>43760.208333333328</v>
      </c>
      <c r="T14" s="8">
        <f>(((M14/60)/60)/24)+DATE(1970,1,1)</f>
        <v>43768.208333333328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4">
        <f>(E15/D15)*100</f>
        <v>245.11904761904765</v>
      </c>
      <c r="G15" t="s">
        <v>19</v>
      </c>
      <c r="H15">
        <v>98</v>
      </c>
      <c r="I15" s="4">
        <f>(E15/H15)</f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59</v>
      </c>
      <c r="Q15" t="str">
        <f>LEFT(P15,FIND("/",P15,1)-1)</f>
        <v>music</v>
      </c>
      <c r="R15" t="str">
        <f>RIGHT(P15,LEN(P15)-SEARCH("/",P15,1))</f>
        <v>indie rock</v>
      </c>
      <c r="S15" s="8">
        <f>(((L15/60)/60)/24)+DATE(1970,1,1)</f>
        <v>42532.208333333328</v>
      </c>
      <c r="T15" s="8">
        <f>(((M15/60)/60)/24)+DATE(1970,1,1)</f>
        <v>42544.208333333328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4">
        <f>(E16/D16)*100</f>
        <v>66.769503546099301</v>
      </c>
      <c r="G16" t="s">
        <v>13</v>
      </c>
      <c r="H16">
        <v>200</v>
      </c>
      <c r="I16" s="4">
        <f>(E16/H16)</f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59</v>
      </c>
      <c r="Q16" t="str">
        <f>LEFT(P16,FIND("/",P16,1)-1)</f>
        <v>music</v>
      </c>
      <c r="R16" t="str">
        <f>RIGHT(P16,LEN(P16)-SEARCH("/",P16,1))</f>
        <v>indie rock</v>
      </c>
      <c r="S16" s="8">
        <f>(((L16/60)/60)/24)+DATE(1970,1,1)</f>
        <v>40974.25</v>
      </c>
      <c r="T16" s="8">
        <f>(((M16/60)/60)/24)+DATE(1970,1,1)</f>
        <v>41001.208333333336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4">
        <f>(E17/D17)*100</f>
        <v>47.307881773399011</v>
      </c>
      <c r="G17" t="s">
        <v>13</v>
      </c>
      <c r="H17">
        <v>452</v>
      </c>
      <c r="I17" s="4">
        <f>(E17/H17)</f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64</v>
      </c>
      <c r="Q17" t="str">
        <f>LEFT(P17,FIND("/",P17,1)-1)</f>
        <v>technology</v>
      </c>
      <c r="R17" t="str">
        <f>RIGHT(P17,LEN(P17)-SEARCH("/",P17,1))</f>
        <v>wearables</v>
      </c>
      <c r="S17" s="8">
        <f>(((L17/60)/60)/24)+DATE(1970,1,1)</f>
        <v>43809.25</v>
      </c>
      <c r="T17" s="8">
        <f>(((M17/60)/60)/24)+DATE(1970,1,1)</f>
        <v>43813.25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4">
        <f>(E18/D18)*100</f>
        <v>649.47058823529414</v>
      </c>
      <c r="G18" t="s">
        <v>19</v>
      </c>
      <c r="H18">
        <v>100</v>
      </c>
      <c r="I18" s="4">
        <f>(E18/H18)</f>
        <v>110.41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67</v>
      </c>
      <c r="Q18" t="str">
        <f>LEFT(P18,FIND("/",P18,1)-1)</f>
        <v>publishing</v>
      </c>
      <c r="R18" t="str">
        <f>RIGHT(P18,LEN(P18)-SEARCH("/",P18,1))</f>
        <v>nonfiction</v>
      </c>
      <c r="S18" s="8">
        <f>(((L18/60)/60)/24)+DATE(1970,1,1)</f>
        <v>41661.25</v>
      </c>
      <c r="T18" s="8">
        <f>(((M18/60)/60)/24)+DATE(1970,1,1)</f>
        <v>41683.25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4">
        <f>(E19/D19)*100</f>
        <v>159.39125295508273</v>
      </c>
      <c r="G19" t="s">
        <v>19</v>
      </c>
      <c r="H19">
        <v>1249</v>
      </c>
      <c r="I19" s="4">
        <f>(E19/H19)</f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70</v>
      </c>
      <c r="Q19" t="str">
        <f>LEFT(P19,FIND("/",P19,1)-1)</f>
        <v>film &amp; video</v>
      </c>
      <c r="R19" t="str">
        <f>RIGHT(P19,LEN(P19)-SEARCH("/",P19,1))</f>
        <v>animation</v>
      </c>
      <c r="S19" s="8">
        <f>(((L19/60)/60)/24)+DATE(1970,1,1)</f>
        <v>40555.25</v>
      </c>
      <c r="T19" s="8">
        <f>(((M19/60)/60)/24)+DATE(1970,1,1)</f>
        <v>40556.25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4">
        <f>(E20/D20)*100</f>
        <v>66.912087912087912</v>
      </c>
      <c r="G20" t="s">
        <v>73</v>
      </c>
      <c r="H20">
        <v>135</v>
      </c>
      <c r="I20" s="4">
        <f>(E20/H20)</f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32</v>
      </c>
      <c r="Q20" t="str">
        <f>LEFT(P20,FIND("/",P20,1)-1)</f>
        <v>theater</v>
      </c>
      <c r="R20" t="str">
        <f>RIGHT(P20,LEN(P20)-SEARCH("/",P20,1))</f>
        <v>plays</v>
      </c>
      <c r="S20" s="8">
        <f>(((L20/60)/60)/24)+DATE(1970,1,1)</f>
        <v>43351.208333333328</v>
      </c>
      <c r="T20" s="8">
        <f>(((M20/60)/60)/24)+DATE(1970,1,1)</f>
        <v>43359.208333333328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4">
        <f>(E21/D21)*100</f>
        <v>48.529600000000002</v>
      </c>
      <c r="G21" t="s">
        <v>13</v>
      </c>
      <c r="H21">
        <v>674</v>
      </c>
      <c r="I21" s="4">
        <f>(E21/H21)</f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32</v>
      </c>
      <c r="Q21" t="str">
        <f>LEFT(P21,FIND("/",P21,1)-1)</f>
        <v>theater</v>
      </c>
      <c r="R21" t="str">
        <f>RIGHT(P21,LEN(P21)-SEARCH("/",P21,1))</f>
        <v>plays</v>
      </c>
      <c r="S21" s="8">
        <f>(((L21/60)/60)/24)+DATE(1970,1,1)</f>
        <v>43528.25</v>
      </c>
      <c r="T21" s="8">
        <f>(((M21/60)/60)/24)+DATE(1970,1,1)</f>
        <v>43549.208333333328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4">
        <f>(E22/D22)*100</f>
        <v>112.24279210925646</v>
      </c>
      <c r="G22" t="s">
        <v>19</v>
      </c>
      <c r="H22">
        <v>1396</v>
      </c>
      <c r="I22" s="4">
        <f>(E22/H22)</f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52</v>
      </c>
      <c r="Q22" t="str">
        <f>LEFT(P22,FIND("/",P22,1)-1)</f>
        <v>film &amp; video</v>
      </c>
      <c r="R22" t="str">
        <f>RIGHT(P22,LEN(P22)-SEARCH("/",P22,1))</f>
        <v>drama</v>
      </c>
      <c r="S22" s="8">
        <f>(((L22/60)/60)/24)+DATE(1970,1,1)</f>
        <v>41848.208333333336</v>
      </c>
      <c r="T22" s="8">
        <f>(((M22/60)/60)/24)+DATE(1970,1,1)</f>
        <v>41848.208333333336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4">
        <f>(E23/D23)*100</f>
        <v>40.992553191489364</v>
      </c>
      <c r="G23" t="s">
        <v>13</v>
      </c>
      <c r="H23">
        <v>558</v>
      </c>
      <c r="I23" s="4">
        <f>(E23/H23)</f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32</v>
      </c>
      <c r="Q23" t="str">
        <f>LEFT(P23,FIND("/",P23,1)-1)</f>
        <v>theater</v>
      </c>
      <c r="R23" t="str">
        <f>RIGHT(P23,LEN(P23)-SEARCH("/",P23,1))</f>
        <v>plays</v>
      </c>
      <c r="S23" s="8">
        <f>(((L23/60)/60)/24)+DATE(1970,1,1)</f>
        <v>40770.208333333336</v>
      </c>
      <c r="T23" s="8">
        <f>(((M23/60)/60)/24)+DATE(1970,1,1)</f>
        <v>40804.208333333336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4">
        <f>(E24/D24)*100</f>
        <v>128.07106598984771</v>
      </c>
      <c r="G24" t="s">
        <v>19</v>
      </c>
      <c r="H24">
        <v>890</v>
      </c>
      <c r="I24" s="4">
        <f>(E24/H24)</f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32</v>
      </c>
      <c r="Q24" t="str">
        <f>LEFT(P24,FIND("/",P24,1)-1)</f>
        <v>theater</v>
      </c>
      <c r="R24" t="str">
        <f>RIGHT(P24,LEN(P24)-SEARCH("/",P24,1))</f>
        <v>plays</v>
      </c>
      <c r="S24" s="8">
        <f>(((L24/60)/60)/24)+DATE(1970,1,1)</f>
        <v>43193.208333333328</v>
      </c>
      <c r="T24" s="8">
        <f>(((M24/60)/60)/24)+DATE(1970,1,1)</f>
        <v>43208.208333333328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4">
        <f>(E25/D25)*100</f>
        <v>332.04444444444448</v>
      </c>
      <c r="G25" t="s">
        <v>19</v>
      </c>
      <c r="H25">
        <v>142</v>
      </c>
      <c r="I25" s="4">
        <f>(E25/H25)</f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t="b">
        <v>0</v>
      </c>
      <c r="O25" t="b">
        <v>0</v>
      </c>
      <c r="P25" t="s">
        <v>41</v>
      </c>
      <c r="Q25" t="str">
        <f>LEFT(P25,FIND("/",P25,1)-1)</f>
        <v>film &amp; video</v>
      </c>
      <c r="R25" t="str">
        <f>RIGHT(P25,LEN(P25)-SEARCH("/",P25,1))</f>
        <v>documentary</v>
      </c>
      <c r="S25" s="8">
        <f>(((L25/60)/60)/24)+DATE(1970,1,1)</f>
        <v>43510.25</v>
      </c>
      <c r="T25" s="8">
        <f>(((M25/60)/60)/24)+DATE(1970,1,1)</f>
        <v>43563.208333333328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4">
        <f>(E26/D26)*100</f>
        <v>112.83225108225108</v>
      </c>
      <c r="G26" t="s">
        <v>19</v>
      </c>
      <c r="H26">
        <v>2673</v>
      </c>
      <c r="I26" s="4">
        <f>(E26/H26)</f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64</v>
      </c>
      <c r="Q26" t="str">
        <f>LEFT(P26,FIND("/",P26,1)-1)</f>
        <v>technology</v>
      </c>
      <c r="R26" t="str">
        <f>RIGHT(P26,LEN(P26)-SEARCH("/",P26,1))</f>
        <v>wearables</v>
      </c>
      <c r="S26" s="8">
        <f>(((L26/60)/60)/24)+DATE(1970,1,1)</f>
        <v>41811.208333333336</v>
      </c>
      <c r="T26" s="8">
        <f>(((M26/60)/60)/24)+DATE(1970,1,1)</f>
        <v>41813.208333333336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4">
        <f>(E27/D27)*100</f>
        <v>216.43636363636364</v>
      </c>
      <c r="G27" t="s">
        <v>19</v>
      </c>
      <c r="H27">
        <v>163</v>
      </c>
      <c r="I27" s="4">
        <f>(E27/H27)</f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88</v>
      </c>
      <c r="Q27" t="str">
        <f>LEFT(P27,FIND("/",P27,1)-1)</f>
        <v>games</v>
      </c>
      <c r="R27" t="str">
        <f>RIGHT(P27,LEN(P27)-SEARCH("/",P27,1))</f>
        <v>video games</v>
      </c>
      <c r="S27" s="8">
        <f>(((L27/60)/60)/24)+DATE(1970,1,1)</f>
        <v>40681.208333333336</v>
      </c>
      <c r="T27" s="8">
        <f>(((M27/60)/60)/24)+DATE(1970,1,1)</f>
        <v>40701.208333333336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4">
        <f>(E28/D28)*100</f>
        <v>48.199069767441863</v>
      </c>
      <c r="G28" t="s">
        <v>73</v>
      </c>
      <c r="H28">
        <v>1480</v>
      </c>
      <c r="I28" s="4">
        <f>(E28/H28)</f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32</v>
      </c>
      <c r="Q28" t="str">
        <f>LEFT(P28,FIND("/",P28,1)-1)</f>
        <v>theater</v>
      </c>
      <c r="R28" t="str">
        <f>RIGHT(P28,LEN(P28)-SEARCH("/",P28,1))</f>
        <v>plays</v>
      </c>
      <c r="S28" s="8">
        <f>(((L28/60)/60)/24)+DATE(1970,1,1)</f>
        <v>43312.208333333328</v>
      </c>
      <c r="T28" s="8">
        <f>(((M28/60)/60)/24)+DATE(1970,1,1)</f>
        <v>43339.208333333328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4">
        <f>(E29/D29)*100</f>
        <v>79.95</v>
      </c>
      <c r="G29" t="s">
        <v>13</v>
      </c>
      <c r="H29">
        <v>15</v>
      </c>
      <c r="I29" s="4">
        <f>(E29/H29)</f>
        <v>106.6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22</v>
      </c>
      <c r="Q29" t="str">
        <f>LEFT(P29,FIND("/",P29,1)-1)</f>
        <v>music</v>
      </c>
      <c r="R29" t="str">
        <f>RIGHT(P29,LEN(P29)-SEARCH("/",P29,1))</f>
        <v>rock</v>
      </c>
      <c r="S29" s="8">
        <f>(((L29/60)/60)/24)+DATE(1970,1,1)</f>
        <v>42280.208333333328</v>
      </c>
      <c r="T29" s="8">
        <f>(((M29/60)/60)/24)+DATE(1970,1,1)</f>
        <v>42288.208333333328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4">
        <f>(E30/D30)*100</f>
        <v>105.22553516819573</v>
      </c>
      <c r="G30" t="s">
        <v>19</v>
      </c>
      <c r="H30">
        <v>2220</v>
      </c>
      <c r="I30" s="4">
        <f>(E30/H30)</f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32</v>
      </c>
      <c r="Q30" t="str">
        <f>LEFT(P30,FIND("/",P30,1)-1)</f>
        <v>theater</v>
      </c>
      <c r="R30" t="str">
        <f>RIGHT(P30,LEN(P30)-SEARCH("/",P30,1))</f>
        <v>plays</v>
      </c>
      <c r="S30" s="8">
        <f>(((L30/60)/60)/24)+DATE(1970,1,1)</f>
        <v>40218.25</v>
      </c>
      <c r="T30" s="8">
        <f>(((M30/60)/60)/24)+DATE(1970,1,1)</f>
        <v>40241.25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4">
        <f>(E31/D31)*100</f>
        <v>328.89978213507629</v>
      </c>
      <c r="G31" t="s">
        <v>19</v>
      </c>
      <c r="H31">
        <v>1606</v>
      </c>
      <c r="I31" s="4">
        <f>(E31/H31)</f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t="b">
        <v>0</v>
      </c>
      <c r="O31" t="b">
        <v>0</v>
      </c>
      <c r="P31" t="s">
        <v>99</v>
      </c>
      <c r="Q31" t="str">
        <f>LEFT(P31,FIND("/",P31,1)-1)</f>
        <v>film &amp; video</v>
      </c>
      <c r="R31" t="str">
        <f>RIGHT(P31,LEN(P31)-SEARCH("/",P31,1))</f>
        <v>shorts</v>
      </c>
      <c r="S31" s="8">
        <f>(((L31/60)/60)/24)+DATE(1970,1,1)</f>
        <v>43301.208333333328</v>
      </c>
      <c r="T31" s="8">
        <f>(((M31/60)/60)/24)+DATE(1970,1,1)</f>
        <v>43341.208333333328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4">
        <f>(E32/D32)*100</f>
        <v>160.61111111111111</v>
      </c>
      <c r="G32" t="s">
        <v>19</v>
      </c>
      <c r="H32">
        <v>129</v>
      </c>
      <c r="I32" s="4">
        <f>(E32/H32)</f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70</v>
      </c>
      <c r="Q32" t="str">
        <f>LEFT(P32,FIND("/",P32,1)-1)</f>
        <v>film &amp; video</v>
      </c>
      <c r="R32" t="str">
        <f>RIGHT(P32,LEN(P32)-SEARCH("/",P32,1))</f>
        <v>animation</v>
      </c>
      <c r="S32" s="8">
        <f>(((L32/60)/60)/24)+DATE(1970,1,1)</f>
        <v>43609.208333333328</v>
      </c>
      <c r="T32" s="8">
        <f>(((M32/60)/60)/24)+DATE(1970,1,1)</f>
        <v>43614.208333333328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4">
        <f>(E33/D33)*100</f>
        <v>310</v>
      </c>
      <c r="G33" t="s">
        <v>19</v>
      </c>
      <c r="H33">
        <v>226</v>
      </c>
      <c r="I33" s="4">
        <f>(E33/H33)</f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t="b">
        <v>0</v>
      </c>
      <c r="O33" t="b">
        <v>0</v>
      </c>
      <c r="P33" t="s">
        <v>88</v>
      </c>
      <c r="Q33" t="str">
        <f>LEFT(P33,FIND("/",P33,1)-1)</f>
        <v>games</v>
      </c>
      <c r="R33" t="str">
        <f>RIGHT(P33,LEN(P33)-SEARCH("/",P33,1))</f>
        <v>video games</v>
      </c>
      <c r="S33" s="8">
        <f>(((L33/60)/60)/24)+DATE(1970,1,1)</f>
        <v>42374.25</v>
      </c>
      <c r="T33" s="8">
        <f>(((M33/60)/60)/24)+DATE(1970,1,1)</f>
        <v>42402.25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4">
        <f>(E34/D34)*100</f>
        <v>86.807920792079202</v>
      </c>
      <c r="G34" t="s">
        <v>13</v>
      </c>
      <c r="H34">
        <v>2307</v>
      </c>
      <c r="I34" s="4">
        <f>(E34/H34)</f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t="b">
        <v>0</v>
      </c>
      <c r="O34" t="b">
        <v>0</v>
      </c>
      <c r="P34" t="s">
        <v>41</v>
      </c>
      <c r="Q34" t="str">
        <f>LEFT(P34,FIND("/",P34,1)-1)</f>
        <v>film &amp; video</v>
      </c>
      <c r="R34" t="str">
        <f>RIGHT(P34,LEN(P34)-SEARCH("/",P34,1))</f>
        <v>documentary</v>
      </c>
      <c r="S34" s="8">
        <f>(((L34/60)/60)/24)+DATE(1970,1,1)</f>
        <v>43110.25</v>
      </c>
      <c r="T34" s="8">
        <f>(((M34/60)/60)/24)+DATE(1970,1,1)</f>
        <v>43137.25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4">
        <f>(E35/D35)*100</f>
        <v>377.82071713147411</v>
      </c>
      <c r="G35" t="s">
        <v>19</v>
      </c>
      <c r="H35">
        <v>5419</v>
      </c>
      <c r="I35" s="4">
        <f>(E35/H35)</f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32</v>
      </c>
      <c r="Q35" t="str">
        <f>LEFT(P35,FIND("/",P35,1)-1)</f>
        <v>theater</v>
      </c>
      <c r="R35" t="str">
        <f>RIGHT(P35,LEN(P35)-SEARCH("/",P35,1))</f>
        <v>plays</v>
      </c>
      <c r="S35" s="8">
        <f>(((L35/60)/60)/24)+DATE(1970,1,1)</f>
        <v>41917.208333333336</v>
      </c>
      <c r="T35" s="8">
        <f>(((M35/60)/60)/24)+DATE(1970,1,1)</f>
        <v>41954.25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4">
        <f>(E36/D36)*100</f>
        <v>150.80645161290323</v>
      </c>
      <c r="G36" t="s">
        <v>19</v>
      </c>
      <c r="H36">
        <v>165</v>
      </c>
      <c r="I36" s="4">
        <f>(E36/H36)</f>
        <v>85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41</v>
      </c>
      <c r="Q36" t="str">
        <f>LEFT(P36,FIND("/",P36,1)-1)</f>
        <v>film &amp; video</v>
      </c>
      <c r="R36" t="str">
        <f>RIGHT(P36,LEN(P36)-SEARCH("/",P36,1))</f>
        <v>documentary</v>
      </c>
      <c r="S36" s="8">
        <f>(((L36/60)/60)/24)+DATE(1970,1,1)</f>
        <v>42817.208333333328</v>
      </c>
      <c r="T36" s="8">
        <f>(((M36/60)/60)/24)+DATE(1970,1,1)</f>
        <v>42822.208333333328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4">
        <f>(E37/D37)*100</f>
        <v>150.30119521912351</v>
      </c>
      <c r="G37" t="s">
        <v>19</v>
      </c>
      <c r="H37">
        <v>1965</v>
      </c>
      <c r="I37" s="4">
        <f>(E37/H37)</f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t="b">
        <v>0</v>
      </c>
      <c r="O37" t="b">
        <v>1</v>
      </c>
      <c r="P37" t="s">
        <v>52</v>
      </c>
      <c r="Q37" t="str">
        <f>LEFT(P37,FIND("/",P37,1)-1)</f>
        <v>film &amp; video</v>
      </c>
      <c r="R37" t="str">
        <f>RIGHT(P37,LEN(P37)-SEARCH("/",P37,1))</f>
        <v>drama</v>
      </c>
      <c r="S37" s="8">
        <f>(((L37/60)/60)/24)+DATE(1970,1,1)</f>
        <v>43484.25</v>
      </c>
      <c r="T37" s="8">
        <f>(((M37/60)/60)/24)+DATE(1970,1,1)</f>
        <v>43526.25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4">
        <f>(E38/D38)*100</f>
        <v>157.28571428571431</v>
      </c>
      <c r="G38" t="s">
        <v>19</v>
      </c>
      <c r="H38">
        <v>16</v>
      </c>
      <c r="I38" s="4">
        <f>(E38/H38)</f>
        <v>68.8125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32</v>
      </c>
      <c r="Q38" t="str">
        <f>LEFT(P38,FIND("/",P38,1)-1)</f>
        <v>theater</v>
      </c>
      <c r="R38" t="str">
        <f>RIGHT(P38,LEN(P38)-SEARCH("/",P38,1))</f>
        <v>plays</v>
      </c>
      <c r="S38" s="8">
        <f>(((L38/60)/60)/24)+DATE(1970,1,1)</f>
        <v>40600.25</v>
      </c>
      <c r="T38" s="8">
        <f>(((M38/60)/60)/24)+DATE(1970,1,1)</f>
        <v>40625.208333333336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4">
        <f>(E39/D39)*100</f>
        <v>139.98765432098764</v>
      </c>
      <c r="G39" t="s">
        <v>19</v>
      </c>
      <c r="H39">
        <v>107</v>
      </c>
      <c r="I39" s="4">
        <f>(E39/H39)</f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118</v>
      </c>
      <c r="Q39" t="str">
        <f>LEFT(P39,FIND("/",P39,1)-1)</f>
        <v>publishing</v>
      </c>
      <c r="R39" t="str">
        <f>RIGHT(P39,LEN(P39)-SEARCH("/",P39,1))</f>
        <v>fiction</v>
      </c>
      <c r="S39" s="8">
        <f>(((L39/60)/60)/24)+DATE(1970,1,1)</f>
        <v>43744.208333333328</v>
      </c>
      <c r="T39" s="8">
        <f>(((M39/60)/60)/24)+DATE(1970,1,1)</f>
        <v>43777.25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4">
        <f>(E40/D40)*100</f>
        <v>325.32258064516128</v>
      </c>
      <c r="G40" t="s">
        <v>19</v>
      </c>
      <c r="H40">
        <v>134</v>
      </c>
      <c r="I40" s="4">
        <f>(E40/H40)</f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121</v>
      </c>
      <c r="Q40" t="str">
        <f>LEFT(P40,FIND("/",P40,1)-1)</f>
        <v>photography</v>
      </c>
      <c r="R40" t="str">
        <f>RIGHT(P40,LEN(P40)-SEARCH("/",P40,1))</f>
        <v>photography books</v>
      </c>
      <c r="S40" s="8">
        <f>(((L40/60)/60)/24)+DATE(1970,1,1)</f>
        <v>40469.208333333336</v>
      </c>
      <c r="T40" s="8">
        <f>(((M40/60)/60)/24)+DATE(1970,1,1)</f>
        <v>40474.208333333336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4">
        <f>(E41/D41)*100</f>
        <v>50.777777777777779</v>
      </c>
      <c r="G41" t="s">
        <v>13</v>
      </c>
      <c r="H41">
        <v>88</v>
      </c>
      <c r="I41" s="4">
        <f>(E41/H41)</f>
        <v>57.125</v>
      </c>
      <c r="J41" t="s">
        <v>35</v>
      </c>
      <c r="K41" t="s">
        <v>36</v>
      </c>
      <c r="L41">
        <v>1361772000</v>
      </c>
      <c r="M41">
        <v>1362978000</v>
      </c>
      <c r="N41" t="b">
        <v>0</v>
      </c>
      <c r="O41" t="b">
        <v>0</v>
      </c>
      <c r="P41" t="s">
        <v>32</v>
      </c>
      <c r="Q41" t="str">
        <f>LEFT(P41,FIND("/",P41,1)-1)</f>
        <v>theater</v>
      </c>
      <c r="R41" t="str">
        <f>RIGHT(P41,LEN(P41)-SEARCH("/",P41,1))</f>
        <v>plays</v>
      </c>
      <c r="S41" s="8">
        <f>(((L41/60)/60)/24)+DATE(1970,1,1)</f>
        <v>41330.25</v>
      </c>
      <c r="T41" s="8">
        <f>(((M41/60)/60)/24)+DATE(1970,1,1)</f>
        <v>41344.208333333336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4">
        <f>(E42/D42)*100</f>
        <v>169.06818181818181</v>
      </c>
      <c r="G42" t="s">
        <v>19</v>
      </c>
      <c r="H42">
        <v>198</v>
      </c>
      <c r="I42" s="4">
        <f>(E42/H42)</f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64</v>
      </c>
      <c r="Q42" t="str">
        <f>LEFT(P42,FIND("/",P42,1)-1)</f>
        <v>technology</v>
      </c>
      <c r="R42" t="str">
        <f>RIGHT(P42,LEN(P42)-SEARCH("/",P42,1))</f>
        <v>wearables</v>
      </c>
      <c r="S42" s="8">
        <f>(((L42/60)/60)/24)+DATE(1970,1,1)</f>
        <v>40334.208333333336</v>
      </c>
      <c r="T42" s="8">
        <f>(((M42/60)/60)/24)+DATE(1970,1,1)</f>
        <v>40353.208333333336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4">
        <f>(E43/D43)*100</f>
        <v>212.92857142857144</v>
      </c>
      <c r="G43" t="s">
        <v>19</v>
      </c>
      <c r="H43">
        <v>111</v>
      </c>
      <c r="I43" s="4">
        <f>(E43/H43)</f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t="b">
        <v>0</v>
      </c>
      <c r="O43" t="b">
        <v>1</v>
      </c>
      <c r="P43" t="s">
        <v>22</v>
      </c>
      <c r="Q43" t="str">
        <f>LEFT(P43,FIND("/",P43,1)-1)</f>
        <v>music</v>
      </c>
      <c r="R43" t="str">
        <f>RIGHT(P43,LEN(P43)-SEARCH("/",P43,1))</f>
        <v>rock</v>
      </c>
      <c r="S43" s="8">
        <f>(((L43/60)/60)/24)+DATE(1970,1,1)</f>
        <v>41156.208333333336</v>
      </c>
      <c r="T43" s="8">
        <f>(((M43/60)/60)/24)+DATE(1970,1,1)</f>
        <v>41182.208333333336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4">
        <f>(E44/D44)*100</f>
        <v>443.94444444444446</v>
      </c>
      <c r="G44" t="s">
        <v>19</v>
      </c>
      <c r="H44">
        <v>222</v>
      </c>
      <c r="I44" s="4">
        <f>(E44/H44)</f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16</v>
      </c>
      <c r="Q44" t="str">
        <f>LEFT(P44,FIND("/",P44,1)-1)</f>
        <v>food</v>
      </c>
      <c r="R44" t="str">
        <f>RIGHT(P44,LEN(P44)-SEARCH("/",P44,1))</f>
        <v>food trucks</v>
      </c>
      <c r="S44" s="8">
        <f>(((L44/60)/60)/24)+DATE(1970,1,1)</f>
        <v>40728.208333333336</v>
      </c>
      <c r="T44" s="8">
        <f>(((M44/60)/60)/24)+DATE(1970,1,1)</f>
        <v>40737.208333333336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4">
        <f>(E45/D45)*100</f>
        <v>185.9390243902439</v>
      </c>
      <c r="G45" t="s">
        <v>19</v>
      </c>
      <c r="H45">
        <v>6212</v>
      </c>
      <c r="I45" s="4">
        <f>(E45/H45)</f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132</v>
      </c>
      <c r="Q45" t="str">
        <f>LEFT(P45,FIND("/",P45,1)-1)</f>
        <v>publishing</v>
      </c>
      <c r="R45" t="str">
        <f>RIGHT(P45,LEN(P45)-SEARCH("/",P45,1))</f>
        <v>radio &amp; podcasts</v>
      </c>
      <c r="S45" s="8">
        <f>(((L45/60)/60)/24)+DATE(1970,1,1)</f>
        <v>41844.208333333336</v>
      </c>
      <c r="T45" s="8">
        <f>(((M45/60)/60)/24)+DATE(1970,1,1)</f>
        <v>41860.208333333336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4">
        <f>(E46/D46)*100</f>
        <v>658.8125</v>
      </c>
      <c r="G46" t="s">
        <v>19</v>
      </c>
      <c r="H46">
        <v>98</v>
      </c>
      <c r="I46" s="4">
        <f>(E46/H46)</f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t="b">
        <v>0</v>
      </c>
      <c r="O46" t="b">
        <v>0</v>
      </c>
      <c r="P46" t="s">
        <v>118</v>
      </c>
      <c r="Q46" t="str">
        <f>LEFT(P46,FIND("/",P46,1)-1)</f>
        <v>publishing</v>
      </c>
      <c r="R46" t="str">
        <f>RIGHT(P46,LEN(P46)-SEARCH("/",P46,1))</f>
        <v>fiction</v>
      </c>
      <c r="S46" s="8">
        <f>(((L46/60)/60)/24)+DATE(1970,1,1)</f>
        <v>43541.208333333328</v>
      </c>
      <c r="T46" s="8">
        <f>(((M46/60)/60)/24)+DATE(1970,1,1)</f>
        <v>43542.208333333328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4">
        <f>(E47/D47)*100</f>
        <v>47.684210526315788</v>
      </c>
      <c r="G47" t="s">
        <v>13</v>
      </c>
      <c r="H47">
        <v>48</v>
      </c>
      <c r="I47" s="4">
        <f>(E47/H47)</f>
        <v>94.375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32</v>
      </c>
      <c r="Q47" t="str">
        <f>LEFT(P47,FIND("/",P47,1)-1)</f>
        <v>theater</v>
      </c>
      <c r="R47" t="str">
        <f>RIGHT(P47,LEN(P47)-SEARCH("/",P47,1))</f>
        <v>plays</v>
      </c>
      <c r="S47" s="8">
        <f>(((L47/60)/60)/24)+DATE(1970,1,1)</f>
        <v>42676.208333333328</v>
      </c>
      <c r="T47" s="8">
        <f>(((M47/60)/60)/24)+DATE(1970,1,1)</f>
        <v>42691.25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4">
        <f>(E48/D48)*100</f>
        <v>114.78378378378378</v>
      </c>
      <c r="G48" t="s">
        <v>19</v>
      </c>
      <c r="H48">
        <v>92</v>
      </c>
      <c r="I48" s="4">
        <f>(E48/H48)</f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22</v>
      </c>
      <c r="Q48" t="str">
        <f>LEFT(P48,FIND("/",P48,1)-1)</f>
        <v>music</v>
      </c>
      <c r="R48" t="str">
        <f>RIGHT(P48,LEN(P48)-SEARCH("/",P48,1))</f>
        <v>rock</v>
      </c>
      <c r="S48" s="8">
        <f>(((L48/60)/60)/24)+DATE(1970,1,1)</f>
        <v>40367.208333333336</v>
      </c>
      <c r="T48" s="8">
        <f>(((M48/60)/60)/24)+DATE(1970,1,1)</f>
        <v>40390.208333333336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4">
        <f>(E49/D49)*100</f>
        <v>475.26666666666665</v>
      </c>
      <c r="G49" t="s">
        <v>19</v>
      </c>
      <c r="H49">
        <v>149</v>
      </c>
      <c r="I49" s="4">
        <f>(E49/H49)</f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32</v>
      </c>
      <c r="Q49" t="str">
        <f>LEFT(P49,FIND("/",P49,1)-1)</f>
        <v>theater</v>
      </c>
      <c r="R49" t="str">
        <f>RIGHT(P49,LEN(P49)-SEARCH("/",P49,1))</f>
        <v>plays</v>
      </c>
      <c r="S49" s="8">
        <f>(((L49/60)/60)/24)+DATE(1970,1,1)</f>
        <v>41727.208333333336</v>
      </c>
      <c r="T49" s="8">
        <f>(((M49/60)/60)/24)+DATE(1970,1,1)</f>
        <v>41757.208333333336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4">
        <f>(E50/D50)*100</f>
        <v>386.97297297297297</v>
      </c>
      <c r="G50" t="s">
        <v>19</v>
      </c>
      <c r="H50">
        <v>2431</v>
      </c>
      <c r="I50" s="4">
        <f>(E50/H50)</f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32</v>
      </c>
      <c r="Q50" t="str">
        <f>LEFT(P50,FIND("/",P50,1)-1)</f>
        <v>theater</v>
      </c>
      <c r="R50" t="str">
        <f>RIGHT(P50,LEN(P50)-SEARCH("/",P50,1))</f>
        <v>plays</v>
      </c>
      <c r="S50" s="8">
        <f>(((L50/60)/60)/24)+DATE(1970,1,1)</f>
        <v>42180.208333333328</v>
      </c>
      <c r="T50" s="8">
        <f>(((M50/60)/60)/24)+DATE(1970,1,1)</f>
        <v>42192.208333333328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4">
        <f>(E51/D51)*100</f>
        <v>189.625</v>
      </c>
      <c r="G51" t="s">
        <v>19</v>
      </c>
      <c r="H51">
        <v>303</v>
      </c>
      <c r="I51" s="4">
        <f>(E51/H51)</f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22</v>
      </c>
      <c r="Q51" t="str">
        <f>LEFT(P51,FIND("/",P51,1)-1)</f>
        <v>music</v>
      </c>
      <c r="R51" t="str">
        <f>RIGHT(P51,LEN(P51)-SEARCH("/",P51,1))</f>
        <v>rock</v>
      </c>
      <c r="S51" s="8">
        <f>(((L51/60)/60)/24)+DATE(1970,1,1)</f>
        <v>43758.208333333328</v>
      </c>
      <c r="T51" s="8">
        <f>(((M51/60)/60)/24)+DATE(1970,1,1)</f>
        <v>43803.25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4">
        <f>(E52/D52)*100</f>
        <v>2</v>
      </c>
      <c r="G52" t="s">
        <v>13</v>
      </c>
      <c r="H52">
        <v>1</v>
      </c>
      <c r="I52" s="4">
        <f>(E52/H52)</f>
        <v>2</v>
      </c>
      <c r="J52" t="s">
        <v>106</v>
      </c>
      <c r="K52" t="s">
        <v>107</v>
      </c>
      <c r="L52">
        <v>1375333200</v>
      </c>
      <c r="M52">
        <v>1377752400</v>
      </c>
      <c r="N52" t="b">
        <v>0</v>
      </c>
      <c r="O52" t="b">
        <v>0</v>
      </c>
      <c r="P52" t="s">
        <v>147</v>
      </c>
      <c r="Q52" t="str">
        <f>LEFT(P52,FIND("/",P52,1)-1)</f>
        <v>music</v>
      </c>
      <c r="R52" t="str">
        <f>RIGHT(P52,LEN(P52)-SEARCH("/",P52,1))</f>
        <v>metal</v>
      </c>
      <c r="S52" s="8">
        <f>(((L52/60)/60)/24)+DATE(1970,1,1)</f>
        <v>41487.208333333336</v>
      </c>
      <c r="T52" s="8">
        <f>(((M52/60)/60)/24)+DATE(1970,1,1)</f>
        <v>41515.208333333336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4">
        <f>(E53/D53)*100</f>
        <v>91.867805186590772</v>
      </c>
      <c r="G53" t="s">
        <v>13</v>
      </c>
      <c r="H53">
        <v>1467</v>
      </c>
      <c r="I53" s="4">
        <f>(E53/H53)</f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t="b">
        <v>0</v>
      </c>
      <c r="O53" t="b">
        <v>1</v>
      </c>
      <c r="P53" t="s">
        <v>64</v>
      </c>
      <c r="Q53" t="str">
        <f>LEFT(P53,FIND("/",P53,1)-1)</f>
        <v>technology</v>
      </c>
      <c r="R53" t="str">
        <f>RIGHT(P53,LEN(P53)-SEARCH("/",P53,1))</f>
        <v>wearables</v>
      </c>
      <c r="S53" s="8">
        <f>(((L53/60)/60)/24)+DATE(1970,1,1)</f>
        <v>40995.208333333336</v>
      </c>
      <c r="T53" s="8">
        <f>(((M53/60)/60)/24)+DATE(1970,1,1)</f>
        <v>41011.208333333336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4">
        <f>(E54/D54)*100</f>
        <v>34.152777777777779</v>
      </c>
      <c r="G54" t="s">
        <v>13</v>
      </c>
      <c r="H54">
        <v>75</v>
      </c>
      <c r="I54" s="4">
        <f>(E54/H54)</f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32</v>
      </c>
      <c r="Q54" t="str">
        <f>LEFT(P54,FIND("/",P54,1)-1)</f>
        <v>theater</v>
      </c>
      <c r="R54" t="str">
        <f>RIGHT(P54,LEN(P54)-SEARCH("/",P54,1))</f>
        <v>plays</v>
      </c>
      <c r="S54" s="8">
        <f>(((L54/60)/60)/24)+DATE(1970,1,1)</f>
        <v>40436.208333333336</v>
      </c>
      <c r="T54" s="8">
        <f>(((M54/60)/60)/24)+DATE(1970,1,1)</f>
        <v>40440.208333333336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4">
        <f>(E55/D55)*100</f>
        <v>140.40909090909091</v>
      </c>
      <c r="G55" t="s">
        <v>19</v>
      </c>
      <c r="H55">
        <v>209</v>
      </c>
      <c r="I55" s="4">
        <f>(E55/H55)</f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52</v>
      </c>
      <c r="Q55" t="str">
        <f>LEFT(P55,FIND("/",P55,1)-1)</f>
        <v>film &amp; video</v>
      </c>
      <c r="R55" t="str">
        <f>RIGHT(P55,LEN(P55)-SEARCH("/",P55,1))</f>
        <v>drama</v>
      </c>
      <c r="S55" s="8">
        <f>(((L55/60)/60)/24)+DATE(1970,1,1)</f>
        <v>41779.208333333336</v>
      </c>
      <c r="T55" s="8">
        <f>(((M55/60)/60)/24)+DATE(1970,1,1)</f>
        <v>41818.208333333336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4">
        <f>(E56/D56)*100</f>
        <v>89.86666666666666</v>
      </c>
      <c r="G56" t="s">
        <v>13</v>
      </c>
      <c r="H56">
        <v>120</v>
      </c>
      <c r="I56" s="4">
        <f>(E56/H56)</f>
        <v>44.93333333333333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64</v>
      </c>
      <c r="Q56" t="str">
        <f>LEFT(P56,FIND("/",P56,1)-1)</f>
        <v>technology</v>
      </c>
      <c r="R56" t="str">
        <f>RIGHT(P56,LEN(P56)-SEARCH("/",P56,1))</f>
        <v>wearables</v>
      </c>
      <c r="S56" s="8">
        <f>(((L56/60)/60)/24)+DATE(1970,1,1)</f>
        <v>43170.25</v>
      </c>
      <c r="T56" s="8">
        <f>(((M56/60)/60)/24)+DATE(1970,1,1)</f>
        <v>43176.208333333328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4">
        <f>(E57/D57)*100</f>
        <v>177.96969696969697</v>
      </c>
      <c r="G57" t="s">
        <v>19</v>
      </c>
      <c r="H57">
        <v>131</v>
      </c>
      <c r="I57" s="4">
        <f>(E57/H57)</f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158</v>
      </c>
      <c r="Q57" t="str">
        <f>LEFT(P57,FIND("/",P57,1)-1)</f>
        <v>music</v>
      </c>
      <c r="R57" t="str">
        <f>RIGHT(P57,LEN(P57)-SEARCH("/",P57,1))</f>
        <v>jazz</v>
      </c>
      <c r="S57" s="8">
        <f>(((L57/60)/60)/24)+DATE(1970,1,1)</f>
        <v>43311.208333333328</v>
      </c>
      <c r="T57" s="8">
        <f>(((M57/60)/60)/24)+DATE(1970,1,1)</f>
        <v>43316.208333333328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4">
        <f>(E58/D58)*100</f>
        <v>143.66249999999999</v>
      </c>
      <c r="G58" t="s">
        <v>19</v>
      </c>
      <c r="H58">
        <v>164</v>
      </c>
      <c r="I58" s="4">
        <f>(E58/H58)</f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64</v>
      </c>
      <c r="Q58" t="str">
        <f>LEFT(P58,FIND("/",P58,1)-1)</f>
        <v>technology</v>
      </c>
      <c r="R58" t="str">
        <f>RIGHT(P58,LEN(P58)-SEARCH("/",P58,1))</f>
        <v>wearables</v>
      </c>
      <c r="S58" s="8">
        <f>(((L58/60)/60)/24)+DATE(1970,1,1)</f>
        <v>42014.25</v>
      </c>
      <c r="T58" s="8">
        <f>(((M58/60)/60)/24)+DATE(1970,1,1)</f>
        <v>42021.25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4">
        <f>(E59/D59)*100</f>
        <v>215.27586206896552</v>
      </c>
      <c r="G59" t="s">
        <v>19</v>
      </c>
      <c r="H59">
        <v>201</v>
      </c>
      <c r="I59" s="4">
        <f>(E59/H59)</f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88</v>
      </c>
      <c r="Q59" t="str">
        <f>LEFT(P59,FIND("/",P59,1)-1)</f>
        <v>games</v>
      </c>
      <c r="R59" t="str">
        <f>RIGHT(P59,LEN(P59)-SEARCH("/",P59,1))</f>
        <v>video games</v>
      </c>
      <c r="S59" s="8">
        <f>(((L59/60)/60)/24)+DATE(1970,1,1)</f>
        <v>42979.208333333328</v>
      </c>
      <c r="T59" s="8">
        <f>(((M59/60)/60)/24)+DATE(1970,1,1)</f>
        <v>42991.208333333328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4">
        <f>(E60/D60)*100</f>
        <v>227.11111111111114</v>
      </c>
      <c r="G60" t="s">
        <v>19</v>
      </c>
      <c r="H60">
        <v>211</v>
      </c>
      <c r="I60" s="4">
        <f>(E60/H60)</f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32</v>
      </c>
      <c r="Q60" t="str">
        <f>LEFT(P60,FIND("/",P60,1)-1)</f>
        <v>theater</v>
      </c>
      <c r="R60" t="str">
        <f>RIGHT(P60,LEN(P60)-SEARCH("/",P60,1))</f>
        <v>plays</v>
      </c>
      <c r="S60" s="8">
        <f>(((L60/60)/60)/24)+DATE(1970,1,1)</f>
        <v>42268.208333333328</v>
      </c>
      <c r="T60" s="8">
        <f>(((M60/60)/60)/24)+DATE(1970,1,1)</f>
        <v>42281.208333333328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4">
        <f>(E61/D61)*100</f>
        <v>275.07142857142861</v>
      </c>
      <c r="G61" t="s">
        <v>19</v>
      </c>
      <c r="H61">
        <v>128</v>
      </c>
      <c r="I61" s="4">
        <f>(E61/H61)</f>
        <v>30.0859375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32</v>
      </c>
      <c r="Q61" t="str">
        <f>LEFT(P61,FIND("/",P61,1)-1)</f>
        <v>theater</v>
      </c>
      <c r="R61" t="str">
        <f>RIGHT(P61,LEN(P61)-SEARCH("/",P61,1))</f>
        <v>plays</v>
      </c>
      <c r="S61" s="8">
        <f>(((L61/60)/60)/24)+DATE(1970,1,1)</f>
        <v>42898.208333333328</v>
      </c>
      <c r="T61" s="8">
        <f>(((M61/60)/60)/24)+DATE(1970,1,1)</f>
        <v>42913.208333333328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4">
        <f>(E62/D62)*100</f>
        <v>144.37048832271762</v>
      </c>
      <c r="G62" t="s">
        <v>19</v>
      </c>
      <c r="H62">
        <v>1600</v>
      </c>
      <c r="I62" s="4">
        <f>(E62/H62)</f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t="b">
        <v>0</v>
      </c>
      <c r="O62" t="b">
        <v>0</v>
      </c>
      <c r="P62" t="s">
        <v>32</v>
      </c>
      <c r="Q62" t="str">
        <f>LEFT(P62,FIND("/",P62,1)-1)</f>
        <v>theater</v>
      </c>
      <c r="R62" t="str">
        <f>RIGHT(P62,LEN(P62)-SEARCH("/",P62,1))</f>
        <v>plays</v>
      </c>
      <c r="S62" s="8">
        <f>(((L62/60)/60)/24)+DATE(1970,1,1)</f>
        <v>41107.208333333336</v>
      </c>
      <c r="T62" s="8">
        <f>(((M62/60)/60)/24)+DATE(1970,1,1)</f>
        <v>41110.208333333336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4">
        <f>(E63/D63)*100</f>
        <v>92.74598393574297</v>
      </c>
      <c r="G63" t="s">
        <v>13</v>
      </c>
      <c r="H63">
        <v>2253</v>
      </c>
      <c r="I63" s="4">
        <f>(E63/H63)</f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t="b">
        <v>0</v>
      </c>
      <c r="O63" t="b">
        <v>0</v>
      </c>
      <c r="P63" t="s">
        <v>32</v>
      </c>
      <c r="Q63" t="str">
        <f>LEFT(P63,FIND("/",P63,1)-1)</f>
        <v>theater</v>
      </c>
      <c r="R63" t="str">
        <f>RIGHT(P63,LEN(P63)-SEARCH("/",P63,1))</f>
        <v>plays</v>
      </c>
      <c r="S63" s="8">
        <f>(((L63/60)/60)/24)+DATE(1970,1,1)</f>
        <v>40595.25</v>
      </c>
      <c r="T63" s="8">
        <f>(((M63/60)/60)/24)+DATE(1970,1,1)</f>
        <v>40635.208333333336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4">
        <f>(E64/D64)*100</f>
        <v>722.6</v>
      </c>
      <c r="G64" t="s">
        <v>19</v>
      </c>
      <c r="H64">
        <v>249</v>
      </c>
      <c r="I64" s="4">
        <f>(E64/H64)</f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27</v>
      </c>
      <c r="Q64" t="str">
        <f>LEFT(P64,FIND("/",P64,1)-1)</f>
        <v>technology</v>
      </c>
      <c r="R64" t="str">
        <f>RIGHT(P64,LEN(P64)-SEARCH("/",P64,1))</f>
        <v>web</v>
      </c>
      <c r="S64" s="8">
        <f>(((L64/60)/60)/24)+DATE(1970,1,1)</f>
        <v>42160.208333333328</v>
      </c>
      <c r="T64" s="8">
        <f>(((M64/60)/60)/24)+DATE(1970,1,1)</f>
        <v>42161.208333333328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4">
        <f>(E65/D65)*100</f>
        <v>11.851063829787234</v>
      </c>
      <c r="G65" t="s">
        <v>13</v>
      </c>
      <c r="H65">
        <v>5</v>
      </c>
      <c r="I65" s="4">
        <f>(E65/H65)</f>
        <v>111.4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32</v>
      </c>
      <c r="Q65" t="str">
        <f>LEFT(P65,FIND("/",P65,1)-1)</f>
        <v>theater</v>
      </c>
      <c r="R65" t="str">
        <f>RIGHT(P65,LEN(P65)-SEARCH("/",P65,1))</f>
        <v>plays</v>
      </c>
      <c r="S65" s="8">
        <f>(((L65/60)/60)/24)+DATE(1970,1,1)</f>
        <v>42853.208333333328</v>
      </c>
      <c r="T65" s="8">
        <f>(((M65/60)/60)/24)+DATE(1970,1,1)</f>
        <v>42859.208333333328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4">
        <f>(E66/D66)*100</f>
        <v>97.642857142857139</v>
      </c>
      <c r="G66" t="s">
        <v>13</v>
      </c>
      <c r="H66">
        <v>38</v>
      </c>
      <c r="I66" s="4">
        <f>(E66/H66)</f>
        <v>71.94736842105263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27</v>
      </c>
      <c r="Q66" t="str">
        <f>LEFT(P66,FIND("/",P66,1)-1)</f>
        <v>technology</v>
      </c>
      <c r="R66" t="str">
        <f>RIGHT(P66,LEN(P66)-SEARCH("/",P66,1))</f>
        <v>web</v>
      </c>
      <c r="S66" s="8">
        <f>(((L66/60)/60)/24)+DATE(1970,1,1)</f>
        <v>43283.208333333328</v>
      </c>
      <c r="T66" s="8">
        <f>(((M66/60)/60)/24)+DATE(1970,1,1)</f>
        <v>43298.208333333328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4">
        <f>(E67/D67)*100</f>
        <v>236.14754098360655</v>
      </c>
      <c r="G67" t="s">
        <v>19</v>
      </c>
      <c r="H67">
        <v>236</v>
      </c>
      <c r="I67" s="4">
        <f>(E67/H67)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32</v>
      </c>
      <c r="Q67" t="str">
        <f>LEFT(P67,FIND("/",P67,1)-1)</f>
        <v>theater</v>
      </c>
      <c r="R67" t="str">
        <f>RIGHT(P67,LEN(P67)-SEARCH("/",P67,1))</f>
        <v>plays</v>
      </c>
      <c r="S67" s="8">
        <f>(((L67/60)/60)/24)+DATE(1970,1,1)</f>
        <v>40570.25</v>
      </c>
      <c r="T67" s="8">
        <f>(((M67/60)/60)/24)+DATE(1970,1,1)</f>
        <v>40577.25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4">
        <f>(E68/D68)*100</f>
        <v>45.068965517241381</v>
      </c>
      <c r="G68" t="s">
        <v>13</v>
      </c>
      <c r="H68">
        <v>12</v>
      </c>
      <c r="I68" s="4">
        <f>(E68/H68)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32</v>
      </c>
      <c r="Q68" t="str">
        <f>LEFT(P68,FIND("/",P68,1)-1)</f>
        <v>theater</v>
      </c>
      <c r="R68" t="str">
        <f>RIGHT(P68,LEN(P68)-SEARCH("/",P68,1))</f>
        <v>plays</v>
      </c>
      <c r="S68" s="8">
        <f>(((L68/60)/60)/24)+DATE(1970,1,1)</f>
        <v>42102.208333333328</v>
      </c>
      <c r="T68" s="8">
        <f>(((M68/60)/60)/24)+DATE(1970,1,1)</f>
        <v>42107.208333333328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4">
        <f>(E69/D69)*100</f>
        <v>162.38567493112947</v>
      </c>
      <c r="G69" t="s">
        <v>19</v>
      </c>
      <c r="H69">
        <v>4065</v>
      </c>
      <c r="I69" s="4">
        <f>(E69/H69)</f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t="b">
        <v>0</v>
      </c>
      <c r="O69" t="b">
        <v>1</v>
      </c>
      <c r="P69" t="s">
        <v>64</v>
      </c>
      <c r="Q69" t="str">
        <f>LEFT(P69,FIND("/",P69,1)-1)</f>
        <v>technology</v>
      </c>
      <c r="R69" t="str">
        <f>RIGHT(P69,LEN(P69)-SEARCH("/",P69,1))</f>
        <v>wearables</v>
      </c>
      <c r="S69" s="8">
        <f>(((L69/60)/60)/24)+DATE(1970,1,1)</f>
        <v>40203.25</v>
      </c>
      <c r="T69" s="8">
        <f>(((M69/60)/60)/24)+DATE(1970,1,1)</f>
        <v>40208.25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4">
        <f>(E70/D70)*100</f>
        <v>254.52631578947367</v>
      </c>
      <c r="G70" t="s">
        <v>19</v>
      </c>
      <c r="H70">
        <v>246</v>
      </c>
      <c r="I70" s="4">
        <f>(E70/H70)</f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t="b">
        <v>0</v>
      </c>
      <c r="O70" t="b">
        <v>1</v>
      </c>
      <c r="P70" t="s">
        <v>32</v>
      </c>
      <c r="Q70" t="str">
        <f>LEFT(P70,FIND("/",P70,1)-1)</f>
        <v>theater</v>
      </c>
      <c r="R70" t="str">
        <f>RIGHT(P70,LEN(P70)-SEARCH("/",P70,1))</f>
        <v>plays</v>
      </c>
      <c r="S70" s="8">
        <f>(((L70/60)/60)/24)+DATE(1970,1,1)</f>
        <v>42943.208333333328</v>
      </c>
      <c r="T70" s="8">
        <f>(((M70/60)/60)/24)+DATE(1970,1,1)</f>
        <v>42990.208333333328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4">
        <f>(E71/D71)*100</f>
        <v>24.063291139240505</v>
      </c>
      <c r="G71" t="s">
        <v>73</v>
      </c>
      <c r="H71">
        <v>17</v>
      </c>
      <c r="I71" s="4">
        <f>(E71/H71)</f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32</v>
      </c>
      <c r="Q71" t="str">
        <f>LEFT(P71,FIND("/",P71,1)-1)</f>
        <v>theater</v>
      </c>
      <c r="R71" t="str">
        <f>RIGHT(P71,LEN(P71)-SEARCH("/",P71,1))</f>
        <v>plays</v>
      </c>
      <c r="S71" s="8">
        <f>(((L71/60)/60)/24)+DATE(1970,1,1)</f>
        <v>40531.25</v>
      </c>
      <c r="T71" s="8">
        <f>(((M71/60)/60)/24)+DATE(1970,1,1)</f>
        <v>40565.25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4">
        <f>(E72/D72)*100</f>
        <v>123.74140625000001</v>
      </c>
      <c r="G72" t="s">
        <v>19</v>
      </c>
      <c r="H72">
        <v>2475</v>
      </c>
      <c r="I72" s="4">
        <f>(E72/H72)</f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t="b">
        <v>0</v>
      </c>
      <c r="O72" t="b">
        <v>1</v>
      </c>
      <c r="P72" t="s">
        <v>32</v>
      </c>
      <c r="Q72" t="str">
        <f>LEFT(P72,FIND("/",P72,1)-1)</f>
        <v>theater</v>
      </c>
      <c r="R72" t="str">
        <f>RIGHT(P72,LEN(P72)-SEARCH("/",P72,1))</f>
        <v>plays</v>
      </c>
      <c r="S72" s="8">
        <f>(((L72/60)/60)/24)+DATE(1970,1,1)</f>
        <v>40484.208333333336</v>
      </c>
      <c r="T72" s="8">
        <f>(((M72/60)/60)/24)+DATE(1970,1,1)</f>
        <v>40533.25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4">
        <f>(E73/D73)*100</f>
        <v>108.06666666666666</v>
      </c>
      <c r="G73" t="s">
        <v>19</v>
      </c>
      <c r="H73">
        <v>76</v>
      </c>
      <c r="I73" s="4">
        <f>(E73/H73)</f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32</v>
      </c>
      <c r="Q73" t="str">
        <f>LEFT(P73,FIND("/",P73,1)-1)</f>
        <v>theater</v>
      </c>
      <c r="R73" t="str">
        <f>RIGHT(P73,LEN(P73)-SEARCH("/",P73,1))</f>
        <v>plays</v>
      </c>
      <c r="S73" s="8">
        <f>(((L73/60)/60)/24)+DATE(1970,1,1)</f>
        <v>43799.25</v>
      </c>
      <c r="T73" s="8">
        <f>(((M73/60)/60)/24)+DATE(1970,1,1)</f>
        <v>43803.25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4">
        <f>(E74/D74)*100</f>
        <v>670.33333333333326</v>
      </c>
      <c r="G74" t="s">
        <v>19</v>
      </c>
      <c r="H74">
        <v>54</v>
      </c>
      <c r="I74" s="4">
        <f>(E74/H74)</f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70</v>
      </c>
      <c r="Q74" t="str">
        <f>LEFT(P74,FIND("/",P74,1)-1)</f>
        <v>film &amp; video</v>
      </c>
      <c r="R74" t="str">
        <f>RIGHT(P74,LEN(P74)-SEARCH("/",P74,1))</f>
        <v>animation</v>
      </c>
      <c r="S74" s="8">
        <f>(((L74/60)/60)/24)+DATE(1970,1,1)</f>
        <v>42186.208333333328</v>
      </c>
      <c r="T74" s="8">
        <f>(((M74/60)/60)/24)+DATE(1970,1,1)</f>
        <v>42222.208333333328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4">
        <f>(E75/D75)*100</f>
        <v>660.92857142857144</v>
      </c>
      <c r="G75" t="s">
        <v>19</v>
      </c>
      <c r="H75">
        <v>88</v>
      </c>
      <c r="I75" s="4">
        <f>(E75/H75)</f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158</v>
      </c>
      <c r="Q75" t="str">
        <f>LEFT(P75,FIND("/",P75,1)-1)</f>
        <v>music</v>
      </c>
      <c r="R75" t="str">
        <f>RIGHT(P75,LEN(P75)-SEARCH("/",P75,1))</f>
        <v>jazz</v>
      </c>
      <c r="S75" s="8">
        <f>(((L75/60)/60)/24)+DATE(1970,1,1)</f>
        <v>42701.25</v>
      </c>
      <c r="T75" s="8">
        <f>(((M75/60)/60)/24)+DATE(1970,1,1)</f>
        <v>42704.25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4">
        <f>(E76/D76)*100</f>
        <v>122.46153846153847</v>
      </c>
      <c r="G76" t="s">
        <v>19</v>
      </c>
      <c r="H76">
        <v>85</v>
      </c>
      <c r="I76" s="4">
        <f>(E76/H76)</f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t="b">
        <v>0</v>
      </c>
      <c r="O76" t="b">
        <v>0</v>
      </c>
      <c r="P76" t="s">
        <v>147</v>
      </c>
      <c r="Q76" t="str">
        <f>LEFT(P76,FIND("/",P76,1)-1)</f>
        <v>music</v>
      </c>
      <c r="R76" t="str">
        <f>RIGHT(P76,LEN(P76)-SEARCH("/",P76,1))</f>
        <v>metal</v>
      </c>
      <c r="S76" s="8">
        <f>(((L76/60)/60)/24)+DATE(1970,1,1)</f>
        <v>42456.208333333328</v>
      </c>
      <c r="T76" s="8">
        <f>(((M76/60)/60)/24)+DATE(1970,1,1)</f>
        <v>42457.208333333328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4">
        <f>(E77/D77)*100</f>
        <v>150.57731958762886</v>
      </c>
      <c r="G77" t="s">
        <v>19</v>
      </c>
      <c r="H77">
        <v>170</v>
      </c>
      <c r="I77" s="4">
        <f>(E77/H77)</f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121</v>
      </c>
      <c r="Q77" t="str">
        <f>LEFT(P77,FIND("/",P77,1)-1)</f>
        <v>photography</v>
      </c>
      <c r="R77" t="str">
        <f>RIGHT(P77,LEN(P77)-SEARCH("/",P77,1))</f>
        <v>photography books</v>
      </c>
      <c r="S77" s="8">
        <f>(((L77/60)/60)/24)+DATE(1970,1,1)</f>
        <v>43296.208333333328</v>
      </c>
      <c r="T77" s="8">
        <f>(((M77/60)/60)/24)+DATE(1970,1,1)</f>
        <v>43304.208333333328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4">
        <f>(E78/D78)*100</f>
        <v>78.106590724165997</v>
      </c>
      <c r="G78" t="s">
        <v>13</v>
      </c>
      <c r="H78">
        <v>1684</v>
      </c>
      <c r="I78" s="4">
        <f>(E78/H78)</f>
        <v>57.00296912114014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32</v>
      </c>
      <c r="Q78" t="str">
        <f>LEFT(P78,FIND("/",P78,1)-1)</f>
        <v>theater</v>
      </c>
      <c r="R78" t="str">
        <f>RIGHT(P78,LEN(P78)-SEARCH("/",P78,1))</f>
        <v>plays</v>
      </c>
      <c r="S78" s="8">
        <f>(((L78/60)/60)/24)+DATE(1970,1,1)</f>
        <v>42027.25</v>
      </c>
      <c r="T78" s="8">
        <f>(((M78/60)/60)/24)+DATE(1970,1,1)</f>
        <v>42076.208333333328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4">
        <f>(E79/D79)*100</f>
        <v>46.94736842105263</v>
      </c>
      <c r="G79" t="s">
        <v>13</v>
      </c>
      <c r="H79">
        <v>56</v>
      </c>
      <c r="I79" s="4">
        <f>(E79/H79)</f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70</v>
      </c>
      <c r="Q79" t="str">
        <f>LEFT(P79,FIND("/",P79,1)-1)</f>
        <v>film &amp; video</v>
      </c>
      <c r="R79" t="str">
        <f>RIGHT(P79,LEN(P79)-SEARCH("/",P79,1))</f>
        <v>animation</v>
      </c>
      <c r="S79" s="8">
        <f>(((L79/60)/60)/24)+DATE(1970,1,1)</f>
        <v>40448.208333333336</v>
      </c>
      <c r="T79" s="8">
        <f>(((M79/60)/60)/24)+DATE(1970,1,1)</f>
        <v>40462.208333333336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4">
        <f>(E80/D80)*100</f>
        <v>300.8</v>
      </c>
      <c r="G80" t="s">
        <v>19</v>
      </c>
      <c r="H80">
        <v>330</v>
      </c>
      <c r="I80" s="4">
        <f>(E80/H80)</f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205</v>
      </c>
      <c r="Q80" t="str">
        <f>LEFT(P80,FIND("/",P80,1)-1)</f>
        <v>publishing</v>
      </c>
      <c r="R80" t="str">
        <f>RIGHT(P80,LEN(P80)-SEARCH("/",P80,1))</f>
        <v>translations</v>
      </c>
      <c r="S80" s="8">
        <f>(((L80/60)/60)/24)+DATE(1970,1,1)</f>
        <v>43206.208333333328</v>
      </c>
      <c r="T80" s="8">
        <f>(((M80/60)/60)/24)+DATE(1970,1,1)</f>
        <v>43207.208333333328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4">
        <f>(E81/D81)*100</f>
        <v>69.598615916955026</v>
      </c>
      <c r="G81" t="s">
        <v>13</v>
      </c>
      <c r="H81">
        <v>838</v>
      </c>
      <c r="I81" s="4">
        <f>(E81/H81)</f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32</v>
      </c>
      <c r="Q81" t="str">
        <f>LEFT(P81,FIND("/",P81,1)-1)</f>
        <v>theater</v>
      </c>
      <c r="R81" t="str">
        <f>RIGHT(P81,LEN(P81)-SEARCH("/",P81,1))</f>
        <v>plays</v>
      </c>
      <c r="S81" s="8">
        <f>(((L81/60)/60)/24)+DATE(1970,1,1)</f>
        <v>43267.208333333328</v>
      </c>
      <c r="T81" s="8">
        <f>(((M81/60)/60)/24)+DATE(1970,1,1)</f>
        <v>43272.208333333328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4">
        <f>(E82/D82)*100</f>
        <v>637.4545454545455</v>
      </c>
      <c r="G82" t="s">
        <v>19</v>
      </c>
      <c r="H82">
        <v>127</v>
      </c>
      <c r="I82" s="4">
        <f>(E82/H82)</f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88</v>
      </c>
      <c r="Q82" t="str">
        <f>LEFT(P82,FIND("/",P82,1)-1)</f>
        <v>games</v>
      </c>
      <c r="R82" t="str">
        <f>RIGHT(P82,LEN(P82)-SEARCH("/",P82,1))</f>
        <v>video games</v>
      </c>
      <c r="S82" s="8">
        <f>(((L82/60)/60)/24)+DATE(1970,1,1)</f>
        <v>42976.208333333328</v>
      </c>
      <c r="T82" s="8">
        <f>(((M82/60)/60)/24)+DATE(1970,1,1)</f>
        <v>43006.208333333328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4">
        <f>(E83/D83)*100</f>
        <v>225.33928571428569</v>
      </c>
      <c r="G83" t="s">
        <v>19</v>
      </c>
      <c r="H83">
        <v>411</v>
      </c>
      <c r="I83" s="4">
        <f>(E83/H83)</f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22</v>
      </c>
      <c r="Q83" t="str">
        <f>LEFT(P83,FIND("/",P83,1)-1)</f>
        <v>music</v>
      </c>
      <c r="R83" t="str">
        <f>RIGHT(P83,LEN(P83)-SEARCH("/",P83,1))</f>
        <v>rock</v>
      </c>
      <c r="S83" s="8">
        <f>(((L83/60)/60)/24)+DATE(1970,1,1)</f>
        <v>43062.25</v>
      </c>
      <c r="T83" s="8">
        <f>(((M83/60)/60)/24)+DATE(1970,1,1)</f>
        <v>43087.25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4">
        <f>(E84/D84)*100</f>
        <v>1497.3000000000002</v>
      </c>
      <c r="G84" t="s">
        <v>19</v>
      </c>
      <c r="H84">
        <v>180</v>
      </c>
      <c r="I84" s="4">
        <f>(E84/H84)</f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t="b">
        <v>0</v>
      </c>
      <c r="O84" t="b">
        <v>1</v>
      </c>
      <c r="P84" t="s">
        <v>88</v>
      </c>
      <c r="Q84" t="str">
        <f>LEFT(P84,FIND("/",P84,1)-1)</f>
        <v>games</v>
      </c>
      <c r="R84" t="str">
        <f>RIGHT(P84,LEN(P84)-SEARCH("/",P84,1))</f>
        <v>video games</v>
      </c>
      <c r="S84" s="8">
        <f>(((L84/60)/60)/24)+DATE(1970,1,1)</f>
        <v>43482.25</v>
      </c>
      <c r="T84" s="8">
        <f>(((M84/60)/60)/24)+DATE(1970,1,1)</f>
        <v>43489.25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4">
        <f>(E85/D85)*100</f>
        <v>37.590225563909776</v>
      </c>
      <c r="G85" t="s">
        <v>13</v>
      </c>
      <c r="H85">
        <v>1000</v>
      </c>
      <c r="I85" s="4">
        <f>(E85/H85)</f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49</v>
      </c>
      <c r="Q85" t="str">
        <f>LEFT(P85,FIND("/",P85,1)-1)</f>
        <v>music</v>
      </c>
      <c r="R85" t="str">
        <f>RIGHT(P85,LEN(P85)-SEARCH("/",P85,1))</f>
        <v>electric music</v>
      </c>
      <c r="S85" s="8">
        <f>(((L85/60)/60)/24)+DATE(1970,1,1)</f>
        <v>42579.208333333328</v>
      </c>
      <c r="T85" s="8">
        <f>(((M85/60)/60)/24)+DATE(1970,1,1)</f>
        <v>42601.208333333328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4">
        <f>(E86/D86)*100</f>
        <v>132.36942675159236</v>
      </c>
      <c r="G86" t="s">
        <v>19</v>
      </c>
      <c r="H86">
        <v>374</v>
      </c>
      <c r="I86" s="4">
        <f>(E86/H86)</f>
        <v>111.1336898395722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64</v>
      </c>
      <c r="Q86" t="str">
        <f>LEFT(P86,FIND("/",P86,1)-1)</f>
        <v>technology</v>
      </c>
      <c r="R86" t="str">
        <f>RIGHT(P86,LEN(P86)-SEARCH("/",P86,1))</f>
        <v>wearables</v>
      </c>
      <c r="S86" s="8">
        <f>(((L86/60)/60)/24)+DATE(1970,1,1)</f>
        <v>41118.208333333336</v>
      </c>
      <c r="T86" s="8">
        <f>(((M86/60)/60)/24)+DATE(1970,1,1)</f>
        <v>41128.208333333336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4">
        <f>(E87/D87)*100</f>
        <v>131.22448979591837</v>
      </c>
      <c r="G87" t="s">
        <v>19</v>
      </c>
      <c r="H87">
        <v>71</v>
      </c>
      <c r="I87" s="4">
        <f>(E87/H87)</f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t="b">
        <v>0</v>
      </c>
      <c r="O87" t="b">
        <v>0</v>
      </c>
      <c r="P87" t="s">
        <v>59</v>
      </c>
      <c r="Q87" t="str">
        <f>LEFT(P87,FIND("/",P87,1)-1)</f>
        <v>music</v>
      </c>
      <c r="R87" t="str">
        <f>RIGHT(P87,LEN(P87)-SEARCH("/",P87,1))</f>
        <v>indie rock</v>
      </c>
      <c r="S87" s="8">
        <f>(((L87/60)/60)/24)+DATE(1970,1,1)</f>
        <v>40797.208333333336</v>
      </c>
      <c r="T87" s="8">
        <f>(((M87/60)/60)/24)+DATE(1970,1,1)</f>
        <v>40805.208333333336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4">
        <f>(E88/D88)*100</f>
        <v>167.63513513513513</v>
      </c>
      <c r="G88" t="s">
        <v>19</v>
      </c>
      <c r="H88">
        <v>203</v>
      </c>
      <c r="I88" s="4">
        <f>(E88/H88)</f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32</v>
      </c>
      <c r="Q88" t="str">
        <f>LEFT(P88,FIND("/",P88,1)-1)</f>
        <v>theater</v>
      </c>
      <c r="R88" t="str">
        <f>RIGHT(P88,LEN(P88)-SEARCH("/",P88,1))</f>
        <v>plays</v>
      </c>
      <c r="S88" s="8">
        <f>(((L88/60)/60)/24)+DATE(1970,1,1)</f>
        <v>42128.208333333328</v>
      </c>
      <c r="T88" s="8">
        <f>(((M88/60)/60)/24)+DATE(1970,1,1)</f>
        <v>42141.208333333328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4">
        <f>(E89/D89)*100</f>
        <v>61.984886649874063</v>
      </c>
      <c r="G89" t="s">
        <v>13</v>
      </c>
      <c r="H89">
        <v>1482</v>
      </c>
      <c r="I89" s="4">
        <f>(E89/H89)</f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t="b">
        <v>0</v>
      </c>
      <c r="O89" t="b">
        <v>1</v>
      </c>
      <c r="P89" t="s">
        <v>22</v>
      </c>
      <c r="Q89" t="str">
        <f>LEFT(P89,FIND("/",P89,1)-1)</f>
        <v>music</v>
      </c>
      <c r="R89" t="str">
        <f>RIGHT(P89,LEN(P89)-SEARCH("/",P89,1))</f>
        <v>rock</v>
      </c>
      <c r="S89" s="8">
        <f>(((L89/60)/60)/24)+DATE(1970,1,1)</f>
        <v>40610.25</v>
      </c>
      <c r="T89" s="8">
        <f>(((M89/60)/60)/24)+DATE(1970,1,1)</f>
        <v>40621.208333333336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4">
        <f>(E90/D90)*100</f>
        <v>260.75</v>
      </c>
      <c r="G90" t="s">
        <v>19</v>
      </c>
      <c r="H90">
        <v>113</v>
      </c>
      <c r="I90" s="4">
        <f>(E90/H90)</f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205</v>
      </c>
      <c r="Q90" t="str">
        <f>LEFT(P90,FIND("/",P90,1)-1)</f>
        <v>publishing</v>
      </c>
      <c r="R90" t="str">
        <f>RIGHT(P90,LEN(P90)-SEARCH("/",P90,1))</f>
        <v>translations</v>
      </c>
      <c r="S90" s="8">
        <f>(((L90/60)/60)/24)+DATE(1970,1,1)</f>
        <v>42110.208333333328</v>
      </c>
      <c r="T90" s="8">
        <f>(((M90/60)/60)/24)+DATE(1970,1,1)</f>
        <v>42132.208333333328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4">
        <f>(E91/D91)*100</f>
        <v>252.58823529411765</v>
      </c>
      <c r="G91" t="s">
        <v>19</v>
      </c>
      <c r="H91">
        <v>96</v>
      </c>
      <c r="I91" s="4">
        <f>(E91/H91)</f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32</v>
      </c>
      <c r="Q91" t="str">
        <f>LEFT(P91,FIND("/",P91,1)-1)</f>
        <v>theater</v>
      </c>
      <c r="R91" t="str">
        <f>RIGHT(P91,LEN(P91)-SEARCH("/",P91,1))</f>
        <v>plays</v>
      </c>
      <c r="S91" s="8">
        <f>(((L91/60)/60)/24)+DATE(1970,1,1)</f>
        <v>40283.208333333336</v>
      </c>
      <c r="T91" s="8">
        <f>(((M91/60)/60)/24)+DATE(1970,1,1)</f>
        <v>40285.208333333336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4">
        <f>(E92/D92)*100</f>
        <v>78.615384615384613</v>
      </c>
      <c r="G92" t="s">
        <v>13</v>
      </c>
      <c r="H92">
        <v>106</v>
      </c>
      <c r="I92" s="4">
        <f>(E92/H92)</f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32</v>
      </c>
      <c r="Q92" t="str">
        <f>LEFT(P92,FIND("/",P92,1)-1)</f>
        <v>theater</v>
      </c>
      <c r="R92" t="str">
        <f>RIGHT(P92,LEN(P92)-SEARCH("/",P92,1))</f>
        <v>plays</v>
      </c>
      <c r="S92" s="8">
        <f>(((L92/60)/60)/24)+DATE(1970,1,1)</f>
        <v>42425.25</v>
      </c>
      <c r="T92" s="8">
        <f>(((M92/60)/60)/24)+DATE(1970,1,1)</f>
        <v>42425.25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4">
        <f>(E93/D93)*100</f>
        <v>48.404406999351913</v>
      </c>
      <c r="G93" t="s">
        <v>13</v>
      </c>
      <c r="H93">
        <v>679</v>
      </c>
      <c r="I93" s="4">
        <f>(E93/H93)</f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t="b">
        <v>0</v>
      </c>
      <c r="O93" t="b">
        <v>0</v>
      </c>
      <c r="P93" t="s">
        <v>205</v>
      </c>
      <c r="Q93" t="str">
        <f>LEFT(P93,FIND("/",P93,1)-1)</f>
        <v>publishing</v>
      </c>
      <c r="R93" t="str">
        <f>RIGHT(P93,LEN(P93)-SEARCH("/",P93,1))</f>
        <v>translations</v>
      </c>
      <c r="S93" s="8">
        <f>(((L93/60)/60)/24)+DATE(1970,1,1)</f>
        <v>42588.208333333328</v>
      </c>
      <c r="T93" s="8">
        <f>(((M93/60)/60)/24)+DATE(1970,1,1)</f>
        <v>42616.208333333328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4">
        <f>(E94/D94)*100</f>
        <v>258.875</v>
      </c>
      <c r="G94" t="s">
        <v>19</v>
      </c>
      <c r="H94">
        <v>498</v>
      </c>
      <c r="I94" s="4">
        <f>(E94/H94)</f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t="b">
        <v>0</v>
      </c>
      <c r="O94" t="b">
        <v>1</v>
      </c>
      <c r="P94" t="s">
        <v>88</v>
      </c>
      <c r="Q94" t="str">
        <f>LEFT(P94,FIND("/",P94,1)-1)</f>
        <v>games</v>
      </c>
      <c r="R94" t="str">
        <f>RIGHT(P94,LEN(P94)-SEARCH("/",P94,1))</f>
        <v>video games</v>
      </c>
      <c r="S94" s="8">
        <f>(((L94/60)/60)/24)+DATE(1970,1,1)</f>
        <v>40352.208333333336</v>
      </c>
      <c r="T94" s="8">
        <f>(((M94/60)/60)/24)+DATE(1970,1,1)</f>
        <v>40353.208333333336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4">
        <f>(E95/D95)*100</f>
        <v>60.548713235294116</v>
      </c>
      <c r="G95" t="s">
        <v>73</v>
      </c>
      <c r="H95">
        <v>610</v>
      </c>
      <c r="I95" s="4">
        <f>(E95/H95)</f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32</v>
      </c>
      <c r="Q95" t="str">
        <f>LEFT(P95,FIND("/",P95,1)-1)</f>
        <v>theater</v>
      </c>
      <c r="R95" t="str">
        <f>RIGHT(P95,LEN(P95)-SEARCH("/",P95,1))</f>
        <v>plays</v>
      </c>
      <c r="S95" s="8">
        <f>(((L95/60)/60)/24)+DATE(1970,1,1)</f>
        <v>41202.208333333336</v>
      </c>
      <c r="T95" s="8">
        <f>(((M95/60)/60)/24)+DATE(1970,1,1)</f>
        <v>41206.208333333336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4">
        <f>(E96/D96)*100</f>
        <v>303.68965517241378</v>
      </c>
      <c r="G96" t="s">
        <v>19</v>
      </c>
      <c r="H96">
        <v>180</v>
      </c>
      <c r="I96" s="4">
        <f>(E96/H96)</f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t="b">
        <v>0</v>
      </c>
      <c r="O96" t="b">
        <v>0</v>
      </c>
      <c r="P96" t="s">
        <v>27</v>
      </c>
      <c r="Q96" t="str">
        <f>LEFT(P96,FIND("/",P96,1)-1)</f>
        <v>technology</v>
      </c>
      <c r="R96" t="str">
        <f>RIGHT(P96,LEN(P96)-SEARCH("/",P96,1))</f>
        <v>web</v>
      </c>
      <c r="S96" s="8">
        <f>(((L96/60)/60)/24)+DATE(1970,1,1)</f>
        <v>43562.208333333328</v>
      </c>
      <c r="T96" s="8">
        <f>(((M96/60)/60)/24)+DATE(1970,1,1)</f>
        <v>43573.208333333328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4">
        <f>(E97/D97)*100</f>
        <v>112.99999999999999</v>
      </c>
      <c r="G97" t="s">
        <v>19</v>
      </c>
      <c r="H97">
        <v>27</v>
      </c>
      <c r="I97" s="4">
        <f>(E97/H97)</f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41</v>
      </c>
      <c r="Q97" t="str">
        <f>LEFT(P97,FIND("/",P97,1)-1)</f>
        <v>film &amp; video</v>
      </c>
      <c r="R97" t="str">
        <f>RIGHT(P97,LEN(P97)-SEARCH("/",P97,1))</f>
        <v>documentary</v>
      </c>
      <c r="S97" s="8">
        <f>(((L97/60)/60)/24)+DATE(1970,1,1)</f>
        <v>43752.208333333328</v>
      </c>
      <c r="T97" s="8">
        <f>(((M97/60)/60)/24)+DATE(1970,1,1)</f>
        <v>43759.208333333328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4">
        <f>(E98/D98)*100</f>
        <v>217.37876614060258</v>
      </c>
      <c r="G98" t="s">
        <v>19</v>
      </c>
      <c r="H98">
        <v>2331</v>
      </c>
      <c r="I98" s="4">
        <f>(E98/H98)</f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32</v>
      </c>
      <c r="Q98" t="str">
        <f>LEFT(P98,FIND("/",P98,1)-1)</f>
        <v>theater</v>
      </c>
      <c r="R98" t="str">
        <f>RIGHT(P98,LEN(P98)-SEARCH("/",P98,1))</f>
        <v>plays</v>
      </c>
      <c r="S98" s="8">
        <f>(((L98/60)/60)/24)+DATE(1970,1,1)</f>
        <v>40612.25</v>
      </c>
      <c r="T98" s="8">
        <f>(((M98/60)/60)/24)+DATE(1970,1,1)</f>
        <v>40625.208333333336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4">
        <f>(E99/D99)*100</f>
        <v>926.69230769230762</v>
      </c>
      <c r="G99" t="s">
        <v>19</v>
      </c>
      <c r="H99">
        <v>113</v>
      </c>
      <c r="I99" s="4">
        <f>(E99/H99)</f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16</v>
      </c>
      <c r="Q99" t="str">
        <f>LEFT(P99,FIND("/",P99,1)-1)</f>
        <v>food</v>
      </c>
      <c r="R99" t="str">
        <f>RIGHT(P99,LEN(P99)-SEARCH("/",P99,1))</f>
        <v>food trucks</v>
      </c>
      <c r="S99" s="8">
        <f>(((L99/60)/60)/24)+DATE(1970,1,1)</f>
        <v>42180.208333333328</v>
      </c>
      <c r="T99" s="8">
        <f>(((M99/60)/60)/24)+DATE(1970,1,1)</f>
        <v>42234.208333333328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4">
        <f>(E100/D100)*100</f>
        <v>33.692229038854805</v>
      </c>
      <c r="G100" t="s">
        <v>13</v>
      </c>
      <c r="H100">
        <v>1220</v>
      </c>
      <c r="I100" s="4">
        <f>(E100/H100)</f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t="b">
        <v>0</v>
      </c>
      <c r="O100" t="b">
        <v>0</v>
      </c>
      <c r="P100" t="s">
        <v>88</v>
      </c>
      <c r="Q100" t="str">
        <f>LEFT(P100,FIND("/",P100,1)-1)</f>
        <v>games</v>
      </c>
      <c r="R100" t="str">
        <f>RIGHT(P100,LEN(P100)-SEARCH("/",P100,1))</f>
        <v>video games</v>
      </c>
      <c r="S100" s="8">
        <f>(((L100/60)/60)/24)+DATE(1970,1,1)</f>
        <v>42212.208333333328</v>
      </c>
      <c r="T100" s="8">
        <f>(((M100/60)/60)/24)+DATE(1970,1,1)</f>
        <v>42216.208333333328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4">
        <f>(E101/D101)*100</f>
        <v>196.7236842105263</v>
      </c>
      <c r="G101" t="s">
        <v>19</v>
      </c>
      <c r="H101">
        <v>164</v>
      </c>
      <c r="I101" s="4">
        <f>(E101/H101)</f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32</v>
      </c>
      <c r="Q101" t="str">
        <f>LEFT(P101,FIND("/",P101,1)-1)</f>
        <v>theater</v>
      </c>
      <c r="R101" t="str">
        <f>RIGHT(P101,LEN(P101)-SEARCH("/",P101,1))</f>
        <v>plays</v>
      </c>
      <c r="S101" s="8">
        <f>(((L101/60)/60)/24)+DATE(1970,1,1)</f>
        <v>41968.25</v>
      </c>
      <c r="T101" s="8">
        <f>(((M101/60)/60)/24)+DATE(1970,1,1)</f>
        <v>41997.25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4">
        <f>(E102/D102)*100</f>
        <v>1</v>
      </c>
      <c r="G102" t="s">
        <v>13</v>
      </c>
      <c r="H102">
        <v>1</v>
      </c>
      <c r="I102" s="4">
        <f>(E102/H102)</f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32</v>
      </c>
      <c r="Q102" t="str">
        <f>LEFT(P102,FIND("/",P102,1)-1)</f>
        <v>theater</v>
      </c>
      <c r="R102" t="str">
        <f>RIGHT(P102,LEN(P102)-SEARCH("/",P102,1))</f>
        <v>plays</v>
      </c>
      <c r="S102" s="8">
        <f>(((L102/60)/60)/24)+DATE(1970,1,1)</f>
        <v>40835.208333333336</v>
      </c>
      <c r="T102" s="8">
        <f>(((M102/60)/60)/24)+DATE(1970,1,1)</f>
        <v>40853.208333333336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4">
        <f>(E103/D103)*100</f>
        <v>1021.4444444444445</v>
      </c>
      <c r="G103" t="s">
        <v>19</v>
      </c>
      <c r="H103">
        <v>164</v>
      </c>
      <c r="I103" s="4">
        <f>(E103/H103)</f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49</v>
      </c>
      <c r="Q103" t="str">
        <f>LEFT(P103,FIND("/",P103,1)-1)</f>
        <v>music</v>
      </c>
      <c r="R103" t="str">
        <f>RIGHT(P103,LEN(P103)-SEARCH("/",P103,1))</f>
        <v>electric music</v>
      </c>
      <c r="S103" s="8">
        <f>(((L103/60)/60)/24)+DATE(1970,1,1)</f>
        <v>42056.25</v>
      </c>
      <c r="T103" s="8">
        <f>(((M103/60)/60)/24)+DATE(1970,1,1)</f>
        <v>42063.25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4">
        <f>(E104/D104)*100</f>
        <v>281.67567567567568</v>
      </c>
      <c r="G104" t="s">
        <v>19</v>
      </c>
      <c r="H104">
        <v>336</v>
      </c>
      <c r="I104" s="4">
        <f>(E104/H104)</f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64</v>
      </c>
      <c r="Q104" t="str">
        <f>LEFT(P104,FIND("/",P104,1)-1)</f>
        <v>technology</v>
      </c>
      <c r="R104" t="str">
        <f>RIGHT(P104,LEN(P104)-SEARCH("/",P104,1))</f>
        <v>wearables</v>
      </c>
      <c r="S104" s="8">
        <f>(((L104/60)/60)/24)+DATE(1970,1,1)</f>
        <v>43234.208333333328</v>
      </c>
      <c r="T104" s="8">
        <f>(((M104/60)/60)/24)+DATE(1970,1,1)</f>
        <v>43241.208333333328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4">
        <f>(E105/D105)*100</f>
        <v>24.610000000000003</v>
      </c>
      <c r="G105" t="s">
        <v>13</v>
      </c>
      <c r="H105">
        <v>37</v>
      </c>
      <c r="I105" s="4">
        <f>(E105/H105)</f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t="b">
        <v>0</v>
      </c>
      <c r="O105" t="b">
        <v>0</v>
      </c>
      <c r="P105" t="s">
        <v>49</v>
      </c>
      <c r="Q105" t="str">
        <f>LEFT(P105,FIND("/",P105,1)-1)</f>
        <v>music</v>
      </c>
      <c r="R105" t="str">
        <f>RIGHT(P105,LEN(P105)-SEARCH("/",P105,1))</f>
        <v>electric music</v>
      </c>
      <c r="S105" s="8">
        <f>(((L105/60)/60)/24)+DATE(1970,1,1)</f>
        <v>40475.208333333336</v>
      </c>
      <c r="T105" s="8">
        <f>(((M105/60)/60)/24)+DATE(1970,1,1)</f>
        <v>40484.208333333336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4">
        <f>(E106/D106)*100</f>
        <v>143.14010067114094</v>
      </c>
      <c r="G106" t="s">
        <v>19</v>
      </c>
      <c r="H106">
        <v>1917</v>
      </c>
      <c r="I106" s="4">
        <f>(E106/H106)</f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59</v>
      </c>
      <c r="Q106" t="str">
        <f>LEFT(P106,FIND("/",P106,1)-1)</f>
        <v>music</v>
      </c>
      <c r="R106" t="str">
        <f>RIGHT(P106,LEN(P106)-SEARCH("/",P106,1))</f>
        <v>indie rock</v>
      </c>
      <c r="S106" s="8">
        <f>(((L106/60)/60)/24)+DATE(1970,1,1)</f>
        <v>42878.208333333328</v>
      </c>
      <c r="T106" s="8">
        <f>(((M106/60)/60)/24)+DATE(1970,1,1)</f>
        <v>42879.208333333328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4">
        <f>(E107/D107)*100</f>
        <v>144.54411764705884</v>
      </c>
      <c r="G107" t="s">
        <v>19</v>
      </c>
      <c r="H107">
        <v>95</v>
      </c>
      <c r="I107" s="4">
        <f>(E107/H107)</f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27</v>
      </c>
      <c r="Q107" t="str">
        <f>LEFT(P107,FIND("/",P107,1)-1)</f>
        <v>technology</v>
      </c>
      <c r="R107" t="str">
        <f>RIGHT(P107,LEN(P107)-SEARCH("/",P107,1))</f>
        <v>web</v>
      </c>
      <c r="S107" s="8">
        <f>(((L107/60)/60)/24)+DATE(1970,1,1)</f>
        <v>41366.208333333336</v>
      </c>
      <c r="T107" s="8">
        <f>(((M107/60)/60)/24)+DATE(1970,1,1)</f>
        <v>41384.208333333336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4">
        <f>(E108/D108)*100</f>
        <v>359.12820512820514</v>
      </c>
      <c r="G108" t="s">
        <v>19</v>
      </c>
      <c r="H108">
        <v>147</v>
      </c>
      <c r="I108" s="4">
        <f>(E108/H108)</f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32</v>
      </c>
      <c r="Q108" t="str">
        <f>LEFT(P108,FIND("/",P108,1)-1)</f>
        <v>theater</v>
      </c>
      <c r="R108" t="str">
        <f>RIGHT(P108,LEN(P108)-SEARCH("/",P108,1))</f>
        <v>plays</v>
      </c>
      <c r="S108" s="8">
        <f>(((L108/60)/60)/24)+DATE(1970,1,1)</f>
        <v>43716.208333333328</v>
      </c>
      <c r="T108" s="8">
        <f>(((M108/60)/60)/24)+DATE(1970,1,1)</f>
        <v>43721.208333333328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4">
        <f>(E109/D109)*100</f>
        <v>186.48571428571427</v>
      </c>
      <c r="G109" t="s">
        <v>19</v>
      </c>
      <c r="H109">
        <v>86</v>
      </c>
      <c r="I109" s="4">
        <f>(E109/H109)</f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32</v>
      </c>
      <c r="Q109" t="str">
        <f>LEFT(P109,FIND("/",P109,1)-1)</f>
        <v>theater</v>
      </c>
      <c r="R109" t="str">
        <f>RIGHT(P109,LEN(P109)-SEARCH("/",P109,1))</f>
        <v>plays</v>
      </c>
      <c r="S109" s="8">
        <f>(((L109/60)/60)/24)+DATE(1970,1,1)</f>
        <v>43213.208333333328</v>
      </c>
      <c r="T109" s="8">
        <f>(((M109/60)/60)/24)+DATE(1970,1,1)</f>
        <v>43230.208333333328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4">
        <f>(E110/D110)*100</f>
        <v>595.26666666666665</v>
      </c>
      <c r="G110" t="s">
        <v>19</v>
      </c>
      <c r="H110">
        <v>83</v>
      </c>
      <c r="I110" s="4">
        <f>(E110/H110)</f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41</v>
      </c>
      <c r="Q110" t="str">
        <f>LEFT(P110,FIND("/",P110,1)-1)</f>
        <v>film &amp; video</v>
      </c>
      <c r="R110" t="str">
        <f>RIGHT(P110,LEN(P110)-SEARCH("/",P110,1))</f>
        <v>documentary</v>
      </c>
      <c r="S110" s="8">
        <f>(((L110/60)/60)/24)+DATE(1970,1,1)</f>
        <v>41005.208333333336</v>
      </c>
      <c r="T110" s="8">
        <f>(((M110/60)/60)/24)+DATE(1970,1,1)</f>
        <v>41042.208333333336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4">
        <f>(E111/D111)*100</f>
        <v>59.21153846153846</v>
      </c>
      <c r="G111" t="s">
        <v>13</v>
      </c>
      <c r="H111">
        <v>60</v>
      </c>
      <c r="I111" s="4">
        <f>(E111/H111)</f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268</v>
      </c>
      <c r="Q111" t="str">
        <f>LEFT(P111,FIND("/",P111,1)-1)</f>
        <v>film &amp; video</v>
      </c>
      <c r="R111" t="str">
        <f>RIGHT(P111,LEN(P111)-SEARCH("/",P111,1))</f>
        <v>television</v>
      </c>
      <c r="S111" s="8">
        <f>(((L111/60)/60)/24)+DATE(1970,1,1)</f>
        <v>41651.25</v>
      </c>
      <c r="T111" s="8">
        <f>(((M111/60)/60)/24)+DATE(1970,1,1)</f>
        <v>41653.25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4">
        <f>(E112/D112)*100</f>
        <v>14.962780898876405</v>
      </c>
      <c r="G112" t="s">
        <v>13</v>
      </c>
      <c r="H112">
        <v>296</v>
      </c>
      <c r="I112" s="4">
        <f>(E112/H112)</f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16</v>
      </c>
      <c r="Q112" t="str">
        <f>LEFT(P112,FIND("/",P112,1)-1)</f>
        <v>food</v>
      </c>
      <c r="R112" t="str">
        <f>RIGHT(P112,LEN(P112)-SEARCH("/",P112,1))</f>
        <v>food trucks</v>
      </c>
      <c r="S112" s="8">
        <f>(((L112/60)/60)/24)+DATE(1970,1,1)</f>
        <v>43354.208333333328</v>
      </c>
      <c r="T112" s="8">
        <f>(((M112/60)/60)/24)+DATE(1970,1,1)</f>
        <v>43373.208333333328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4">
        <f>(E113/D113)*100</f>
        <v>119.95602605863192</v>
      </c>
      <c r="G113" t="s">
        <v>19</v>
      </c>
      <c r="H113">
        <v>676</v>
      </c>
      <c r="I113" s="4">
        <f>(E113/H113)</f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132</v>
      </c>
      <c r="Q113" t="str">
        <f>LEFT(P113,FIND("/",P113,1)-1)</f>
        <v>publishing</v>
      </c>
      <c r="R113" t="str">
        <f>RIGHT(P113,LEN(P113)-SEARCH("/",P113,1))</f>
        <v>radio &amp; podcasts</v>
      </c>
      <c r="S113" s="8">
        <f>(((L113/60)/60)/24)+DATE(1970,1,1)</f>
        <v>41174.208333333336</v>
      </c>
      <c r="T113" s="8">
        <f>(((M113/60)/60)/24)+DATE(1970,1,1)</f>
        <v>41180.208333333336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4">
        <f>(E114/D114)*100</f>
        <v>268.82978723404256</v>
      </c>
      <c r="G114" t="s">
        <v>19</v>
      </c>
      <c r="H114">
        <v>361</v>
      </c>
      <c r="I114" s="4">
        <f>(E114/H114)</f>
        <v>35</v>
      </c>
      <c r="J114" t="s">
        <v>25</v>
      </c>
      <c r="K114" t="s">
        <v>26</v>
      </c>
      <c r="L114">
        <v>1408856400</v>
      </c>
      <c r="M114">
        <v>1410152400</v>
      </c>
      <c r="N114" t="b">
        <v>0</v>
      </c>
      <c r="O114" t="b">
        <v>0</v>
      </c>
      <c r="P114" t="s">
        <v>27</v>
      </c>
      <c r="Q114" t="str">
        <f>LEFT(P114,FIND("/",P114,1)-1)</f>
        <v>technology</v>
      </c>
      <c r="R114" t="str">
        <f>RIGHT(P114,LEN(P114)-SEARCH("/",P114,1))</f>
        <v>web</v>
      </c>
      <c r="S114" s="8">
        <f>(((L114/60)/60)/24)+DATE(1970,1,1)</f>
        <v>41875.208333333336</v>
      </c>
      <c r="T114" s="8">
        <f>(((M114/60)/60)/24)+DATE(1970,1,1)</f>
        <v>41890.208333333336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4">
        <f>(E115/D115)*100</f>
        <v>376.87878787878788</v>
      </c>
      <c r="G115" t="s">
        <v>19</v>
      </c>
      <c r="H115">
        <v>131</v>
      </c>
      <c r="I115" s="4">
        <f>(E115/H115)</f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16</v>
      </c>
      <c r="Q115" t="str">
        <f>LEFT(P115,FIND("/",P115,1)-1)</f>
        <v>food</v>
      </c>
      <c r="R115" t="str">
        <f>RIGHT(P115,LEN(P115)-SEARCH("/",P115,1))</f>
        <v>food trucks</v>
      </c>
      <c r="S115" s="8">
        <f>(((L115/60)/60)/24)+DATE(1970,1,1)</f>
        <v>42990.208333333328</v>
      </c>
      <c r="T115" s="8">
        <f>(((M115/60)/60)/24)+DATE(1970,1,1)</f>
        <v>42997.208333333328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4">
        <f>(E116/D116)*100</f>
        <v>727.15789473684208</v>
      </c>
      <c r="G116" t="s">
        <v>19</v>
      </c>
      <c r="H116">
        <v>126</v>
      </c>
      <c r="I116" s="4">
        <f>(E116/H116)</f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64</v>
      </c>
      <c r="Q116" t="str">
        <f>LEFT(P116,FIND("/",P116,1)-1)</f>
        <v>technology</v>
      </c>
      <c r="R116" t="str">
        <f>RIGHT(P116,LEN(P116)-SEARCH("/",P116,1))</f>
        <v>wearables</v>
      </c>
      <c r="S116" s="8">
        <f>(((L116/60)/60)/24)+DATE(1970,1,1)</f>
        <v>43564.208333333328</v>
      </c>
      <c r="T116" s="8">
        <f>(((M116/60)/60)/24)+DATE(1970,1,1)</f>
        <v>43565.208333333328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4">
        <f>(E117/D117)*100</f>
        <v>87.211757648470297</v>
      </c>
      <c r="G117" t="s">
        <v>13</v>
      </c>
      <c r="H117">
        <v>3304</v>
      </c>
      <c r="I117" s="4">
        <f>(E117/H117)</f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t="b">
        <v>0</v>
      </c>
      <c r="O117" t="b">
        <v>0</v>
      </c>
      <c r="P117" t="s">
        <v>118</v>
      </c>
      <c r="Q117" t="str">
        <f>LEFT(P117,FIND("/",P117,1)-1)</f>
        <v>publishing</v>
      </c>
      <c r="R117" t="str">
        <f>RIGHT(P117,LEN(P117)-SEARCH("/",P117,1))</f>
        <v>fiction</v>
      </c>
      <c r="S117" s="8">
        <f>(((L117/60)/60)/24)+DATE(1970,1,1)</f>
        <v>43056.25</v>
      </c>
      <c r="T117" s="8">
        <f>(((M117/60)/60)/24)+DATE(1970,1,1)</f>
        <v>43091.25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4">
        <f>(E118/D118)*100</f>
        <v>88</v>
      </c>
      <c r="G118" t="s">
        <v>13</v>
      </c>
      <c r="H118">
        <v>73</v>
      </c>
      <c r="I118" s="4">
        <f>(E118/H118)</f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32</v>
      </c>
      <c r="Q118" t="str">
        <f>LEFT(P118,FIND("/",P118,1)-1)</f>
        <v>theater</v>
      </c>
      <c r="R118" t="str">
        <f>RIGHT(P118,LEN(P118)-SEARCH("/",P118,1))</f>
        <v>plays</v>
      </c>
      <c r="S118" s="8">
        <f>(((L118/60)/60)/24)+DATE(1970,1,1)</f>
        <v>42265.208333333328</v>
      </c>
      <c r="T118" s="8">
        <f>(((M118/60)/60)/24)+DATE(1970,1,1)</f>
        <v>42266.208333333328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4">
        <f>(E119/D119)*100</f>
        <v>173.9387755102041</v>
      </c>
      <c r="G119" t="s">
        <v>19</v>
      </c>
      <c r="H119">
        <v>275</v>
      </c>
      <c r="I119" s="4">
        <f>(E119/H119)</f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268</v>
      </c>
      <c r="Q119" t="str">
        <f>LEFT(P119,FIND("/",P119,1)-1)</f>
        <v>film &amp; video</v>
      </c>
      <c r="R119" t="str">
        <f>RIGHT(P119,LEN(P119)-SEARCH("/",P119,1))</f>
        <v>television</v>
      </c>
      <c r="S119" s="8">
        <f>(((L119/60)/60)/24)+DATE(1970,1,1)</f>
        <v>40808.208333333336</v>
      </c>
      <c r="T119" s="8">
        <f>(((M119/60)/60)/24)+DATE(1970,1,1)</f>
        <v>40814.208333333336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4">
        <f>(E120/D120)*100</f>
        <v>117.61111111111111</v>
      </c>
      <c r="G120" t="s">
        <v>19</v>
      </c>
      <c r="H120">
        <v>67</v>
      </c>
      <c r="I120" s="4">
        <f>(E120/H120)</f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121</v>
      </c>
      <c r="Q120" t="str">
        <f>LEFT(P120,FIND("/",P120,1)-1)</f>
        <v>photography</v>
      </c>
      <c r="R120" t="str">
        <f>RIGHT(P120,LEN(P120)-SEARCH("/",P120,1))</f>
        <v>photography books</v>
      </c>
      <c r="S120" s="8">
        <f>(((L120/60)/60)/24)+DATE(1970,1,1)</f>
        <v>41665.25</v>
      </c>
      <c r="T120" s="8">
        <f>(((M120/60)/60)/24)+DATE(1970,1,1)</f>
        <v>41671.25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4">
        <f>(E121/D121)*100</f>
        <v>214.96</v>
      </c>
      <c r="G121" t="s">
        <v>19</v>
      </c>
      <c r="H121">
        <v>154</v>
      </c>
      <c r="I121" s="4">
        <f>(E121/H121)</f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41</v>
      </c>
      <c r="Q121" t="str">
        <f>LEFT(P121,FIND("/",P121,1)-1)</f>
        <v>film &amp; video</v>
      </c>
      <c r="R121" t="str">
        <f>RIGHT(P121,LEN(P121)-SEARCH("/",P121,1))</f>
        <v>documentary</v>
      </c>
      <c r="S121" s="8">
        <f>(((L121/60)/60)/24)+DATE(1970,1,1)</f>
        <v>41806.208333333336</v>
      </c>
      <c r="T121" s="8">
        <f>(((M121/60)/60)/24)+DATE(1970,1,1)</f>
        <v>41823.208333333336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4">
        <f>(E122/D122)*100</f>
        <v>149.49667110519306</v>
      </c>
      <c r="G122" t="s">
        <v>19</v>
      </c>
      <c r="H122">
        <v>1782</v>
      </c>
      <c r="I122" s="4">
        <f>(E122/H122)</f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291</v>
      </c>
      <c r="Q122" t="str">
        <f>LEFT(P122,FIND("/",P122,1)-1)</f>
        <v>games</v>
      </c>
      <c r="R122" t="str">
        <f>RIGHT(P122,LEN(P122)-SEARCH("/",P122,1))</f>
        <v>mobile games</v>
      </c>
      <c r="S122" s="8">
        <f>(((L122/60)/60)/24)+DATE(1970,1,1)</f>
        <v>42111.208333333328</v>
      </c>
      <c r="T122" s="8">
        <f>(((M122/60)/60)/24)+DATE(1970,1,1)</f>
        <v>42115.208333333328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4">
        <f>(E123/D123)*100</f>
        <v>219.33995584988963</v>
      </c>
      <c r="G123" t="s">
        <v>19</v>
      </c>
      <c r="H123">
        <v>903</v>
      </c>
      <c r="I123" s="4">
        <f>(E123/H123)</f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88</v>
      </c>
      <c r="Q123" t="str">
        <f>LEFT(P123,FIND("/",P123,1)-1)</f>
        <v>games</v>
      </c>
      <c r="R123" t="str">
        <f>RIGHT(P123,LEN(P123)-SEARCH("/",P123,1))</f>
        <v>video games</v>
      </c>
      <c r="S123" s="8">
        <f>(((L123/60)/60)/24)+DATE(1970,1,1)</f>
        <v>41917.208333333336</v>
      </c>
      <c r="T123" s="8">
        <f>(((M123/60)/60)/24)+DATE(1970,1,1)</f>
        <v>41930.208333333336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4">
        <f>(E124/D124)*100</f>
        <v>64.367690058479525</v>
      </c>
      <c r="G124" t="s">
        <v>13</v>
      </c>
      <c r="H124">
        <v>3387</v>
      </c>
      <c r="I124" s="4">
        <f>(E124/H124)</f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118</v>
      </c>
      <c r="Q124" t="str">
        <f>LEFT(P124,FIND("/",P124,1)-1)</f>
        <v>publishing</v>
      </c>
      <c r="R124" t="str">
        <f>RIGHT(P124,LEN(P124)-SEARCH("/",P124,1))</f>
        <v>fiction</v>
      </c>
      <c r="S124" s="8">
        <f>(((L124/60)/60)/24)+DATE(1970,1,1)</f>
        <v>41970.25</v>
      </c>
      <c r="T124" s="8">
        <f>(((M124/60)/60)/24)+DATE(1970,1,1)</f>
        <v>41997.25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4">
        <f>(E125/D125)*100</f>
        <v>18.622397298818232</v>
      </c>
      <c r="G125" t="s">
        <v>13</v>
      </c>
      <c r="H125">
        <v>662</v>
      </c>
      <c r="I125" s="4">
        <f>(E125/H125)</f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t="b">
        <v>1</v>
      </c>
      <c r="O125" t="b">
        <v>0</v>
      </c>
      <c r="P125" t="s">
        <v>32</v>
      </c>
      <c r="Q125" t="str">
        <f>LEFT(P125,FIND("/",P125,1)-1)</f>
        <v>theater</v>
      </c>
      <c r="R125" t="str">
        <f>RIGHT(P125,LEN(P125)-SEARCH("/",P125,1))</f>
        <v>plays</v>
      </c>
      <c r="S125" s="8">
        <f>(((L125/60)/60)/24)+DATE(1970,1,1)</f>
        <v>42332.25</v>
      </c>
      <c r="T125" s="8">
        <f>(((M125/60)/60)/24)+DATE(1970,1,1)</f>
        <v>42335.25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4">
        <f>(E126/D126)*100</f>
        <v>367.76923076923077</v>
      </c>
      <c r="G126" t="s">
        <v>19</v>
      </c>
      <c r="H126">
        <v>94</v>
      </c>
      <c r="I126" s="4">
        <f>(E126/H126)</f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t="b">
        <v>0</v>
      </c>
      <c r="O126" t="b">
        <v>0</v>
      </c>
      <c r="P126" t="s">
        <v>121</v>
      </c>
      <c r="Q126" t="str">
        <f>LEFT(P126,FIND("/",P126,1)-1)</f>
        <v>photography</v>
      </c>
      <c r="R126" t="str">
        <f>RIGHT(P126,LEN(P126)-SEARCH("/",P126,1))</f>
        <v>photography books</v>
      </c>
      <c r="S126" s="8">
        <f>(((L126/60)/60)/24)+DATE(1970,1,1)</f>
        <v>43598.208333333328</v>
      </c>
      <c r="T126" s="8">
        <f>(((M126/60)/60)/24)+DATE(1970,1,1)</f>
        <v>43651.208333333328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4">
        <f>(E127/D127)*100</f>
        <v>159.90566037735849</v>
      </c>
      <c r="G127" t="s">
        <v>19</v>
      </c>
      <c r="H127">
        <v>180</v>
      </c>
      <c r="I127" s="4">
        <f>(E127/H127)</f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32</v>
      </c>
      <c r="Q127" t="str">
        <f>LEFT(P127,FIND("/",P127,1)-1)</f>
        <v>theater</v>
      </c>
      <c r="R127" t="str">
        <f>RIGHT(P127,LEN(P127)-SEARCH("/",P127,1))</f>
        <v>plays</v>
      </c>
      <c r="S127" s="8">
        <f>(((L127/60)/60)/24)+DATE(1970,1,1)</f>
        <v>43362.208333333328</v>
      </c>
      <c r="T127" s="8">
        <f>(((M127/60)/60)/24)+DATE(1970,1,1)</f>
        <v>43366.208333333328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4">
        <f>(E128/D128)*100</f>
        <v>38.633185349611544</v>
      </c>
      <c r="G128" t="s">
        <v>13</v>
      </c>
      <c r="H128">
        <v>774</v>
      </c>
      <c r="I128" s="4">
        <f>(E128/H128)</f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32</v>
      </c>
      <c r="Q128" t="str">
        <f>LEFT(P128,FIND("/",P128,1)-1)</f>
        <v>theater</v>
      </c>
      <c r="R128" t="str">
        <f>RIGHT(P128,LEN(P128)-SEARCH("/",P128,1))</f>
        <v>plays</v>
      </c>
      <c r="S128" s="8">
        <f>(((L128/60)/60)/24)+DATE(1970,1,1)</f>
        <v>42596.208333333328</v>
      </c>
      <c r="T128" s="8">
        <f>(((M128/60)/60)/24)+DATE(1970,1,1)</f>
        <v>42624.208333333328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4">
        <f>(E129/D129)*100</f>
        <v>51.42151162790698</v>
      </c>
      <c r="G129" t="s">
        <v>13</v>
      </c>
      <c r="H129">
        <v>672</v>
      </c>
      <c r="I129" s="4">
        <f>(E129/H129)</f>
        <v>78.96875</v>
      </c>
      <c r="J129" t="s">
        <v>14</v>
      </c>
      <c r="K129" t="s">
        <v>15</v>
      </c>
      <c r="L129">
        <v>1273640400</v>
      </c>
      <c r="M129">
        <v>1273899600</v>
      </c>
      <c r="N129" t="b">
        <v>0</v>
      </c>
      <c r="O129" t="b">
        <v>0</v>
      </c>
      <c r="P129" t="s">
        <v>32</v>
      </c>
      <c r="Q129" t="str">
        <f>LEFT(P129,FIND("/",P129,1)-1)</f>
        <v>theater</v>
      </c>
      <c r="R129" t="str">
        <f>RIGHT(P129,LEN(P129)-SEARCH("/",P129,1))</f>
        <v>plays</v>
      </c>
      <c r="S129" s="8">
        <f>(((L129/60)/60)/24)+DATE(1970,1,1)</f>
        <v>40310.208333333336</v>
      </c>
      <c r="T129" s="8">
        <f>(((M129/60)/60)/24)+DATE(1970,1,1)</f>
        <v>40313.208333333336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4">
        <f>(E130/D130)*100</f>
        <v>60.334277620396605</v>
      </c>
      <c r="G130" t="s">
        <v>73</v>
      </c>
      <c r="H130">
        <v>532</v>
      </c>
      <c r="I130" s="4">
        <f>(E130/H130)</f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22</v>
      </c>
      <c r="Q130" t="str">
        <f>LEFT(P130,FIND("/",P130,1)-1)</f>
        <v>music</v>
      </c>
      <c r="R130" t="str">
        <f>RIGHT(P130,LEN(P130)-SEARCH("/",P130,1))</f>
        <v>rock</v>
      </c>
      <c r="S130" s="8">
        <f>(((L130/60)/60)/24)+DATE(1970,1,1)</f>
        <v>40417.208333333336</v>
      </c>
      <c r="T130" s="8">
        <f>(((M130/60)/60)/24)+DATE(1970,1,1)</f>
        <v>40430.208333333336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4">
        <f>(E131/D131)*100</f>
        <v>3.202693602693603</v>
      </c>
      <c r="G131" t="s">
        <v>73</v>
      </c>
      <c r="H131">
        <v>55</v>
      </c>
      <c r="I131" s="4">
        <f>(E131/H131)</f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t="b">
        <v>0</v>
      </c>
      <c r="O131" t="b">
        <v>0</v>
      </c>
      <c r="P131" t="s">
        <v>16</v>
      </c>
      <c r="Q131" t="str">
        <f>LEFT(P131,FIND("/",P131,1)-1)</f>
        <v>food</v>
      </c>
      <c r="R131" t="str">
        <f>RIGHT(P131,LEN(P131)-SEARCH("/",P131,1))</f>
        <v>food trucks</v>
      </c>
      <c r="S131" s="8">
        <f>(((L131/60)/60)/24)+DATE(1970,1,1)</f>
        <v>42038.25</v>
      </c>
      <c r="T131" s="8">
        <f>(((M131/60)/60)/24)+DATE(1970,1,1)</f>
        <v>42063.25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4">
        <f>(E132/D132)*100</f>
        <v>155.46875</v>
      </c>
      <c r="G132" t="s">
        <v>19</v>
      </c>
      <c r="H132">
        <v>533</v>
      </c>
      <c r="I132" s="4">
        <f>(E132/H132)</f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t="b">
        <v>0</v>
      </c>
      <c r="O132" t="b">
        <v>0</v>
      </c>
      <c r="P132" t="s">
        <v>52</v>
      </c>
      <c r="Q132" t="str">
        <f>LEFT(P132,FIND("/",P132,1)-1)</f>
        <v>film &amp; video</v>
      </c>
      <c r="R132" t="str">
        <f>RIGHT(P132,LEN(P132)-SEARCH("/",P132,1))</f>
        <v>drama</v>
      </c>
      <c r="S132" s="8">
        <f>(((L132/60)/60)/24)+DATE(1970,1,1)</f>
        <v>40842.208333333336</v>
      </c>
      <c r="T132" s="8">
        <f>(((M132/60)/60)/24)+DATE(1970,1,1)</f>
        <v>40858.25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4">
        <f>(E133/D133)*100</f>
        <v>100.85974499089254</v>
      </c>
      <c r="G133" t="s">
        <v>19</v>
      </c>
      <c r="H133">
        <v>2443</v>
      </c>
      <c r="I133" s="4">
        <f>(E133/H133)</f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t="b">
        <v>0</v>
      </c>
      <c r="O133" t="b">
        <v>0</v>
      </c>
      <c r="P133" t="s">
        <v>27</v>
      </c>
      <c r="Q133" t="str">
        <f>LEFT(P133,FIND("/",P133,1)-1)</f>
        <v>technology</v>
      </c>
      <c r="R133" t="str">
        <f>RIGHT(P133,LEN(P133)-SEARCH("/",P133,1))</f>
        <v>web</v>
      </c>
      <c r="S133" s="8">
        <f>(((L133/60)/60)/24)+DATE(1970,1,1)</f>
        <v>41607.25</v>
      </c>
      <c r="T133" s="8">
        <f>(((M133/60)/60)/24)+DATE(1970,1,1)</f>
        <v>41620.25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4">
        <f>(E134/D134)*100</f>
        <v>116.18181818181819</v>
      </c>
      <c r="G134" t="s">
        <v>19</v>
      </c>
      <c r="H134">
        <v>89</v>
      </c>
      <c r="I134" s="4">
        <f>(E134/H134)</f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32</v>
      </c>
      <c r="Q134" t="str">
        <f>LEFT(P134,FIND("/",P134,1)-1)</f>
        <v>theater</v>
      </c>
      <c r="R134" t="str">
        <f>RIGHT(P134,LEN(P134)-SEARCH("/",P134,1))</f>
        <v>plays</v>
      </c>
      <c r="S134" s="8">
        <f>(((L134/60)/60)/24)+DATE(1970,1,1)</f>
        <v>43112.25</v>
      </c>
      <c r="T134" s="8">
        <f>(((M134/60)/60)/24)+DATE(1970,1,1)</f>
        <v>43128.25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4">
        <f>(E135/D135)*100</f>
        <v>310.77777777777777</v>
      </c>
      <c r="G135" t="s">
        <v>19</v>
      </c>
      <c r="H135">
        <v>159</v>
      </c>
      <c r="I135" s="4">
        <f>(E135/H135)</f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318</v>
      </c>
      <c r="Q135" t="str">
        <f>LEFT(P135,FIND("/",P135,1)-1)</f>
        <v>music</v>
      </c>
      <c r="R135" t="str">
        <f>RIGHT(P135,LEN(P135)-SEARCH("/",P135,1))</f>
        <v>world music</v>
      </c>
      <c r="S135" s="8">
        <f>(((L135/60)/60)/24)+DATE(1970,1,1)</f>
        <v>40767.208333333336</v>
      </c>
      <c r="T135" s="8">
        <f>(((M135/60)/60)/24)+DATE(1970,1,1)</f>
        <v>40789.208333333336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4">
        <f>(E136/D136)*100</f>
        <v>89.73668341708543</v>
      </c>
      <c r="G136" t="s">
        <v>13</v>
      </c>
      <c r="H136">
        <v>940</v>
      </c>
      <c r="I136" s="4">
        <f>(E136/H136)</f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t="b">
        <v>0</v>
      </c>
      <c r="O136" t="b">
        <v>1</v>
      </c>
      <c r="P136" t="s">
        <v>41</v>
      </c>
      <c r="Q136" t="str">
        <f>LEFT(P136,FIND("/",P136,1)-1)</f>
        <v>film &amp; video</v>
      </c>
      <c r="R136" t="str">
        <f>RIGHT(P136,LEN(P136)-SEARCH("/",P136,1))</f>
        <v>documentary</v>
      </c>
      <c r="S136" s="8">
        <f>(((L136/60)/60)/24)+DATE(1970,1,1)</f>
        <v>40713.208333333336</v>
      </c>
      <c r="T136" s="8">
        <f>(((M136/60)/60)/24)+DATE(1970,1,1)</f>
        <v>40762.208333333336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4">
        <f>(E137/D137)*100</f>
        <v>71.27272727272728</v>
      </c>
      <c r="G137" t="s">
        <v>13</v>
      </c>
      <c r="H137">
        <v>117</v>
      </c>
      <c r="I137" s="4">
        <f>(E137/H137)</f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32</v>
      </c>
      <c r="Q137" t="str">
        <f>LEFT(P137,FIND("/",P137,1)-1)</f>
        <v>theater</v>
      </c>
      <c r="R137" t="str">
        <f>RIGHT(P137,LEN(P137)-SEARCH("/",P137,1))</f>
        <v>plays</v>
      </c>
      <c r="S137" s="8">
        <f>(((L137/60)/60)/24)+DATE(1970,1,1)</f>
        <v>41340.25</v>
      </c>
      <c r="T137" s="8">
        <f>(((M137/60)/60)/24)+DATE(1970,1,1)</f>
        <v>41345.208333333336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4">
        <f>(E138/D138)*100</f>
        <v>3.2862318840579712</v>
      </c>
      <c r="G138" t="s">
        <v>73</v>
      </c>
      <c r="H138">
        <v>58</v>
      </c>
      <c r="I138" s="4">
        <f>(E138/H138)</f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52</v>
      </c>
      <c r="Q138" t="str">
        <f>LEFT(P138,FIND("/",P138,1)-1)</f>
        <v>film &amp; video</v>
      </c>
      <c r="R138" t="str">
        <f>RIGHT(P138,LEN(P138)-SEARCH("/",P138,1))</f>
        <v>drama</v>
      </c>
      <c r="S138" s="8">
        <f>(((L138/60)/60)/24)+DATE(1970,1,1)</f>
        <v>41797.208333333336</v>
      </c>
      <c r="T138" s="8">
        <f>(((M138/60)/60)/24)+DATE(1970,1,1)</f>
        <v>41809.208333333336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4">
        <f>(E139/D139)*100</f>
        <v>261.77777777777777</v>
      </c>
      <c r="G139" t="s">
        <v>19</v>
      </c>
      <c r="H139">
        <v>50</v>
      </c>
      <c r="I139" s="4">
        <f>(E139/H139)</f>
        <v>94.24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67</v>
      </c>
      <c r="Q139" t="str">
        <f>LEFT(P139,FIND("/",P139,1)-1)</f>
        <v>publishing</v>
      </c>
      <c r="R139" t="str">
        <f>RIGHT(P139,LEN(P139)-SEARCH("/",P139,1))</f>
        <v>nonfiction</v>
      </c>
      <c r="S139" s="8">
        <f>(((L139/60)/60)/24)+DATE(1970,1,1)</f>
        <v>40457.208333333336</v>
      </c>
      <c r="T139" s="8">
        <f>(((M139/60)/60)/24)+DATE(1970,1,1)</f>
        <v>40463.208333333336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4">
        <f>(E140/D140)*100</f>
        <v>96</v>
      </c>
      <c r="G140" t="s">
        <v>13</v>
      </c>
      <c r="H140">
        <v>115</v>
      </c>
      <c r="I140" s="4">
        <f>(E140/H140)</f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291</v>
      </c>
      <c r="Q140" t="str">
        <f>LEFT(P140,FIND("/",P140,1)-1)</f>
        <v>games</v>
      </c>
      <c r="R140" t="str">
        <f>RIGHT(P140,LEN(P140)-SEARCH("/",P140,1))</f>
        <v>mobile games</v>
      </c>
      <c r="S140" s="8">
        <f>(((L140/60)/60)/24)+DATE(1970,1,1)</f>
        <v>41180.208333333336</v>
      </c>
      <c r="T140" s="8">
        <f>(((M140/60)/60)/24)+DATE(1970,1,1)</f>
        <v>41186.208333333336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4">
        <f>(E141/D141)*100</f>
        <v>20.896851248642779</v>
      </c>
      <c r="G141" t="s">
        <v>13</v>
      </c>
      <c r="H141">
        <v>326</v>
      </c>
      <c r="I141" s="4">
        <f>(E141/H141)</f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64</v>
      </c>
      <c r="Q141" t="str">
        <f>LEFT(P141,FIND("/",P141,1)-1)</f>
        <v>technology</v>
      </c>
      <c r="R141" t="str">
        <f>RIGHT(P141,LEN(P141)-SEARCH("/",P141,1))</f>
        <v>wearables</v>
      </c>
      <c r="S141" s="8">
        <f>(((L141/60)/60)/24)+DATE(1970,1,1)</f>
        <v>42115.208333333328</v>
      </c>
      <c r="T141" s="8">
        <f>(((M141/60)/60)/24)+DATE(1970,1,1)</f>
        <v>42131.208333333328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4">
        <f>(E142/D142)*100</f>
        <v>223.16363636363636</v>
      </c>
      <c r="G142" t="s">
        <v>19</v>
      </c>
      <c r="H142">
        <v>186</v>
      </c>
      <c r="I142" s="4">
        <f>(E142/H142)</f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41</v>
      </c>
      <c r="Q142" t="str">
        <f>LEFT(P142,FIND("/",P142,1)-1)</f>
        <v>film &amp; video</v>
      </c>
      <c r="R142" t="str">
        <f>RIGHT(P142,LEN(P142)-SEARCH("/",P142,1))</f>
        <v>documentary</v>
      </c>
      <c r="S142" s="8">
        <f>(((L142/60)/60)/24)+DATE(1970,1,1)</f>
        <v>43156.25</v>
      </c>
      <c r="T142" s="8">
        <f>(((M142/60)/60)/24)+DATE(1970,1,1)</f>
        <v>43161.25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4">
        <f>(E143/D143)*100</f>
        <v>101.59097978227061</v>
      </c>
      <c r="G143" t="s">
        <v>19</v>
      </c>
      <c r="H143">
        <v>1071</v>
      </c>
      <c r="I143" s="4">
        <f>(E143/H143)</f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27</v>
      </c>
      <c r="Q143" t="str">
        <f>LEFT(P143,FIND("/",P143,1)-1)</f>
        <v>technology</v>
      </c>
      <c r="R143" t="str">
        <f>RIGHT(P143,LEN(P143)-SEARCH("/",P143,1))</f>
        <v>web</v>
      </c>
      <c r="S143" s="8">
        <f>(((L143/60)/60)/24)+DATE(1970,1,1)</f>
        <v>42167.208333333328</v>
      </c>
      <c r="T143" s="8">
        <f>(((M143/60)/60)/24)+DATE(1970,1,1)</f>
        <v>42173.208333333328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4">
        <f>(E144/D144)*100</f>
        <v>230.03999999999996</v>
      </c>
      <c r="G144" t="s">
        <v>19</v>
      </c>
      <c r="H144">
        <v>117</v>
      </c>
      <c r="I144" s="4">
        <f>(E144/H144)</f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27</v>
      </c>
      <c r="Q144" t="str">
        <f>LEFT(P144,FIND("/",P144,1)-1)</f>
        <v>technology</v>
      </c>
      <c r="R144" t="str">
        <f>RIGHT(P144,LEN(P144)-SEARCH("/",P144,1))</f>
        <v>web</v>
      </c>
      <c r="S144" s="8">
        <f>(((L144/60)/60)/24)+DATE(1970,1,1)</f>
        <v>41005.208333333336</v>
      </c>
      <c r="T144" s="8">
        <f>(((M144/60)/60)/24)+DATE(1970,1,1)</f>
        <v>41046.208333333336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4">
        <f>(E145/D145)*100</f>
        <v>135.59259259259261</v>
      </c>
      <c r="G145" t="s">
        <v>19</v>
      </c>
      <c r="H145">
        <v>70</v>
      </c>
      <c r="I145" s="4">
        <f>(E145/H145)</f>
        <v>104.6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59</v>
      </c>
      <c r="Q145" t="str">
        <f>LEFT(P145,FIND("/",P145,1)-1)</f>
        <v>music</v>
      </c>
      <c r="R145" t="str">
        <f>RIGHT(P145,LEN(P145)-SEARCH("/",P145,1))</f>
        <v>indie rock</v>
      </c>
      <c r="S145" s="8">
        <f>(((L145/60)/60)/24)+DATE(1970,1,1)</f>
        <v>40357.208333333336</v>
      </c>
      <c r="T145" s="8">
        <f>(((M145/60)/60)/24)+DATE(1970,1,1)</f>
        <v>40377.208333333336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4">
        <f>(E146/D146)*100</f>
        <v>129.1</v>
      </c>
      <c r="G146" t="s">
        <v>19</v>
      </c>
      <c r="H146">
        <v>135</v>
      </c>
      <c r="I146" s="4">
        <f>(E146/H146)</f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32</v>
      </c>
      <c r="Q146" t="str">
        <f>LEFT(P146,FIND("/",P146,1)-1)</f>
        <v>theater</v>
      </c>
      <c r="R146" t="str">
        <f>RIGHT(P146,LEN(P146)-SEARCH("/",P146,1))</f>
        <v>plays</v>
      </c>
      <c r="S146" s="8">
        <f>(((L146/60)/60)/24)+DATE(1970,1,1)</f>
        <v>43633.208333333328</v>
      </c>
      <c r="T146" s="8">
        <f>(((M146/60)/60)/24)+DATE(1970,1,1)</f>
        <v>43641.208333333328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4">
        <f>(E147/D147)*100</f>
        <v>236.512</v>
      </c>
      <c r="G147" t="s">
        <v>19</v>
      </c>
      <c r="H147">
        <v>768</v>
      </c>
      <c r="I147" s="4">
        <f>(E147/H147)</f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t="b">
        <v>0</v>
      </c>
      <c r="O147" t="b">
        <v>0</v>
      </c>
      <c r="P147" t="s">
        <v>64</v>
      </c>
      <c r="Q147" t="str">
        <f>LEFT(P147,FIND("/",P147,1)-1)</f>
        <v>technology</v>
      </c>
      <c r="R147" t="str">
        <f>RIGHT(P147,LEN(P147)-SEARCH("/",P147,1))</f>
        <v>wearables</v>
      </c>
      <c r="S147" s="8">
        <f>(((L147/60)/60)/24)+DATE(1970,1,1)</f>
        <v>41889.208333333336</v>
      </c>
      <c r="T147" s="8">
        <f>(((M147/60)/60)/24)+DATE(1970,1,1)</f>
        <v>41894.208333333336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4">
        <f>(E148/D148)*100</f>
        <v>17.25</v>
      </c>
      <c r="G148" t="s">
        <v>73</v>
      </c>
      <c r="H148">
        <v>51</v>
      </c>
      <c r="I148" s="4">
        <f>(E148/H148)</f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32</v>
      </c>
      <c r="Q148" t="str">
        <f>LEFT(P148,FIND("/",P148,1)-1)</f>
        <v>theater</v>
      </c>
      <c r="R148" t="str">
        <f>RIGHT(P148,LEN(P148)-SEARCH("/",P148,1))</f>
        <v>plays</v>
      </c>
      <c r="S148" s="8">
        <f>(((L148/60)/60)/24)+DATE(1970,1,1)</f>
        <v>40855.25</v>
      </c>
      <c r="T148" s="8">
        <f>(((M148/60)/60)/24)+DATE(1970,1,1)</f>
        <v>40875.25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4">
        <f>(E149/D149)*100</f>
        <v>112.49397590361446</v>
      </c>
      <c r="G149" t="s">
        <v>19</v>
      </c>
      <c r="H149">
        <v>199</v>
      </c>
      <c r="I149" s="4">
        <f>(E149/H149)</f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32</v>
      </c>
      <c r="Q149" t="str">
        <f>LEFT(P149,FIND("/",P149,1)-1)</f>
        <v>theater</v>
      </c>
      <c r="R149" t="str">
        <f>RIGHT(P149,LEN(P149)-SEARCH("/",P149,1))</f>
        <v>plays</v>
      </c>
      <c r="S149" s="8">
        <f>(((L149/60)/60)/24)+DATE(1970,1,1)</f>
        <v>42534.208333333328</v>
      </c>
      <c r="T149" s="8">
        <f>(((M149/60)/60)/24)+DATE(1970,1,1)</f>
        <v>42540.208333333328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4">
        <f>(E150/D150)*100</f>
        <v>121.02150537634408</v>
      </c>
      <c r="G150" t="s">
        <v>19</v>
      </c>
      <c r="H150">
        <v>107</v>
      </c>
      <c r="I150" s="4">
        <f>(E150/H150)</f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64</v>
      </c>
      <c r="Q150" t="str">
        <f>LEFT(P150,FIND("/",P150,1)-1)</f>
        <v>technology</v>
      </c>
      <c r="R150" t="str">
        <f>RIGHT(P150,LEN(P150)-SEARCH("/",P150,1))</f>
        <v>wearables</v>
      </c>
      <c r="S150" s="8">
        <f>(((L150/60)/60)/24)+DATE(1970,1,1)</f>
        <v>42941.208333333328</v>
      </c>
      <c r="T150" s="8">
        <f>(((M150/60)/60)/24)+DATE(1970,1,1)</f>
        <v>42950.208333333328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4">
        <f>(E151/D151)*100</f>
        <v>219.87096774193549</v>
      </c>
      <c r="G151" t="s">
        <v>19</v>
      </c>
      <c r="H151">
        <v>195</v>
      </c>
      <c r="I151" s="4">
        <f>(E151/H151)</f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59</v>
      </c>
      <c r="Q151" t="str">
        <f>LEFT(P151,FIND("/",P151,1)-1)</f>
        <v>music</v>
      </c>
      <c r="R151" t="str">
        <f>RIGHT(P151,LEN(P151)-SEARCH("/",P151,1))</f>
        <v>indie rock</v>
      </c>
      <c r="S151" s="8">
        <f>(((L151/60)/60)/24)+DATE(1970,1,1)</f>
        <v>41275.25</v>
      </c>
      <c r="T151" s="8">
        <f>(((M151/60)/60)/24)+DATE(1970,1,1)</f>
        <v>41327.25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4">
        <f>(E152/D152)*100</f>
        <v>1</v>
      </c>
      <c r="G152" t="s">
        <v>13</v>
      </c>
      <c r="H152">
        <v>1</v>
      </c>
      <c r="I152" s="4">
        <f>(E152/H152)</f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22</v>
      </c>
      <c r="Q152" t="str">
        <f>LEFT(P152,FIND("/",P152,1)-1)</f>
        <v>music</v>
      </c>
      <c r="R152" t="str">
        <f>RIGHT(P152,LEN(P152)-SEARCH("/",P152,1))</f>
        <v>rock</v>
      </c>
      <c r="S152" s="8">
        <f>(((L152/60)/60)/24)+DATE(1970,1,1)</f>
        <v>43450.25</v>
      </c>
      <c r="T152" s="8">
        <f>(((M152/60)/60)/24)+DATE(1970,1,1)</f>
        <v>43451.25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4">
        <f>(E153/D153)*100</f>
        <v>64.166909620991248</v>
      </c>
      <c r="G153" t="s">
        <v>13</v>
      </c>
      <c r="H153">
        <v>1467</v>
      </c>
      <c r="I153" s="4">
        <f>(E153/H153)</f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49</v>
      </c>
      <c r="Q153" t="str">
        <f>LEFT(P153,FIND("/",P153,1)-1)</f>
        <v>music</v>
      </c>
      <c r="R153" t="str">
        <f>RIGHT(P153,LEN(P153)-SEARCH("/",P153,1))</f>
        <v>electric music</v>
      </c>
      <c r="S153" s="8">
        <f>(((L153/60)/60)/24)+DATE(1970,1,1)</f>
        <v>41799.208333333336</v>
      </c>
      <c r="T153" s="8">
        <f>(((M153/60)/60)/24)+DATE(1970,1,1)</f>
        <v>41850.208333333336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4">
        <f>(E154/D154)*100</f>
        <v>423.06746987951806</v>
      </c>
      <c r="G154" t="s">
        <v>19</v>
      </c>
      <c r="H154">
        <v>3376</v>
      </c>
      <c r="I154" s="4">
        <f>(E154/H154)</f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59</v>
      </c>
      <c r="Q154" t="str">
        <f>LEFT(P154,FIND("/",P154,1)-1)</f>
        <v>music</v>
      </c>
      <c r="R154" t="str">
        <f>RIGHT(P154,LEN(P154)-SEARCH("/",P154,1))</f>
        <v>indie rock</v>
      </c>
      <c r="S154" s="8">
        <f>(((L154/60)/60)/24)+DATE(1970,1,1)</f>
        <v>42783.25</v>
      </c>
      <c r="T154" s="8">
        <f>(((M154/60)/60)/24)+DATE(1970,1,1)</f>
        <v>42790.25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4">
        <f>(E155/D155)*100</f>
        <v>92.984160506863773</v>
      </c>
      <c r="G155" t="s">
        <v>13</v>
      </c>
      <c r="H155">
        <v>5681</v>
      </c>
      <c r="I155" s="4">
        <f>(E155/H155)</f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32</v>
      </c>
      <c r="Q155" t="str">
        <f>LEFT(P155,FIND("/",P155,1)-1)</f>
        <v>theater</v>
      </c>
      <c r="R155" t="str">
        <f>RIGHT(P155,LEN(P155)-SEARCH("/",P155,1))</f>
        <v>plays</v>
      </c>
      <c r="S155" s="8">
        <f>(((L155/60)/60)/24)+DATE(1970,1,1)</f>
        <v>41201.208333333336</v>
      </c>
      <c r="T155" s="8">
        <f>(((M155/60)/60)/24)+DATE(1970,1,1)</f>
        <v>41207.208333333336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4">
        <f>(E156/D156)*100</f>
        <v>58.756567425569173</v>
      </c>
      <c r="G156" t="s">
        <v>13</v>
      </c>
      <c r="H156">
        <v>1059</v>
      </c>
      <c r="I156" s="4">
        <f>(E156/H156)</f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59</v>
      </c>
      <c r="Q156" t="str">
        <f>LEFT(P156,FIND("/",P156,1)-1)</f>
        <v>music</v>
      </c>
      <c r="R156" t="str">
        <f>RIGHT(P156,LEN(P156)-SEARCH("/",P156,1))</f>
        <v>indie rock</v>
      </c>
      <c r="S156" s="8">
        <f>(((L156/60)/60)/24)+DATE(1970,1,1)</f>
        <v>42502.208333333328</v>
      </c>
      <c r="T156" s="8">
        <f>(((M156/60)/60)/24)+DATE(1970,1,1)</f>
        <v>42525.208333333328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4">
        <f>(E157/D157)*100</f>
        <v>65.022222222222226</v>
      </c>
      <c r="G157" t="s">
        <v>13</v>
      </c>
      <c r="H157">
        <v>1194</v>
      </c>
      <c r="I157" s="4">
        <f>(E157/H157)</f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32</v>
      </c>
      <c r="Q157" t="str">
        <f>LEFT(P157,FIND("/",P157,1)-1)</f>
        <v>theater</v>
      </c>
      <c r="R157" t="str">
        <f>RIGHT(P157,LEN(P157)-SEARCH("/",P157,1))</f>
        <v>plays</v>
      </c>
      <c r="S157" s="8">
        <f>(((L157/60)/60)/24)+DATE(1970,1,1)</f>
        <v>40262.208333333336</v>
      </c>
      <c r="T157" s="8">
        <f>(((M157/60)/60)/24)+DATE(1970,1,1)</f>
        <v>40277.208333333336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4">
        <f>(E158/D158)*100</f>
        <v>73.939560439560438</v>
      </c>
      <c r="G158" t="s">
        <v>73</v>
      </c>
      <c r="H158">
        <v>379</v>
      </c>
      <c r="I158" s="4">
        <f>(E158/H158)</f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t="b">
        <v>0</v>
      </c>
      <c r="O158" t="b">
        <v>0</v>
      </c>
      <c r="P158" t="s">
        <v>22</v>
      </c>
      <c r="Q158" t="str">
        <f>LEFT(P158,FIND("/",P158,1)-1)</f>
        <v>music</v>
      </c>
      <c r="R158" t="str">
        <f>RIGHT(P158,LEN(P158)-SEARCH("/",P158,1))</f>
        <v>rock</v>
      </c>
      <c r="S158" s="8">
        <f>(((L158/60)/60)/24)+DATE(1970,1,1)</f>
        <v>43743.208333333328</v>
      </c>
      <c r="T158" s="8">
        <f>(((M158/60)/60)/24)+DATE(1970,1,1)</f>
        <v>43767.208333333328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4">
        <f>(E159/D159)*100</f>
        <v>52.666666666666664</v>
      </c>
      <c r="G159" t="s">
        <v>13</v>
      </c>
      <c r="H159">
        <v>30</v>
      </c>
      <c r="I159" s="4">
        <f>(E159/H159)</f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t="b">
        <v>0</v>
      </c>
      <c r="O159" t="b">
        <v>0</v>
      </c>
      <c r="P159" t="s">
        <v>121</v>
      </c>
      <c r="Q159" t="str">
        <f>LEFT(P159,FIND("/",P159,1)-1)</f>
        <v>photography</v>
      </c>
      <c r="R159" t="str">
        <f>RIGHT(P159,LEN(P159)-SEARCH("/",P159,1))</f>
        <v>photography books</v>
      </c>
      <c r="S159" s="8">
        <f>(((L159/60)/60)/24)+DATE(1970,1,1)</f>
        <v>41638.25</v>
      </c>
      <c r="T159" s="8">
        <f>(((M159/60)/60)/24)+DATE(1970,1,1)</f>
        <v>41650.25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4">
        <f>(E160/D160)*100</f>
        <v>220.95238095238096</v>
      </c>
      <c r="G160" t="s">
        <v>19</v>
      </c>
      <c r="H160">
        <v>41</v>
      </c>
      <c r="I160" s="4">
        <f>(E160/H160)</f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22</v>
      </c>
      <c r="Q160" t="str">
        <f>LEFT(P160,FIND("/",P160,1)-1)</f>
        <v>music</v>
      </c>
      <c r="R160" t="str">
        <f>RIGHT(P160,LEN(P160)-SEARCH("/",P160,1))</f>
        <v>rock</v>
      </c>
      <c r="S160" s="8">
        <f>(((L160/60)/60)/24)+DATE(1970,1,1)</f>
        <v>42346.25</v>
      </c>
      <c r="T160" s="8">
        <f>(((M160/60)/60)/24)+DATE(1970,1,1)</f>
        <v>42347.25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4">
        <f>(E161/D161)*100</f>
        <v>100.01150627615063</v>
      </c>
      <c r="G161" t="s">
        <v>19</v>
      </c>
      <c r="H161">
        <v>1821</v>
      </c>
      <c r="I161" s="4">
        <f>(E161/H161)</f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32</v>
      </c>
      <c r="Q161" t="str">
        <f>LEFT(P161,FIND("/",P161,1)-1)</f>
        <v>theater</v>
      </c>
      <c r="R161" t="str">
        <f>RIGHT(P161,LEN(P161)-SEARCH("/",P161,1))</f>
        <v>plays</v>
      </c>
      <c r="S161" s="8">
        <f>(((L161/60)/60)/24)+DATE(1970,1,1)</f>
        <v>43551.208333333328</v>
      </c>
      <c r="T161" s="8">
        <f>(((M161/60)/60)/24)+DATE(1970,1,1)</f>
        <v>43569.208333333328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4">
        <f>(E162/D162)*100</f>
        <v>162.3125</v>
      </c>
      <c r="G162" t="s">
        <v>19</v>
      </c>
      <c r="H162">
        <v>164</v>
      </c>
      <c r="I162" s="4">
        <f>(E162/H162)</f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64</v>
      </c>
      <c r="Q162" t="str">
        <f>LEFT(P162,FIND("/",P162,1)-1)</f>
        <v>technology</v>
      </c>
      <c r="R162" t="str">
        <f>RIGHT(P162,LEN(P162)-SEARCH("/",P162,1))</f>
        <v>wearables</v>
      </c>
      <c r="S162" s="8">
        <f>(((L162/60)/60)/24)+DATE(1970,1,1)</f>
        <v>43582.208333333328</v>
      </c>
      <c r="T162" s="8">
        <f>(((M162/60)/60)/24)+DATE(1970,1,1)</f>
        <v>43598.208333333328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4">
        <f>(E163/D163)*100</f>
        <v>78.181818181818187</v>
      </c>
      <c r="G163" t="s">
        <v>13</v>
      </c>
      <c r="H163">
        <v>75</v>
      </c>
      <c r="I163" s="4">
        <f>(E163/H163)</f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27</v>
      </c>
      <c r="Q163" t="str">
        <f>LEFT(P163,FIND("/",P163,1)-1)</f>
        <v>technology</v>
      </c>
      <c r="R163" t="str">
        <f>RIGHT(P163,LEN(P163)-SEARCH("/",P163,1))</f>
        <v>web</v>
      </c>
      <c r="S163" s="8">
        <f>(((L163/60)/60)/24)+DATE(1970,1,1)</f>
        <v>42270.208333333328</v>
      </c>
      <c r="T163" s="8">
        <f>(((M163/60)/60)/24)+DATE(1970,1,1)</f>
        <v>42276.208333333328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4">
        <f>(E164/D164)*100</f>
        <v>149.73770491803279</v>
      </c>
      <c r="G164" t="s">
        <v>19</v>
      </c>
      <c r="H164">
        <v>157</v>
      </c>
      <c r="I164" s="4">
        <f>(E164/H164)</f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t="b">
        <v>0</v>
      </c>
      <c r="O164" t="b">
        <v>0</v>
      </c>
      <c r="P164" t="s">
        <v>22</v>
      </c>
      <c r="Q164" t="str">
        <f>LEFT(P164,FIND("/",P164,1)-1)</f>
        <v>music</v>
      </c>
      <c r="R164" t="str">
        <f>RIGHT(P164,LEN(P164)-SEARCH("/",P164,1))</f>
        <v>rock</v>
      </c>
      <c r="S164" s="8">
        <f>(((L164/60)/60)/24)+DATE(1970,1,1)</f>
        <v>43442.25</v>
      </c>
      <c r="T164" s="8">
        <f>(((M164/60)/60)/24)+DATE(1970,1,1)</f>
        <v>43472.25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4">
        <f>(E165/D165)*100</f>
        <v>253.25714285714284</v>
      </c>
      <c r="G165" t="s">
        <v>19</v>
      </c>
      <c r="H165">
        <v>246</v>
      </c>
      <c r="I165" s="4">
        <f>(E165/H165)</f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121</v>
      </c>
      <c r="Q165" t="str">
        <f>LEFT(P165,FIND("/",P165,1)-1)</f>
        <v>photography</v>
      </c>
      <c r="R165" t="str">
        <f>RIGHT(P165,LEN(P165)-SEARCH("/",P165,1))</f>
        <v>photography books</v>
      </c>
      <c r="S165" s="8">
        <f>(((L165/60)/60)/24)+DATE(1970,1,1)</f>
        <v>43028.208333333328</v>
      </c>
      <c r="T165" s="8">
        <f>(((M165/60)/60)/24)+DATE(1970,1,1)</f>
        <v>43077.25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4">
        <f>(E166/D166)*100</f>
        <v>100.16943521594683</v>
      </c>
      <c r="G166" t="s">
        <v>19</v>
      </c>
      <c r="H166">
        <v>1396</v>
      </c>
      <c r="I166" s="4">
        <f>(E166/H166)</f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32</v>
      </c>
      <c r="Q166" t="str">
        <f>LEFT(P166,FIND("/",P166,1)-1)</f>
        <v>theater</v>
      </c>
      <c r="R166" t="str">
        <f>RIGHT(P166,LEN(P166)-SEARCH("/",P166,1))</f>
        <v>plays</v>
      </c>
      <c r="S166" s="8">
        <f>(((L166/60)/60)/24)+DATE(1970,1,1)</f>
        <v>43016.208333333328</v>
      </c>
      <c r="T166" s="8">
        <f>(((M166/60)/60)/24)+DATE(1970,1,1)</f>
        <v>43017.208333333328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4">
        <f>(E167/D167)*100</f>
        <v>121.99004424778761</v>
      </c>
      <c r="G167" t="s">
        <v>19</v>
      </c>
      <c r="H167">
        <v>2506</v>
      </c>
      <c r="I167" s="4">
        <f>(E167/H167)</f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27</v>
      </c>
      <c r="Q167" t="str">
        <f>LEFT(P167,FIND("/",P167,1)-1)</f>
        <v>technology</v>
      </c>
      <c r="R167" t="str">
        <f>RIGHT(P167,LEN(P167)-SEARCH("/",P167,1))</f>
        <v>web</v>
      </c>
      <c r="S167" s="8">
        <f>(((L167/60)/60)/24)+DATE(1970,1,1)</f>
        <v>42948.208333333328</v>
      </c>
      <c r="T167" s="8">
        <f>(((M167/60)/60)/24)+DATE(1970,1,1)</f>
        <v>42980.208333333328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4">
        <f>(E168/D168)*100</f>
        <v>137.13265306122449</v>
      </c>
      <c r="G168" t="s">
        <v>19</v>
      </c>
      <c r="H168">
        <v>244</v>
      </c>
      <c r="I168" s="4">
        <f>(E168/H168)</f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121</v>
      </c>
      <c r="Q168" t="str">
        <f>LEFT(P168,FIND("/",P168,1)-1)</f>
        <v>photography</v>
      </c>
      <c r="R168" t="str">
        <f>RIGHT(P168,LEN(P168)-SEARCH("/",P168,1))</f>
        <v>photography books</v>
      </c>
      <c r="S168" s="8">
        <f>(((L168/60)/60)/24)+DATE(1970,1,1)</f>
        <v>40534.25</v>
      </c>
      <c r="T168" s="8">
        <f>(((M168/60)/60)/24)+DATE(1970,1,1)</f>
        <v>40538.25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4">
        <f>(E169/D169)*100</f>
        <v>415.53846153846149</v>
      </c>
      <c r="G169" t="s">
        <v>19</v>
      </c>
      <c r="H169">
        <v>146</v>
      </c>
      <c r="I169" s="4">
        <f>(E169/H169)</f>
        <v>74</v>
      </c>
      <c r="J169" t="s">
        <v>25</v>
      </c>
      <c r="K169" t="s">
        <v>26</v>
      </c>
      <c r="L169">
        <v>1370840400</v>
      </c>
      <c r="M169">
        <v>1371704400</v>
      </c>
      <c r="N169" t="b">
        <v>0</v>
      </c>
      <c r="O169" t="b">
        <v>0</v>
      </c>
      <c r="P169" t="s">
        <v>32</v>
      </c>
      <c r="Q169" t="str">
        <f>LEFT(P169,FIND("/",P169,1)-1)</f>
        <v>theater</v>
      </c>
      <c r="R169" t="str">
        <f>RIGHT(P169,LEN(P169)-SEARCH("/",P169,1))</f>
        <v>plays</v>
      </c>
      <c r="S169" s="8">
        <f>(((L169/60)/60)/24)+DATE(1970,1,1)</f>
        <v>41435.208333333336</v>
      </c>
      <c r="T169" s="8">
        <f>(((M169/60)/60)/24)+DATE(1970,1,1)</f>
        <v>41445.208333333336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4">
        <f>(E170/D170)*100</f>
        <v>31.30913348946136</v>
      </c>
      <c r="G170" t="s">
        <v>13</v>
      </c>
      <c r="H170">
        <v>955</v>
      </c>
      <c r="I170" s="4">
        <f>(E170/H170)</f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t="b">
        <v>0</v>
      </c>
      <c r="O170" t="b">
        <v>1</v>
      </c>
      <c r="P170" t="s">
        <v>59</v>
      </c>
      <c r="Q170" t="str">
        <f>LEFT(P170,FIND("/",P170,1)-1)</f>
        <v>music</v>
      </c>
      <c r="R170" t="str">
        <f>RIGHT(P170,LEN(P170)-SEARCH("/",P170,1))</f>
        <v>indie rock</v>
      </c>
      <c r="S170" s="8">
        <f>(((L170/60)/60)/24)+DATE(1970,1,1)</f>
        <v>43518.25</v>
      </c>
      <c r="T170" s="8">
        <f>(((M170/60)/60)/24)+DATE(1970,1,1)</f>
        <v>43541.208333333328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4">
        <f>(E171/D171)*100</f>
        <v>424.08154506437768</v>
      </c>
      <c r="G171" t="s">
        <v>19</v>
      </c>
      <c r="H171">
        <v>1267</v>
      </c>
      <c r="I171" s="4">
        <f>(E171/H171)</f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99</v>
      </c>
      <c r="Q171" t="str">
        <f>LEFT(P171,FIND("/",P171,1)-1)</f>
        <v>film &amp; video</v>
      </c>
      <c r="R171" t="str">
        <f>RIGHT(P171,LEN(P171)-SEARCH("/",P171,1))</f>
        <v>shorts</v>
      </c>
      <c r="S171" s="8">
        <f>(((L171/60)/60)/24)+DATE(1970,1,1)</f>
        <v>41077.208333333336</v>
      </c>
      <c r="T171" s="8">
        <f>(((M171/60)/60)/24)+DATE(1970,1,1)</f>
        <v>41105.208333333336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4">
        <f>(E172/D172)*100</f>
        <v>2.93886230728336</v>
      </c>
      <c r="G172" t="s">
        <v>13</v>
      </c>
      <c r="H172">
        <v>67</v>
      </c>
      <c r="I172" s="4">
        <f>(E172/H172)</f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59</v>
      </c>
      <c r="Q172" t="str">
        <f>LEFT(P172,FIND("/",P172,1)-1)</f>
        <v>music</v>
      </c>
      <c r="R172" t="str">
        <f>RIGHT(P172,LEN(P172)-SEARCH("/",P172,1))</f>
        <v>indie rock</v>
      </c>
      <c r="S172" s="8">
        <f>(((L172/60)/60)/24)+DATE(1970,1,1)</f>
        <v>42950.208333333328</v>
      </c>
      <c r="T172" s="8">
        <f>(((M172/60)/60)/24)+DATE(1970,1,1)</f>
        <v>42957.208333333328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4">
        <f>(E173/D173)*100</f>
        <v>10.63265306122449</v>
      </c>
      <c r="G173" t="s">
        <v>13</v>
      </c>
      <c r="H173">
        <v>5</v>
      </c>
      <c r="I173" s="4">
        <f>(E173/H173)</f>
        <v>104.2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205</v>
      </c>
      <c r="Q173" t="str">
        <f>LEFT(P173,FIND("/",P173,1)-1)</f>
        <v>publishing</v>
      </c>
      <c r="R173" t="str">
        <f>RIGHT(P173,LEN(P173)-SEARCH("/",P173,1))</f>
        <v>translations</v>
      </c>
      <c r="S173" s="8">
        <f>(((L173/60)/60)/24)+DATE(1970,1,1)</f>
        <v>41718.208333333336</v>
      </c>
      <c r="T173" s="8">
        <f>(((M173/60)/60)/24)+DATE(1970,1,1)</f>
        <v>41740.208333333336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4">
        <f>(E174/D174)*100</f>
        <v>82.875</v>
      </c>
      <c r="G174" t="s">
        <v>13</v>
      </c>
      <c r="H174">
        <v>26</v>
      </c>
      <c r="I174" s="4">
        <f>(E174/H174)</f>
        <v>25.5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41</v>
      </c>
      <c r="Q174" t="str">
        <f>LEFT(P174,FIND("/",P174,1)-1)</f>
        <v>film &amp; video</v>
      </c>
      <c r="R174" t="str">
        <f>RIGHT(P174,LEN(P174)-SEARCH("/",P174,1))</f>
        <v>documentary</v>
      </c>
      <c r="S174" s="8">
        <f>(((L174/60)/60)/24)+DATE(1970,1,1)</f>
        <v>41839.208333333336</v>
      </c>
      <c r="T174" s="8">
        <f>(((M174/60)/60)/24)+DATE(1970,1,1)</f>
        <v>41854.208333333336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4">
        <f>(E175/D175)*100</f>
        <v>163.01447776628748</v>
      </c>
      <c r="G175" t="s">
        <v>19</v>
      </c>
      <c r="H175">
        <v>1561</v>
      </c>
      <c r="I175" s="4">
        <f>(E175/H175)</f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32</v>
      </c>
      <c r="Q175" t="str">
        <f>LEFT(P175,FIND("/",P175,1)-1)</f>
        <v>theater</v>
      </c>
      <c r="R175" t="str">
        <f>RIGHT(P175,LEN(P175)-SEARCH("/",P175,1))</f>
        <v>plays</v>
      </c>
      <c r="S175" s="8">
        <f>(((L175/60)/60)/24)+DATE(1970,1,1)</f>
        <v>41412.208333333336</v>
      </c>
      <c r="T175" s="8">
        <f>(((M175/60)/60)/24)+DATE(1970,1,1)</f>
        <v>41418.208333333336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4">
        <f>(E176/D176)*100</f>
        <v>894.66666666666674</v>
      </c>
      <c r="G176" t="s">
        <v>19</v>
      </c>
      <c r="H176">
        <v>48</v>
      </c>
      <c r="I176" s="4">
        <f>(E176/H176)</f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64</v>
      </c>
      <c r="Q176" t="str">
        <f>LEFT(P176,FIND("/",P176,1)-1)</f>
        <v>technology</v>
      </c>
      <c r="R176" t="str">
        <f>RIGHT(P176,LEN(P176)-SEARCH("/",P176,1))</f>
        <v>wearables</v>
      </c>
      <c r="S176" s="8">
        <f>(((L176/60)/60)/24)+DATE(1970,1,1)</f>
        <v>42282.208333333328</v>
      </c>
      <c r="T176" s="8">
        <f>(((M176/60)/60)/24)+DATE(1970,1,1)</f>
        <v>42283.208333333328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4">
        <f>(E177/D177)*100</f>
        <v>26.191501103752756</v>
      </c>
      <c r="G177" t="s">
        <v>13</v>
      </c>
      <c r="H177">
        <v>1130</v>
      </c>
      <c r="I177" s="4">
        <f>(E177/H177)</f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32</v>
      </c>
      <c r="Q177" t="str">
        <f>LEFT(P177,FIND("/",P177,1)-1)</f>
        <v>theater</v>
      </c>
      <c r="R177" t="str">
        <f>RIGHT(P177,LEN(P177)-SEARCH("/",P177,1))</f>
        <v>plays</v>
      </c>
      <c r="S177" s="8">
        <f>(((L177/60)/60)/24)+DATE(1970,1,1)</f>
        <v>42613.208333333328</v>
      </c>
      <c r="T177" s="8">
        <f>(((M177/60)/60)/24)+DATE(1970,1,1)</f>
        <v>42632.208333333328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4">
        <f>(E178/D178)*100</f>
        <v>74.834782608695647</v>
      </c>
      <c r="G178" t="s">
        <v>13</v>
      </c>
      <c r="H178">
        <v>782</v>
      </c>
      <c r="I178" s="4">
        <f>(E178/H178)</f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32</v>
      </c>
      <c r="Q178" t="str">
        <f>LEFT(P178,FIND("/",P178,1)-1)</f>
        <v>theater</v>
      </c>
      <c r="R178" t="str">
        <f>RIGHT(P178,LEN(P178)-SEARCH("/",P178,1))</f>
        <v>plays</v>
      </c>
      <c r="S178" s="8">
        <f>(((L178/60)/60)/24)+DATE(1970,1,1)</f>
        <v>42616.208333333328</v>
      </c>
      <c r="T178" s="8">
        <f>(((M178/60)/60)/24)+DATE(1970,1,1)</f>
        <v>42625.208333333328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4">
        <f>(E179/D179)*100</f>
        <v>416.47680412371136</v>
      </c>
      <c r="G179" t="s">
        <v>19</v>
      </c>
      <c r="H179">
        <v>2739</v>
      </c>
      <c r="I179" s="4">
        <f>(E179/H179)</f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32</v>
      </c>
      <c r="Q179" t="str">
        <f>LEFT(P179,FIND("/",P179,1)-1)</f>
        <v>theater</v>
      </c>
      <c r="R179" t="str">
        <f>RIGHT(P179,LEN(P179)-SEARCH("/",P179,1))</f>
        <v>plays</v>
      </c>
      <c r="S179" s="8">
        <f>(((L179/60)/60)/24)+DATE(1970,1,1)</f>
        <v>40497.25</v>
      </c>
      <c r="T179" s="8">
        <f>(((M179/60)/60)/24)+DATE(1970,1,1)</f>
        <v>40522.25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4">
        <f>(E180/D180)*100</f>
        <v>96.208333333333329</v>
      </c>
      <c r="G180" t="s">
        <v>13</v>
      </c>
      <c r="H180">
        <v>210</v>
      </c>
      <c r="I180" s="4">
        <f>(E180/H180)</f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16</v>
      </c>
      <c r="Q180" t="str">
        <f>LEFT(P180,FIND("/",P180,1)-1)</f>
        <v>food</v>
      </c>
      <c r="R180" t="str">
        <f>RIGHT(P180,LEN(P180)-SEARCH("/",P180,1))</f>
        <v>food trucks</v>
      </c>
      <c r="S180" s="8">
        <f>(((L180/60)/60)/24)+DATE(1970,1,1)</f>
        <v>42999.208333333328</v>
      </c>
      <c r="T180" s="8">
        <f>(((M180/60)/60)/24)+DATE(1970,1,1)</f>
        <v>43008.208333333328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4">
        <f>(E181/D181)*100</f>
        <v>357.71910112359546</v>
      </c>
      <c r="G181" t="s">
        <v>19</v>
      </c>
      <c r="H181">
        <v>3537</v>
      </c>
      <c r="I181" s="4">
        <f>(E181/H181)</f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t="b">
        <v>0</v>
      </c>
      <c r="O181" t="b">
        <v>1</v>
      </c>
      <c r="P181" t="s">
        <v>32</v>
      </c>
      <c r="Q181" t="str">
        <f>LEFT(P181,FIND("/",P181,1)-1)</f>
        <v>theater</v>
      </c>
      <c r="R181" t="str">
        <f>RIGHT(P181,LEN(P181)-SEARCH("/",P181,1))</f>
        <v>plays</v>
      </c>
      <c r="S181" s="8">
        <f>(((L181/60)/60)/24)+DATE(1970,1,1)</f>
        <v>41350.208333333336</v>
      </c>
      <c r="T181" s="8">
        <f>(((M181/60)/60)/24)+DATE(1970,1,1)</f>
        <v>41351.208333333336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4">
        <f>(E182/D182)*100</f>
        <v>308.45714285714286</v>
      </c>
      <c r="G182" t="s">
        <v>19</v>
      </c>
      <c r="H182">
        <v>2107</v>
      </c>
      <c r="I182" s="4">
        <f>(E182/H182)</f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t="b">
        <v>0</v>
      </c>
      <c r="O182" t="b">
        <v>0</v>
      </c>
      <c r="P182" t="s">
        <v>64</v>
      </c>
      <c r="Q182" t="str">
        <f>LEFT(P182,FIND("/",P182,1)-1)</f>
        <v>technology</v>
      </c>
      <c r="R182" t="str">
        <f>RIGHT(P182,LEN(P182)-SEARCH("/",P182,1))</f>
        <v>wearables</v>
      </c>
      <c r="S182" s="8">
        <f>(((L182/60)/60)/24)+DATE(1970,1,1)</f>
        <v>40259.208333333336</v>
      </c>
      <c r="T182" s="8">
        <f>(((M182/60)/60)/24)+DATE(1970,1,1)</f>
        <v>40264.208333333336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4">
        <f>(E183/D183)*100</f>
        <v>61.802325581395344</v>
      </c>
      <c r="G183" t="s">
        <v>13</v>
      </c>
      <c r="H183">
        <v>136</v>
      </c>
      <c r="I183" s="4">
        <f>(E183/H183)</f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27</v>
      </c>
      <c r="Q183" t="str">
        <f>LEFT(P183,FIND("/",P183,1)-1)</f>
        <v>technology</v>
      </c>
      <c r="R183" t="str">
        <f>RIGHT(P183,LEN(P183)-SEARCH("/",P183,1))</f>
        <v>web</v>
      </c>
      <c r="S183" s="8">
        <f>(((L183/60)/60)/24)+DATE(1970,1,1)</f>
        <v>43012.208333333328</v>
      </c>
      <c r="T183" s="8">
        <f>(((M183/60)/60)/24)+DATE(1970,1,1)</f>
        <v>43030.208333333328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4">
        <f>(E184/D184)*100</f>
        <v>722.32472324723244</v>
      </c>
      <c r="G184" t="s">
        <v>19</v>
      </c>
      <c r="H184">
        <v>3318</v>
      </c>
      <c r="I184" s="4">
        <f>(E184/H184)</f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t="b">
        <v>0</v>
      </c>
      <c r="O184" t="b">
        <v>0</v>
      </c>
      <c r="P184" t="s">
        <v>32</v>
      </c>
      <c r="Q184" t="str">
        <f>LEFT(P184,FIND("/",P184,1)-1)</f>
        <v>theater</v>
      </c>
      <c r="R184" t="str">
        <f>RIGHT(P184,LEN(P184)-SEARCH("/",P184,1))</f>
        <v>plays</v>
      </c>
      <c r="S184" s="8">
        <f>(((L184/60)/60)/24)+DATE(1970,1,1)</f>
        <v>43631.208333333328</v>
      </c>
      <c r="T184" s="8">
        <f>(((M184/60)/60)/24)+DATE(1970,1,1)</f>
        <v>43647.208333333328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4">
        <f>(E185/D185)*100</f>
        <v>69.117647058823522</v>
      </c>
      <c r="G185" t="s">
        <v>13</v>
      </c>
      <c r="H185">
        <v>86</v>
      </c>
      <c r="I185" s="4">
        <f>(E185/H185)</f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t="b">
        <v>0</v>
      </c>
      <c r="O185" t="b">
        <v>0</v>
      </c>
      <c r="P185" t="s">
        <v>22</v>
      </c>
      <c r="Q185" t="str">
        <f>LEFT(P185,FIND("/",P185,1)-1)</f>
        <v>music</v>
      </c>
      <c r="R185" t="str">
        <f>RIGHT(P185,LEN(P185)-SEARCH("/",P185,1))</f>
        <v>rock</v>
      </c>
      <c r="S185" s="8">
        <f>(((L185/60)/60)/24)+DATE(1970,1,1)</f>
        <v>40430.208333333336</v>
      </c>
      <c r="T185" s="8">
        <f>(((M185/60)/60)/24)+DATE(1970,1,1)</f>
        <v>40443.208333333336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4">
        <f>(E186/D186)*100</f>
        <v>293.05555555555554</v>
      </c>
      <c r="G186" t="s">
        <v>19</v>
      </c>
      <c r="H186">
        <v>340</v>
      </c>
      <c r="I186" s="4">
        <f>(E186/H186)</f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32</v>
      </c>
      <c r="Q186" t="str">
        <f>LEFT(P186,FIND("/",P186,1)-1)</f>
        <v>theater</v>
      </c>
      <c r="R186" t="str">
        <f>RIGHT(P186,LEN(P186)-SEARCH("/",P186,1))</f>
        <v>plays</v>
      </c>
      <c r="S186" s="8">
        <f>(((L186/60)/60)/24)+DATE(1970,1,1)</f>
        <v>43588.208333333328</v>
      </c>
      <c r="T186" s="8">
        <f>(((M186/60)/60)/24)+DATE(1970,1,1)</f>
        <v>43589.208333333328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4">
        <f>(E187/D187)*100</f>
        <v>71.8</v>
      </c>
      <c r="G187" t="s">
        <v>13</v>
      </c>
      <c r="H187">
        <v>19</v>
      </c>
      <c r="I187" s="4">
        <f>(E187/H187)</f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268</v>
      </c>
      <c r="Q187" t="str">
        <f>LEFT(P187,FIND("/",P187,1)-1)</f>
        <v>film &amp; video</v>
      </c>
      <c r="R187" t="str">
        <f>RIGHT(P187,LEN(P187)-SEARCH("/",P187,1))</f>
        <v>television</v>
      </c>
      <c r="S187" s="8">
        <f>(((L187/60)/60)/24)+DATE(1970,1,1)</f>
        <v>43233.208333333328</v>
      </c>
      <c r="T187" s="8">
        <f>(((M187/60)/60)/24)+DATE(1970,1,1)</f>
        <v>43244.208333333328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4">
        <f>(E188/D188)*100</f>
        <v>31.934684684684683</v>
      </c>
      <c r="G188" t="s">
        <v>13</v>
      </c>
      <c r="H188">
        <v>886</v>
      </c>
      <c r="I188" s="4">
        <f>(E188/H188)</f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32</v>
      </c>
      <c r="Q188" t="str">
        <f>LEFT(P188,FIND("/",P188,1)-1)</f>
        <v>theater</v>
      </c>
      <c r="R188" t="str">
        <f>RIGHT(P188,LEN(P188)-SEARCH("/",P188,1))</f>
        <v>plays</v>
      </c>
      <c r="S188" s="8">
        <f>(((L188/60)/60)/24)+DATE(1970,1,1)</f>
        <v>41782.208333333336</v>
      </c>
      <c r="T188" s="8">
        <f>(((M188/60)/60)/24)+DATE(1970,1,1)</f>
        <v>41797.208333333336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4">
        <f>(E189/D189)*100</f>
        <v>229.87375415282392</v>
      </c>
      <c r="G189" t="s">
        <v>19</v>
      </c>
      <c r="H189">
        <v>1442</v>
      </c>
      <c r="I189" s="4">
        <f>(E189/H189)</f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t="b">
        <v>0</v>
      </c>
      <c r="O189" t="b">
        <v>1</v>
      </c>
      <c r="P189" t="s">
        <v>99</v>
      </c>
      <c r="Q189" t="str">
        <f>LEFT(P189,FIND("/",P189,1)-1)</f>
        <v>film &amp; video</v>
      </c>
      <c r="R189" t="str">
        <f>RIGHT(P189,LEN(P189)-SEARCH("/",P189,1))</f>
        <v>shorts</v>
      </c>
      <c r="S189" s="8">
        <f>(((L189/60)/60)/24)+DATE(1970,1,1)</f>
        <v>41328.25</v>
      </c>
      <c r="T189" s="8">
        <f>(((M189/60)/60)/24)+DATE(1970,1,1)</f>
        <v>41356.208333333336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4">
        <f>(E190/D190)*100</f>
        <v>32.012195121951223</v>
      </c>
      <c r="G190" t="s">
        <v>13</v>
      </c>
      <c r="H190">
        <v>35</v>
      </c>
      <c r="I190" s="4">
        <f>(E190/H190)</f>
        <v>75</v>
      </c>
      <c r="J190" t="s">
        <v>106</v>
      </c>
      <c r="K190" t="s">
        <v>107</v>
      </c>
      <c r="L190">
        <v>1417500000</v>
      </c>
      <c r="M190">
        <v>1417586400</v>
      </c>
      <c r="N190" t="b">
        <v>0</v>
      </c>
      <c r="O190" t="b">
        <v>0</v>
      </c>
      <c r="P190" t="s">
        <v>32</v>
      </c>
      <c r="Q190" t="str">
        <f>LEFT(P190,FIND("/",P190,1)-1)</f>
        <v>theater</v>
      </c>
      <c r="R190" t="str">
        <f>RIGHT(P190,LEN(P190)-SEARCH("/",P190,1))</f>
        <v>plays</v>
      </c>
      <c r="S190" s="8">
        <f>(((L190/60)/60)/24)+DATE(1970,1,1)</f>
        <v>41975.25</v>
      </c>
      <c r="T190" s="8">
        <f>(((M190/60)/60)/24)+DATE(1970,1,1)</f>
        <v>41976.25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4">
        <f>(E191/D191)*100</f>
        <v>23.525352848928385</v>
      </c>
      <c r="G191" t="s">
        <v>73</v>
      </c>
      <c r="H191">
        <v>441</v>
      </c>
      <c r="I191" s="4">
        <f>(E191/H191)</f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32</v>
      </c>
      <c r="Q191" t="str">
        <f>LEFT(P191,FIND("/",P191,1)-1)</f>
        <v>theater</v>
      </c>
      <c r="R191" t="str">
        <f>RIGHT(P191,LEN(P191)-SEARCH("/",P191,1))</f>
        <v>plays</v>
      </c>
      <c r="S191" s="8">
        <f>(((L191/60)/60)/24)+DATE(1970,1,1)</f>
        <v>42433.25</v>
      </c>
      <c r="T191" s="8">
        <f>(((M191/60)/60)/24)+DATE(1970,1,1)</f>
        <v>42433.25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4">
        <f>(E192/D192)*100</f>
        <v>68.594594594594597</v>
      </c>
      <c r="G192" t="s">
        <v>13</v>
      </c>
      <c r="H192">
        <v>24</v>
      </c>
      <c r="I192" s="4">
        <f>(E192/H192)</f>
        <v>105.75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32</v>
      </c>
      <c r="Q192" t="str">
        <f>LEFT(P192,FIND("/",P192,1)-1)</f>
        <v>theater</v>
      </c>
      <c r="R192" t="str">
        <f>RIGHT(P192,LEN(P192)-SEARCH("/",P192,1))</f>
        <v>plays</v>
      </c>
      <c r="S192" s="8">
        <f>(((L192/60)/60)/24)+DATE(1970,1,1)</f>
        <v>41429.208333333336</v>
      </c>
      <c r="T192" s="8">
        <f>(((M192/60)/60)/24)+DATE(1970,1,1)</f>
        <v>41430.208333333336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4">
        <f>(E193/D193)*100</f>
        <v>37.952380952380956</v>
      </c>
      <c r="G193" t="s">
        <v>13</v>
      </c>
      <c r="H193">
        <v>86</v>
      </c>
      <c r="I193" s="4">
        <f>(E193/H193)</f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t="b">
        <v>0</v>
      </c>
      <c r="O193" t="b">
        <v>0</v>
      </c>
      <c r="P193" t="s">
        <v>32</v>
      </c>
      <c r="Q193" t="str">
        <f>LEFT(P193,FIND("/",P193,1)-1)</f>
        <v>theater</v>
      </c>
      <c r="R193" t="str">
        <f>RIGHT(P193,LEN(P193)-SEARCH("/",P193,1))</f>
        <v>plays</v>
      </c>
      <c r="S193" s="8">
        <f>(((L193/60)/60)/24)+DATE(1970,1,1)</f>
        <v>43536.208333333328</v>
      </c>
      <c r="T193" s="8">
        <f>(((M193/60)/60)/24)+DATE(1970,1,1)</f>
        <v>43539.208333333328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4">
        <f>(E194/D194)*100</f>
        <v>19.992957746478872</v>
      </c>
      <c r="G194" t="s">
        <v>13</v>
      </c>
      <c r="H194">
        <v>243</v>
      </c>
      <c r="I194" s="4">
        <f>(E194/H194)</f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22</v>
      </c>
      <c r="Q194" t="str">
        <f>LEFT(P194,FIND("/",P194,1)-1)</f>
        <v>music</v>
      </c>
      <c r="R194" t="str">
        <f>RIGHT(P194,LEN(P194)-SEARCH("/",P194,1))</f>
        <v>rock</v>
      </c>
      <c r="S194" s="8">
        <f>(((L194/60)/60)/24)+DATE(1970,1,1)</f>
        <v>41817.208333333336</v>
      </c>
      <c r="T194" s="8">
        <f>(((M194/60)/60)/24)+DATE(1970,1,1)</f>
        <v>41821.208333333336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4">
        <f>(E195/D195)*100</f>
        <v>45.636363636363633</v>
      </c>
      <c r="G195" t="s">
        <v>13</v>
      </c>
      <c r="H195">
        <v>65</v>
      </c>
      <c r="I195" s="4">
        <f>(E195/H195)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59</v>
      </c>
      <c r="Q195" t="str">
        <f>LEFT(P195,FIND("/",P195,1)-1)</f>
        <v>music</v>
      </c>
      <c r="R195" t="str">
        <f>RIGHT(P195,LEN(P195)-SEARCH("/",P195,1))</f>
        <v>indie rock</v>
      </c>
      <c r="S195" s="8">
        <f>(((L195/60)/60)/24)+DATE(1970,1,1)</f>
        <v>43198.208333333328</v>
      </c>
      <c r="T195" s="8">
        <f>(((M195/60)/60)/24)+DATE(1970,1,1)</f>
        <v>43202.208333333328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4">
        <f>(E196/D196)*100</f>
        <v>122.7605633802817</v>
      </c>
      <c r="G196" t="s">
        <v>19</v>
      </c>
      <c r="H196">
        <v>126</v>
      </c>
      <c r="I196" s="4">
        <f>(E196/H196)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147</v>
      </c>
      <c r="Q196" t="str">
        <f>LEFT(P196,FIND("/",P196,1)-1)</f>
        <v>music</v>
      </c>
      <c r="R196" t="str">
        <f>RIGHT(P196,LEN(P196)-SEARCH("/",P196,1))</f>
        <v>metal</v>
      </c>
      <c r="S196" s="8">
        <f>(((L196/60)/60)/24)+DATE(1970,1,1)</f>
        <v>42261.208333333328</v>
      </c>
      <c r="T196" s="8">
        <f>(((M196/60)/60)/24)+DATE(1970,1,1)</f>
        <v>42277.208333333328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4">
        <f>(E197/D197)*100</f>
        <v>361.75316455696202</v>
      </c>
      <c r="G197" t="s">
        <v>19</v>
      </c>
      <c r="H197">
        <v>524</v>
      </c>
      <c r="I197" s="4">
        <f>(E197/H197)</f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49</v>
      </c>
      <c r="Q197" t="str">
        <f>LEFT(P197,FIND("/",P197,1)-1)</f>
        <v>music</v>
      </c>
      <c r="R197" t="str">
        <f>RIGHT(P197,LEN(P197)-SEARCH("/",P197,1))</f>
        <v>electric music</v>
      </c>
      <c r="S197" s="8">
        <f>(((L197/60)/60)/24)+DATE(1970,1,1)</f>
        <v>43310.208333333328</v>
      </c>
      <c r="T197" s="8">
        <f>(((M197/60)/60)/24)+DATE(1970,1,1)</f>
        <v>43317.208333333328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4">
        <f>(E198/D198)*100</f>
        <v>63.146341463414636</v>
      </c>
      <c r="G198" t="s">
        <v>13</v>
      </c>
      <c r="H198">
        <v>100</v>
      </c>
      <c r="I198" s="4">
        <f>(E198/H198)</f>
        <v>51.78</v>
      </c>
      <c r="J198" t="s">
        <v>35</v>
      </c>
      <c r="K198" t="s">
        <v>36</v>
      </c>
      <c r="L198">
        <v>1472878800</v>
      </c>
      <c r="M198">
        <v>1474520400</v>
      </c>
      <c r="N198" t="b">
        <v>0</v>
      </c>
      <c r="O198" t="b">
        <v>0</v>
      </c>
      <c r="P198" t="s">
        <v>64</v>
      </c>
      <c r="Q198" t="str">
        <f>LEFT(P198,FIND("/",P198,1)-1)</f>
        <v>technology</v>
      </c>
      <c r="R198" t="str">
        <f>RIGHT(P198,LEN(P198)-SEARCH("/",P198,1))</f>
        <v>wearables</v>
      </c>
      <c r="S198" s="8">
        <f>(((L198/60)/60)/24)+DATE(1970,1,1)</f>
        <v>42616.208333333328</v>
      </c>
      <c r="T198" s="8">
        <f>(((M198/60)/60)/24)+DATE(1970,1,1)</f>
        <v>42635.208333333328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4">
        <f>(E199/D199)*100</f>
        <v>298.20475319926874</v>
      </c>
      <c r="G199" t="s">
        <v>19</v>
      </c>
      <c r="H199">
        <v>1989</v>
      </c>
      <c r="I199" s="4">
        <f>(E199/H199)</f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52</v>
      </c>
      <c r="Q199" t="str">
        <f>LEFT(P199,FIND("/",P199,1)-1)</f>
        <v>film &amp; video</v>
      </c>
      <c r="R199" t="str">
        <f>RIGHT(P199,LEN(P199)-SEARCH("/",P199,1))</f>
        <v>drama</v>
      </c>
      <c r="S199" s="8">
        <f>(((L199/60)/60)/24)+DATE(1970,1,1)</f>
        <v>42909.208333333328</v>
      </c>
      <c r="T199" s="8">
        <f>(((M199/60)/60)/24)+DATE(1970,1,1)</f>
        <v>42923.208333333328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4">
        <f>(E200/D200)*100</f>
        <v>9.5585443037974684</v>
      </c>
      <c r="G200" t="s">
        <v>13</v>
      </c>
      <c r="H200">
        <v>168</v>
      </c>
      <c r="I200" s="4">
        <f>(E200/H200)</f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49</v>
      </c>
      <c r="Q200" t="str">
        <f>LEFT(P200,FIND("/",P200,1)-1)</f>
        <v>music</v>
      </c>
      <c r="R200" t="str">
        <f>RIGHT(P200,LEN(P200)-SEARCH("/",P200,1))</f>
        <v>electric music</v>
      </c>
      <c r="S200" s="8">
        <f>(((L200/60)/60)/24)+DATE(1970,1,1)</f>
        <v>40396.208333333336</v>
      </c>
      <c r="T200" s="8">
        <f>(((M200/60)/60)/24)+DATE(1970,1,1)</f>
        <v>40425.208333333336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4">
        <f>(E201/D201)*100</f>
        <v>53.777777777777779</v>
      </c>
      <c r="G201" t="s">
        <v>13</v>
      </c>
      <c r="H201">
        <v>13</v>
      </c>
      <c r="I201" s="4">
        <f>(E201/H201)</f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22</v>
      </c>
      <c r="Q201" t="str">
        <f>LEFT(P201,FIND("/",P201,1)-1)</f>
        <v>music</v>
      </c>
      <c r="R201" t="str">
        <f>RIGHT(P201,LEN(P201)-SEARCH("/",P201,1))</f>
        <v>rock</v>
      </c>
      <c r="S201" s="8">
        <f>(((L201/60)/60)/24)+DATE(1970,1,1)</f>
        <v>42192.208333333328</v>
      </c>
      <c r="T201" s="8">
        <f>(((M201/60)/60)/24)+DATE(1970,1,1)</f>
        <v>42196.208333333328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4">
        <f>(E202/D202)*100</f>
        <v>2</v>
      </c>
      <c r="G202" t="s">
        <v>13</v>
      </c>
      <c r="H202">
        <v>1</v>
      </c>
      <c r="I202" s="4">
        <f>(E202/H202)</f>
        <v>2</v>
      </c>
      <c r="J202" t="s">
        <v>14</v>
      </c>
      <c r="K202" t="s">
        <v>15</v>
      </c>
      <c r="L202">
        <v>1269493200</v>
      </c>
      <c r="M202">
        <v>1270443600</v>
      </c>
      <c r="N202" t="b">
        <v>0</v>
      </c>
      <c r="O202" t="b">
        <v>0</v>
      </c>
      <c r="P202" t="s">
        <v>32</v>
      </c>
      <c r="Q202" t="str">
        <f>LEFT(P202,FIND("/",P202,1)-1)</f>
        <v>theater</v>
      </c>
      <c r="R202" t="str">
        <f>RIGHT(P202,LEN(P202)-SEARCH("/",P202,1))</f>
        <v>plays</v>
      </c>
      <c r="S202" s="8">
        <f>(((L202/60)/60)/24)+DATE(1970,1,1)</f>
        <v>40262.208333333336</v>
      </c>
      <c r="T202" s="8">
        <f>(((M202/60)/60)/24)+DATE(1970,1,1)</f>
        <v>40273.208333333336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4">
        <f>(E203/D203)*100</f>
        <v>681.19047619047615</v>
      </c>
      <c r="G203" t="s">
        <v>19</v>
      </c>
      <c r="H203">
        <v>157</v>
      </c>
      <c r="I203" s="4">
        <f>(E203/H203)</f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27</v>
      </c>
      <c r="Q203" t="str">
        <f>LEFT(P203,FIND("/",P203,1)-1)</f>
        <v>technology</v>
      </c>
      <c r="R203" t="str">
        <f>RIGHT(P203,LEN(P203)-SEARCH("/",P203,1))</f>
        <v>web</v>
      </c>
      <c r="S203" s="8">
        <f>(((L203/60)/60)/24)+DATE(1970,1,1)</f>
        <v>41845.208333333336</v>
      </c>
      <c r="T203" s="8">
        <f>(((M203/60)/60)/24)+DATE(1970,1,1)</f>
        <v>41863.208333333336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4">
        <f>(E204/D204)*100</f>
        <v>78.831325301204828</v>
      </c>
      <c r="G204" t="s">
        <v>73</v>
      </c>
      <c r="H204">
        <v>82</v>
      </c>
      <c r="I204" s="4">
        <f>(E204/H204)</f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16</v>
      </c>
      <c r="Q204" t="str">
        <f>LEFT(P204,FIND("/",P204,1)-1)</f>
        <v>food</v>
      </c>
      <c r="R204" t="str">
        <f>RIGHT(P204,LEN(P204)-SEARCH("/",P204,1))</f>
        <v>food trucks</v>
      </c>
      <c r="S204" s="8">
        <f>(((L204/60)/60)/24)+DATE(1970,1,1)</f>
        <v>40818.208333333336</v>
      </c>
      <c r="T204" s="8">
        <f>(((M204/60)/60)/24)+DATE(1970,1,1)</f>
        <v>40822.208333333336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4">
        <f>(E205/D205)*100</f>
        <v>134.40792216817235</v>
      </c>
      <c r="G205" t="s">
        <v>19</v>
      </c>
      <c r="H205">
        <v>4498</v>
      </c>
      <c r="I205" s="4">
        <f>(E205/H205)</f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t="b">
        <v>0</v>
      </c>
      <c r="O205" t="b">
        <v>0</v>
      </c>
      <c r="P205" t="s">
        <v>32</v>
      </c>
      <c r="Q205" t="str">
        <f>LEFT(P205,FIND("/",P205,1)-1)</f>
        <v>theater</v>
      </c>
      <c r="R205" t="str">
        <f>RIGHT(P205,LEN(P205)-SEARCH("/",P205,1))</f>
        <v>plays</v>
      </c>
      <c r="S205" s="8">
        <f>(((L205/60)/60)/24)+DATE(1970,1,1)</f>
        <v>42752.25</v>
      </c>
      <c r="T205" s="8">
        <f>(((M205/60)/60)/24)+DATE(1970,1,1)</f>
        <v>42754.25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4">
        <f>(E206/D206)*100</f>
        <v>3.3719999999999999</v>
      </c>
      <c r="G206" t="s">
        <v>13</v>
      </c>
      <c r="H206">
        <v>40</v>
      </c>
      <c r="I206" s="4">
        <f>(E206/H206)</f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158</v>
      </c>
      <c r="Q206" t="str">
        <f>LEFT(P206,FIND("/",P206,1)-1)</f>
        <v>music</v>
      </c>
      <c r="R206" t="str">
        <f>RIGHT(P206,LEN(P206)-SEARCH("/",P206,1))</f>
        <v>jazz</v>
      </c>
      <c r="S206" s="8">
        <f>(((L206/60)/60)/24)+DATE(1970,1,1)</f>
        <v>40636.208333333336</v>
      </c>
      <c r="T206" s="8">
        <f>(((M206/60)/60)/24)+DATE(1970,1,1)</f>
        <v>40646.208333333336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4">
        <f>(E207/D207)*100</f>
        <v>431.84615384615387</v>
      </c>
      <c r="G207" t="s">
        <v>19</v>
      </c>
      <c r="H207">
        <v>80</v>
      </c>
      <c r="I207" s="4">
        <f>(E207/H207)</f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32</v>
      </c>
      <c r="Q207" t="str">
        <f>LEFT(P207,FIND("/",P207,1)-1)</f>
        <v>theater</v>
      </c>
      <c r="R207" t="str">
        <f>RIGHT(P207,LEN(P207)-SEARCH("/",P207,1))</f>
        <v>plays</v>
      </c>
      <c r="S207" s="8">
        <f>(((L207/60)/60)/24)+DATE(1970,1,1)</f>
        <v>43390.208333333328</v>
      </c>
      <c r="T207" s="8">
        <f>(((M207/60)/60)/24)+DATE(1970,1,1)</f>
        <v>43402.208333333328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4">
        <f>(E208/D208)*100</f>
        <v>38.844444444444441</v>
      </c>
      <c r="G208" t="s">
        <v>73</v>
      </c>
      <c r="H208">
        <v>57</v>
      </c>
      <c r="I208" s="4">
        <f>(E208/H208)</f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118</v>
      </c>
      <c r="Q208" t="str">
        <f>LEFT(P208,FIND("/",P208,1)-1)</f>
        <v>publishing</v>
      </c>
      <c r="R208" t="str">
        <f>RIGHT(P208,LEN(P208)-SEARCH("/",P208,1))</f>
        <v>fiction</v>
      </c>
      <c r="S208" s="8">
        <f>(((L208/60)/60)/24)+DATE(1970,1,1)</f>
        <v>40236.25</v>
      </c>
      <c r="T208" s="8">
        <f>(((M208/60)/60)/24)+DATE(1970,1,1)</f>
        <v>40245.25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4">
        <f>(E209/D209)*100</f>
        <v>425.7</v>
      </c>
      <c r="G209" t="s">
        <v>19</v>
      </c>
      <c r="H209">
        <v>43</v>
      </c>
      <c r="I209" s="4">
        <f>(E209/H209)</f>
        <v>99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22</v>
      </c>
      <c r="Q209" t="str">
        <f>LEFT(P209,FIND("/",P209,1)-1)</f>
        <v>music</v>
      </c>
      <c r="R209" t="str">
        <f>RIGHT(P209,LEN(P209)-SEARCH("/",P209,1))</f>
        <v>rock</v>
      </c>
      <c r="S209" s="8">
        <f>(((L209/60)/60)/24)+DATE(1970,1,1)</f>
        <v>43340.208333333328</v>
      </c>
      <c r="T209" s="8">
        <f>(((M209/60)/60)/24)+DATE(1970,1,1)</f>
        <v>43360.208333333328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4">
        <f>(E210/D210)*100</f>
        <v>101.12239715591672</v>
      </c>
      <c r="G210" t="s">
        <v>19</v>
      </c>
      <c r="H210">
        <v>2053</v>
      </c>
      <c r="I210" s="4">
        <f>(E210/H210)</f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41</v>
      </c>
      <c r="Q210" t="str">
        <f>LEFT(P210,FIND("/",P210,1)-1)</f>
        <v>film &amp; video</v>
      </c>
      <c r="R210" t="str">
        <f>RIGHT(P210,LEN(P210)-SEARCH("/",P210,1))</f>
        <v>documentary</v>
      </c>
      <c r="S210" s="8">
        <f>(((L210/60)/60)/24)+DATE(1970,1,1)</f>
        <v>43048.25</v>
      </c>
      <c r="T210" s="8">
        <f>(((M210/60)/60)/24)+DATE(1970,1,1)</f>
        <v>43072.25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4">
        <f>(E211/D211)*100</f>
        <v>21.188688946015425</v>
      </c>
      <c r="G211" t="s">
        <v>46</v>
      </c>
      <c r="H211">
        <v>808</v>
      </c>
      <c r="I211" s="4">
        <f>(E211/H211)</f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t="b">
        <v>0</v>
      </c>
      <c r="O211" t="b">
        <v>0</v>
      </c>
      <c r="P211" t="s">
        <v>41</v>
      </c>
      <c r="Q211" t="str">
        <f>LEFT(P211,FIND("/",P211,1)-1)</f>
        <v>film &amp; video</v>
      </c>
      <c r="R211" t="str">
        <f>RIGHT(P211,LEN(P211)-SEARCH("/",P211,1))</f>
        <v>documentary</v>
      </c>
      <c r="S211" s="8">
        <f>(((L211/60)/60)/24)+DATE(1970,1,1)</f>
        <v>42496.208333333328</v>
      </c>
      <c r="T211" s="8">
        <f>(((M211/60)/60)/24)+DATE(1970,1,1)</f>
        <v>42503.208333333328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4">
        <f>(E212/D212)*100</f>
        <v>67.425531914893625</v>
      </c>
      <c r="G212" t="s">
        <v>13</v>
      </c>
      <c r="H212">
        <v>226</v>
      </c>
      <c r="I212" s="4">
        <f>(E212/H212)</f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t="b">
        <v>0</v>
      </c>
      <c r="O212" t="b">
        <v>0</v>
      </c>
      <c r="P212" t="s">
        <v>473</v>
      </c>
      <c r="Q212" t="str">
        <f>LEFT(P212,FIND("/",P212,1)-1)</f>
        <v>film &amp; video</v>
      </c>
      <c r="R212" t="str">
        <f>RIGHT(P212,LEN(P212)-SEARCH("/",P212,1))</f>
        <v>science fiction</v>
      </c>
      <c r="S212" s="8">
        <f>(((L212/60)/60)/24)+DATE(1970,1,1)</f>
        <v>42797.25</v>
      </c>
      <c r="T212" s="8">
        <f>(((M212/60)/60)/24)+DATE(1970,1,1)</f>
        <v>42824.208333333328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4">
        <f>(E213/D213)*100</f>
        <v>94.923371647509583</v>
      </c>
      <c r="G213" t="s">
        <v>13</v>
      </c>
      <c r="H213">
        <v>1625</v>
      </c>
      <c r="I213" s="4">
        <f>(E213/H213)</f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32</v>
      </c>
      <c r="Q213" t="str">
        <f>LEFT(P213,FIND("/",P213,1)-1)</f>
        <v>theater</v>
      </c>
      <c r="R213" t="str">
        <f>RIGHT(P213,LEN(P213)-SEARCH("/",P213,1))</f>
        <v>plays</v>
      </c>
      <c r="S213" s="8">
        <f>(((L213/60)/60)/24)+DATE(1970,1,1)</f>
        <v>41513.208333333336</v>
      </c>
      <c r="T213" s="8">
        <f>(((M213/60)/60)/24)+DATE(1970,1,1)</f>
        <v>41537.208333333336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4">
        <f>(E214/D214)*100</f>
        <v>151.85185185185185</v>
      </c>
      <c r="G214" t="s">
        <v>19</v>
      </c>
      <c r="H214">
        <v>168</v>
      </c>
      <c r="I214" s="4">
        <f>(E214/H214)</f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32</v>
      </c>
      <c r="Q214" t="str">
        <f>LEFT(P214,FIND("/",P214,1)-1)</f>
        <v>theater</v>
      </c>
      <c r="R214" t="str">
        <f>RIGHT(P214,LEN(P214)-SEARCH("/",P214,1))</f>
        <v>plays</v>
      </c>
      <c r="S214" s="8">
        <f>(((L214/60)/60)/24)+DATE(1970,1,1)</f>
        <v>43814.25</v>
      </c>
      <c r="T214" s="8">
        <f>(((M214/60)/60)/24)+DATE(1970,1,1)</f>
        <v>43860.25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4">
        <f>(E215/D215)*100</f>
        <v>195.16382252559728</v>
      </c>
      <c r="G215" t="s">
        <v>19</v>
      </c>
      <c r="H215">
        <v>4289</v>
      </c>
      <c r="I215" s="4">
        <f>(E215/H215)</f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59</v>
      </c>
      <c r="Q215" t="str">
        <f>LEFT(P215,FIND("/",P215,1)-1)</f>
        <v>music</v>
      </c>
      <c r="R215" t="str">
        <f>RIGHT(P215,LEN(P215)-SEARCH("/",P215,1))</f>
        <v>indie rock</v>
      </c>
      <c r="S215" s="8">
        <f>(((L215/60)/60)/24)+DATE(1970,1,1)</f>
        <v>40488.208333333336</v>
      </c>
      <c r="T215" s="8">
        <f>(((M215/60)/60)/24)+DATE(1970,1,1)</f>
        <v>40496.25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4">
        <f>(E216/D216)*100</f>
        <v>1023.1428571428571</v>
      </c>
      <c r="G216" t="s">
        <v>19</v>
      </c>
      <c r="H216">
        <v>165</v>
      </c>
      <c r="I216" s="4">
        <f>(E216/H216)</f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22</v>
      </c>
      <c r="Q216" t="str">
        <f>LEFT(P216,FIND("/",P216,1)-1)</f>
        <v>music</v>
      </c>
      <c r="R216" t="str">
        <f>RIGHT(P216,LEN(P216)-SEARCH("/",P216,1))</f>
        <v>rock</v>
      </c>
      <c r="S216" s="8">
        <f>(((L216/60)/60)/24)+DATE(1970,1,1)</f>
        <v>40409.208333333336</v>
      </c>
      <c r="T216" s="8">
        <f>(((M216/60)/60)/24)+DATE(1970,1,1)</f>
        <v>40415.208333333336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4">
        <f>(E217/D217)*100</f>
        <v>3.841836734693878</v>
      </c>
      <c r="G217" t="s">
        <v>13</v>
      </c>
      <c r="H217">
        <v>143</v>
      </c>
      <c r="I217" s="4">
        <f>(E217/H217)</f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32</v>
      </c>
      <c r="Q217" t="str">
        <f>LEFT(P217,FIND("/",P217,1)-1)</f>
        <v>theater</v>
      </c>
      <c r="R217" t="str">
        <f>RIGHT(P217,LEN(P217)-SEARCH("/",P217,1))</f>
        <v>plays</v>
      </c>
      <c r="S217" s="8">
        <f>(((L217/60)/60)/24)+DATE(1970,1,1)</f>
        <v>43509.25</v>
      </c>
      <c r="T217" s="8">
        <f>(((M217/60)/60)/24)+DATE(1970,1,1)</f>
        <v>43511.25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4">
        <f>(E218/D218)*100</f>
        <v>155.07066557107643</v>
      </c>
      <c r="G218" t="s">
        <v>19</v>
      </c>
      <c r="H218">
        <v>1815</v>
      </c>
      <c r="I218" s="4">
        <f>(E218/H218)</f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32</v>
      </c>
      <c r="Q218" t="str">
        <f>LEFT(P218,FIND("/",P218,1)-1)</f>
        <v>theater</v>
      </c>
      <c r="R218" t="str">
        <f>RIGHT(P218,LEN(P218)-SEARCH("/",P218,1))</f>
        <v>plays</v>
      </c>
      <c r="S218" s="8">
        <f>(((L218/60)/60)/24)+DATE(1970,1,1)</f>
        <v>40869.25</v>
      </c>
      <c r="T218" s="8">
        <f>(((M218/60)/60)/24)+DATE(1970,1,1)</f>
        <v>40871.25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4">
        <f>(E219/D219)*100</f>
        <v>44.753477588871718</v>
      </c>
      <c r="G219" t="s">
        <v>13</v>
      </c>
      <c r="H219">
        <v>934</v>
      </c>
      <c r="I219" s="4">
        <f>(E219/H219)</f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473</v>
      </c>
      <c r="Q219" t="str">
        <f>LEFT(P219,FIND("/",P219,1)-1)</f>
        <v>film &amp; video</v>
      </c>
      <c r="R219" t="str">
        <f>RIGHT(P219,LEN(P219)-SEARCH("/",P219,1))</f>
        <v>science fiction</v>
      </c>
      <c r="S219" s="8">
        <f>(((L219/60)/60)/24)+DATE(1970,1,1)</f>
        <v>43583.208333333328</v>
      </c>
      <c r="T219" s="8">
        <f>(((M219/60)/60)/24)+DATE(1970,1,1)</f>
        <v>43592.208333333328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4">
        <f>(E220/D220)*100</f>
        <v>215.94736842105263</v>
      </c>
      <c r="G220" t="s">
        <v>19</v>
      </c>
      <c r="H220">
        <v>397</v>
      </c>
      <c r="I220" s="4">
        <f>(E220/H220)</f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t="b">
        <v>0</v>
      </c>
      <c r="O220" t="b">
        <v>1</v>
      </c>
      <c r="P220" t="s">
        <v>99</v>
      </c>
      <c r="Q220" t="str">
        <f>LEFT(P220,FIND("/",P220,1)-1)</f>
        <v>film &amp; video</v>
      </c>
      <c r="R220" t="str">
        <f>RIGHT(P220,LEN(P220)-SEARCH("/",P220,1))</f>
        <v>shorts</v>
      </c>
      <c r="S220" s="8">
        <f>(((L220/60)/60)/24)+DATE(1970,1,1)</f>
        <v>40858.25</v>
      </c>
      <c r="T220" s="8">
        <f>(((M220/60)/60)/24)+DATE(1970,1,1)</f>
        <v>40892.25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4">
        <f>(E221/D221)*100</f>
        <v>332.12709832134288</v>
      </c>
      <c r="G221" t="s">
        <v>19</v>
      </c>
      <c r="H221">
        <v>1539</v>
      </c>
      <c r="I221" s="4">
        <f>(E221/H221)</f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70</v>
      </c>
      <c r="Q221" t="str">
        <f>LEFT(P221,FIND("/",P221,1)-1)</f>
        <v>film &amp; video</v>
      </c>
      <c r="R221" t="str">
        <f>RIGHT(P221,LEN(P221)-SEARCH("/",P221,1))</f>
        <v>animation</v>
      </c>
      <c r="S221" s="8">
        <f>(((L221/60)/60)/24)+DATE(1970,1,1)</f>
        <v>41137.208333333336</v>
      </c>
      <c r="T221" s="8">
        <f>(((M221/60)/60)/24)+DATE(1970,1,1)</f>
        <v>41149.208333333336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4">
        <f>(E222/D222)*100</f>
        <v>8.4430379746835449</v>
      </c>
      <c r="G222" t="s">
        <v>13</v>
      </c>
      <c r="H222">
        <v>17</v>
      </c>
      <c r="I222" s="4">
        <f>(E222/H222)</f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32</v>
      </c>
      <c r="Q222" t="str">
        <f>LEFT(P222,FIND("/",P222,1)-1)</f>
        <v>theater</v>
      </c>
      <c r="R222" t="str">
        <f>RIGHT(P222,LEN(P222)-SEARCH("/",P222,1))</f>
        <v>plays</v>
      </c>
      <c r="S222" s="8">
        <f>(((L222/60)/60)/24)+DATE(1970,1,1)</f>
        <v>40725.208333333336</v>
      </c>
      <c r="T222" s="8">
        <f>(((M222/60)/60)/24)+DATE(1970,1,1)</f>
        <v>40743.208333333336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4">
        <f>(E223/D223)*100</f>
        <v>98.625514403292186</v>
      </c>
      <c r="G223" t="s">
        <v>13</v>
      </c>
      <c r="H223">
        <v>2179</v>
      </c>
      <c r="I223" s="4">
        <f>(E223/H223)</f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16</v>
      </c>
      <c r="Q223" t="str">
        <f>LEFT(P223,FIND("/",P223,1)-1)</f>
        <v>food</v>
      </c>
      <c r="R223" t="str">
        <f>RIGHT(P223,LEN(P223)-SEARCH("/",P223,1))</f>
        <v>food trucks</v>
      </c>
      <c r="S223" s="8">
        <f>(((L223/60)/60)/24)+DATE(1970,1,1)</f>
        <v>41081.208333333336</v>
      </c>
      <c r="T223" s="8">
        <f>(((M223/60)/60)/24)+DATE(1970,1,1)</f>
        <v>41083.208333333336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4">
        <f>(E224/D224)*100</f>
        <v>137.97916666666669</v>
      </c>
      <c r="G224" t="s">
        <v>19</v>
      </c>
      <c r="H224">
        <v>138</v>
      </c>
      <c r="I224" s="4">
        <f>(E224/H224)</f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121</v>
      </c>
      <c r="Q224" t="str">
        <f>LEFT(P224,FIND("/",P224,1)-1)</f>
        <v>photography</v>
      </c>
      <c r="R224" t="str">
        <f>RIGHT(P224,LEN(P224)-SEARCH("/",P224,1))</f>
        <v>photography books</v>
      </c>
      <c r="S224" s="8">
        <f>(((L224/60)/60)/24)+DATE(1970,1,1)</f>
        <v>41914.208333333336</v>
      </c>
      <c r="T224" s="8">
        <f>(((M224/60)/60)/24)+DATE(1970,1,1)</f>
        <v>41915.208333333336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4">
        <f>(E225/D225)*100</f>
        <v>93.81099656357388</v>
      </c>
      <c r="G225" t="s">
        <v>13</v>
      </c>
      <c r="H225">
        <v>931</v>
      </c>
      <c r="I225" s="4">
        <f>(E225/H225)</f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32</v>
      </c>
      <c r="Q225" t="str">
        <f>LEFT(P225,FIND("/",P225,1)-1)</f>
        <v>theater</v>
      </c>
      <c r="R225" t="str">
        <f>RIGHT(P225,LEN(P225)-SEARCH("/",P225,1))</f>
        <v>plays</v>
      </c>
      <c r="S225" s="8">
        <f>(((L225/60)/60)/24)+DATE(1970,1,1)</f>
        <v>42445.208333333328</v>
      </c>
      <c r="T225" s="8">
        <f>(((M225/60)/60)/24)+DATE(1970,1,1)</f>
        <v>42459.208333333328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4">
        <f>(E226/D226)*100</f>
        <v>403.63930885529157</v>
      </c>
      <c r="G226" t="s">
        <v>19</v>
      </c>
      <c r="H226">
        <v>3594</v>
      </c>
      <c r="I226" s="4">
        <f>(E226/H226)</f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473</v>
      </c>
      <c r="Q226" t="str">
        <f>LEFT(P226,FIND("/",P226,1)-1)</f>
        <v>film &amp; video</v>
      </c>
      <c r="R226" t="str">
        <f>RIGHT(P226,LEN(P226)-SEARCH("/",P226,1))</f>
        <v>science fiction</v>
      </c>
      <c r="S226" s="8">
        <f>(((L226/60)/60)/24)+DATE(1970,1,1)</f>
        <v>41906.208333333336</v>
      </c>
      <c r="T226" s="8">
        <f>(((M226/60)/60)/24)+DATE(1970,1,1)</f>
        <v>41951.25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4">
        <f>(E227/D227)*100</f>
        <v>260.1740412979351</v>
      </c>
      <c r="G227" t="s">
        <v>19</v>
      </c>
      <c r="H227">
        <v>5880</v>
      </c>
      <c r="I227" s="4">
        <f>(E227/H227)</f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22</v>
      </c>
      <c r="Q227" t="str">
        <f>LEFT(P227,FIND("/",P227,1)-1)</f>
        <v>music</v>
      </c>
      <c r="R227" t="str">
        <f>RIGHT(P227,LEN(P227)-SEARCH("/",P227,1))</f>
        <v>rock</v>
      </c>
      <c r="S227" s="8">
        <f>(((L227/60)/60)/24)+DATE(1970,1,1)</f>
        <v>41762.208333333336</v>
      </c>
      <c r="T227" s="8">
        <f>(((M227/60)/60)/24)+DATE(1970,1,1)</f>
        <v>41762.208333333336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4">
        <f>(E228/D228)*100</f>
        <v>366.63333333333333</v>
      </c>
      <c r="G228" t="s">
        <v>19</v>
      </c>
      <c r="H228">
        <v>112</v>
      </c>
      <c r="I228" s="4">
        <f>(E228/H228)</f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121</v>
      </c>
      <c r="Q228" t="str">
        <f>LEFT(P228,FIND("/",P228,1)-1)</f>
        <v>photography</v>
      </c>
      <c r="R228" t="str">
        <f>RIGHT(P228,LEN(P228)-SEARCH("/",P228,1))</f>
        <v>photography books</v>
      </c>
      <c r="S228" s="8">
        <f>(((L228/60)/60)/24)+DATE(1970,1,1)</f>
        <v>40276.208333333336</v>
      </c>
      <c r="T228" s="8">
        <f>(((M228/60)/60)/24)+DATE(1970,1,1)</f>
        <v>40313.208333333336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4">
        <f>(E229/D229)*100</f>
        <v>168.72085385878489</v>
      </c>
      <c r="G229" t="s">
        <v>19</v>
      </c>
      <c r="H229">
        <v>943</v>
      </c>
      <c r="I229" s="4">
        <f>(E229/H229)</f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291</v>
      </c>
      <c r="Q229" t="str">
        <f>LEFT(P229,FIND("/",P229,1)-1)</f>
        <v>games</v>
      </c>
      <c r="R229" t="str">
        <f>RIGHT(P229,LEN(P229)-SEARCH("/",P229,1))</f>
        <v>mobile games</v>
      </c>
      <c r="S229" s="8">
        <f>(((L229/60)/60)/24)+DATE(1970,1,1)</f>
        <v>42139.208333333328</v>
      </c>
      <c r="T229" s="8">
        <f>(((M229/60)/60)/24)+DATE(1970,1,1)</f>
        <v>42145.208333333328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4">
        <f>(E230/D230)*100</f>
        <v>119.90717911530093</v>
      </c>
      <c r="G230" t="s">
        <v>19</v>
      </c>
      <c r="H230">
        <v>2468</v>
      </c>
      <c r="I230" s="4">
        <f>(E230/H230)</f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70</v>
      </c>
      <c r="Q230" t="str">
        <f>LEFT(P230,FIND("/",P230,1)-1)</f>
        <v>film &amp; video</v>
      </c>
      <c r="R230" t="str">
        <f>RIGHT(P230,LEN(P230)-SEARCH("/",P230,1))</f>
        <v>animation</v>
      </c>
      <c r="S230" s="8">
        <f>(((L230/60)/60)/24)+DATE(1970,1,1)</f>
        <v>42613.208333333328</v>
      </c>
      <c r="T230" s="8">
        <f>(((M230/60)/60)/24)+DATE(1970,1,1)</f>
        <v>42638.208333333328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4">
        <f>(E231/D231)*100</f>
        <v>193.68925233644859</v>
      </c>
      <c r="G231" t="s">
        <v>19</v>
      </c>
      <c r="H231">
        <v>2551</v>
      </c>
      <c r="I231" s="4">
        <f>(E231/H231)</f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291</v>
      </c>
      <c r="Q231" t="str">
        <f>LEFT(P231,FIND("/",P231,1)-1)</f>
        <v>games</v>
      </c>
      <c r="R231" t="str">
        <f>RIGHT(P231,LEN(P231)-SEARCH("/",P231,1))</f>
        <v>mobile games</v>
      </c>
      <c r="S231" s="8">
        <f>(((L231/60)/60)/24)+DATE(1970,1,1)</f>
        <v>42887.208333333328</v>
      </c>
      <c r="T231" s="8">
        <f>(((M231/60)/60)/24)+DATE(1970,1,1)</f>
        <v>42935.208333333328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4">
        <f>(E232/D232)*100</f>
        <v>420.16666666666669</v>
      </c>
      <c r="G232" t="s">
        <v>19</v>
      </c>
      <c r="H232">
        <v>101</v>
      </c>
      <c r="I232" s="4">
        <f>(E232/H232)</f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88</v>
      </c>
      <c r="Q232" t="str">
        <f>LEFT(P232,FIND("/",P232,1)-1)</f>
        <v>games</v>
      </c>
      <c r="R232" t="str">
        <f>RIGHT(P232,LEN(P232)-SEARCH("/",P232,1))</f>
        <v>video games</v>
      </c>
      <c r="S232" s="8">
        <f>(((L232/60)/60)/24)+DATE(1970,1,1)</f>
        <v>43805.25</v>
      </c>
      <c r="T232" s="8">
        <f>(((M232/60)/60)/24)+DATE(1970,1,1)</f>
        <v>43805.25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4">
        <f>(E233/D233)*100</f>
        <v>76.708333333333329</v>
      </c>
      <c r="G233" t="s">
        <v>73</v>
      </c>
      <c r="H233">
        <v>67</v>
      </c>
      <c r="I233" s="4">
        <f>(E233/H233)</f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32</v>
      </c>
      <c r="Q233" t="str">
        <f>LEFT(P233,FIND("/",P233,1)-1)</f>
        <v>theater</v>
      </c>
      <c r="R233" t="str">
        <f>RIGHT(P233,LEN(P233)-SEARCH("/",P233,1))</f>
        <v>plays</v>
      </c>
      <c r="S233" s="8">
        <f>(((L233/60)/60)/24)+DATE(1970,1,1)</f>
        <v>41415.208333333336</v>
      </c>
      <c r="T233" s="8">
        <f>(((M233/60)/60)/24)+DATE(1970,1,1)</f>
        <v>41473.208333333336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4">
        <f>(E234/D234)*100</f>
        <v>171.26470588235293</v>
      </c>
      <c r="G234" t="s">
        <v>19</v>
      </c>
      <c r="H234">
        <v>92</v>
      </c>
      <c r="I234" s="4">
        <f>(E234/H234)</f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32</v>
      </c>
      <c r="Q234" t="str">
        <f>LEFT(P234,FIND("/",P234,1)-1)</f>
        <v>theater</v>
      </c>
      <c r="R234" t="str">
        <f>RIGHT(P234,LEN(P234)-SEARCH("/",P234,1))</f>
        <v>plays</v>
      </c>
      <c r="S234" s="8">
        <f>(((L234/60)/60)/24)+DATE(1970,1,1)</f>
        <v>42576.208333333328</v>
      </c>
      <c r="T234" s="8">
        <f>(((M234/60)/60)/24)+DATE(1970,1,1)</f>
        <v>42577.208333333328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4">
        <f>(E235/D235)*100</f>
        <v>157.89473684210526</v>
      </c>
      <c r="G235" t="s">
        <v>19</v>
      </c>
      <c r="H235">
        <v>62</v>
      </c>
      <c r="I235" s="4">
        <f>(E235/H235)</f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70</v>
      </c>
      <c r="Q235" t="str">
        <f>LEFT(P235,FIND("/",P235,1)-1)</f>
        <v>film &amp; video</v>
      </c>
      <c r="R235" t="str">
        <f>RIGHT(P235,LEN(P235)-SEARCH("/",P235,1))</f>
        <v>animation</v>
      </c>
      <c r="S235" s="8">
        <f>(((L235/60)/60)/24)+DATE(1970,1,1)</f>
        <v>40706.208333333336</v>
      </c>
      <c r="T235" s="8">
        <f>(((M235/60)/60)/24)+DATE(1970,1,1)</f>
        <v>40722.208333333336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4">
        <f>(E236/D236)*100</f>
        <v>109.08</v>
      </c>
      <c r="G236" t="s">
        <v>19</v>
      </c>
      <c r="H236">
        <v>149</v>
      </c>
      <c r="I236" s="4">
        <f>(E236/H236)</f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t="b">
        <v>0</v>
      </c>
      <c r="O236" t="b">
        <v>1</v>
      </c>
      <c r="P236" t="s">
        <v>88</v>
      </c>
      <c r="Q236" t="str">
        <f>LEFT(P236,FIND("/",P236,1)-1)</f>
        <v>games</v>
      </c>
      <c r="R236" t="str">
        <f>RIGHT(P236,LEN(P236)-SEARCH("/",P236,1))</f>
        <v>video games</v>
      </c>
      <c r="S236" s="8">
        <f>(((L236/60)/60)/24)+DATE(1970,1,1)</f>
        <v>42969.208333333328</v>
      </c>
      <c r="T236" s="8">
        <f>(((M236/60)/60)/24)+DATE(1970,1,1)</f>
        <v>42976.208333333328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4">
        <f>(E237/D237)*100</f>
        <v>41.732558139534881</v>
      </c>
      <c r="G237" t="s">
        <v>13</v>
      </c>
      <c r="H237">
        <v>92</v>
      </c>
      <c r="I237" s="4">
        <f>(E237/H237)</f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70</v>
      </c>
      <c r="Q237" t="str">
        <f>LEFT(P237,FIND("/",P237,1)-1)</f>
        <v>film &amp; video</v>
      </c>
      <c r="R237" t="str">
        <f>RIGHT(P237,LEN(P237)-SEARCH("/",P237,1))</f>
        <v>animation</v>
      </c>
      <c r="S237" s="8">
        <f>(((L237/60)/60)/24)+DATE(1970,1,1)</f>
        <v>42779.25</v>
      </c>
      <c r="T237" s="8">
        <f>(((M237/60)/60)/24)+DATE(1970,1,1)</f>
        <v>42784.25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4">
        <f>(E238/D238)*100</f>
        <v>10.944303797468354</v>
      </c>
      <c r="G238" t="s">
        <v>13</v>
      </c>
      <c r="H238">
        <v>57</v>
      </c>
      <c r="I238" s="4">
        <f>(E238/H238)</f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t="b">
        <v>0</v>
      </c>
      <c r="O238" t="b">
        <v>1</v>
      </c>
      <c r="P238" t="s">
        <v>22</v>
      </c>
      <c r="Q238" t="str">
        <f>LEFT(P238,FIND("/",P238,1)-1)</f>
        <v>music</v>
      </c>
      <c r="R238" t="str">
        <f>RIGHT(P238,LEN(P238)-SEARCH("/",P238,1))</f>
        <v>rock</v>
      </c>
      <c r="S238" s="8">
        <f>(((L238/60)/60)/24)+DATE(1970,1,1)</f>
        <v>43641.208333333328</v>
      </c>
      <c r="T238" s="8">
        <f>(((M238/60)/60)/24)+DATE(1970,1,1)</f>
        <v>43648.208333333328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4">
        <f>(E239/D239)*100</f>
        <v>159.3763440860215</v>
      </c>
      <c r="G239" t="s">
        <v>19</v>
      </c>
      <c r="H239">
        <v>329</v>
      </c>
      <c r="I239" s="4">
        <f>(E239/H239)</f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70</v>
      </c>
      <c r="Q239" t="str">
        <f>LEFT(P239,FIND("/",P239,1)-1)</f>
        <v>film &amp; video</v>
      </c>
      <c r="R239" t="str">
        <f>RIGHT(P239,LEN(P239)-SEARCH("/",P239,1))</f>
        <v>animation</v>
      </c>
      <c r="S239" s="8">
        <f>(((L239/60)/60)/24)+DATE(1970,1,1)</f>
        <v>41754.208333333336</v>
      </c>
      <c r="T239" s="8">
        <f>(((M239/60)/60)/24)+DATE(1970,1,1)</f>
        <v>41756.208333333336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4">
        <f>(E240/D240)*100</f>
        <v>422.41666666666669</v>
      </c>
      <c r="G240" t="s">
        <v>19</v>
      </c>
      <c r="H240">
        <v>97</v>
      </c>
      <c r="I240" s="4">
        <f>(E240/H240)</f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t="b">
        <v>0</v>
      </c>
      <c r="O240" t="b">
        <v>1</v>
      </c>
      <c r="P240" t="s">
        <v>32</v>
      </c>
      <c r="Q240" t="str">
        <f>LEFT(P240,FIND("/",P240,1)-1)</f>
        <v>theater</v>
      </c>
      <c r="R240" t="str">
        <f>RIGHT(P240,LEN(P240)-SEARCH("/",P240,1))</f>
        <v>plays</v>
      </c>
      <c r="S240" s="8">
        <f>(((L240/60)/60)/24)+DATE(1970,1,1)</f>
        <v>43083.25</v>
      </c>
      <c r="T240" s="8">
        <f>(((M240/60)/60)/24)+DATE(1970,1,1)</f>
        <v>43108.25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4">
        <f>(E241/D241)*100</f>
        <v>97.71875</v>
      </c>
      <c r="G241" t="s">
        <v>13</v>
      </c>
      <c r="H241">
        <v>41</v>
      </c>
      <c r="I241" s="4">
        <f>(E241/H241)</f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64</v>
      </c>
      <c r="Q241" t="str">
        <f>LEFT(P241,FIND("/",P241,1)-1)</f>
        <v>technology</v>
      </c>
      <c r="R241" t="str">
        <f>RIGHT(P241,LEN(P241)-SEARCH("/",P241,1))</f>
        <v>wearables</v>
      </c>
      <c r="S241" s="8">
        <f>(((L241/60)/60)/24)+DATE(1970,1,1)</f>
        <v>42245.208333333328</v>
      </c>
      <c r="T241" s="8">
        <f>(((M241/60)/60)/24)+DATE(1970,1,1)</f>
        <v>42249.208333333328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4">
        <f>(E242/D242)*100</f>
        <v>418.78911564625849</v>
      </c>
      <c r="G242" t="s">
        <v>19</v>
      </c>
      <c r="H242">
        <v>1784</v>
      </c>
      <c r="I242" s="4">
        <f>(E242/H242)</f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32</v>
      </c>
      <c r="Q242" t="str">
        <f>LEFT(P242,FIND("/",P242,1)-1)</f>
        <v>theater</v>
      </c>
      <c r="R242" t="str">
        <f>RIGHT(P242,LEN(P242)-SEARCH("/",P242,1))</f>
        <v>plays</v>
      </c>
      <c r="S242" s="8">
        <f>(((L242/60)/60)/24)+DATE(1970,1,1)</f>
        <v>40396.208333333336</v>
      </c>
      <c r="T242" s="8">
        <f>(((M242/60)/60)/24)+DATE(1970,1,1)</f>
        <v>40397.208333333336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4">
        <f>(E243/D243)*100</f>
        <v>101.91632047477745</v>
      </c>
      <c r="G243" t="s">
        <v>19</v>
      </c>
      <c r="H243">
        <v>1684</v>
      </c>
      <c r="I243" s="4">
        <f>(E243/H243)</f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t="b">
        <v>0</v>
      </c>
      <c r="O243" t="b">
        <v>1</v>
      </c>
      <c r="P243" t="s">
        <v>67</v>
      </c>
      <c r="Q243" t="str">
        <f>LEFT(P243,FIND("/",P243,1)-1)</f>
        <v>publishing</v>
      </c>
      <c r="R243" t="str">
        <f>RIGHT(P243,LEN(P243)-SEARCH("/",P243,1))</f>
        <v>nonfiction</v>
      </c>
      <c r="S243" s="8">
        <f>(((L243/60)/60)/24)+DATE(1970,1,1)</f>
        <v>41742.208333333336</v>
      </c>
      <c r="T243" s="8">
        <f>(((M243/60)/60)/24)+DATE(1970,1,1)</f>
        <v>41752.208333333336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4">
        <f>(E244/D244)*100</f>
        <v>127.72619047619047</v>
      </c>
      <c r="G244" t="s">
        <v>19</v>
      </c>
      <c r="H244">
        <v>250</v>
      </c>
      <c r="I244" s="4">
        <f>(E244/H244)</f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22</v>
      </c>
      <c r="Q244" t="str">
        <f>LEFT(P244,FIND("/",P244,1)-1)</f>
        <v>music</v>
      </c>
      <c r="R244" t="str">
        <f>RIGHT(P244,LEN(P244)-SEARCH("/",P244,1))</f>
        <v>rock</v>
      </c>
      <c r="S244" s="8">
        <f>(((L244/60)/60)/24)+DATE(1970,1,1)</f>
        <v>42865.208333333328</v>
      </c>
      <c r="T244" s="8">
        <f>(((M244/60)/60)/24)+DATE(1970,1,1)</f>
        <v>42875.208333333328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4">
        <f>(E245/D245)*100</f>
        <v>445.21739130434781</v>
      </c>
      <c r="G245" t="s">
        <v>19</v>
      </c>
      <c r="H245">
        <v>238</v>
      </c>
      <c r="I245" s="4">
        <f>(E245/H245)</f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32</v>
      </c>
      <c r="Q245" t="str">
        <f>LEFT(P245,FIND("/",P245,1)-1)</f>
        <v>theater</v>
      </c>
      <c r="R245" t="str">
        <f>RIGHT(P245,LEN(P245)-SEARCH("/",P245,1))</f>
        <v>plays</v>
      </c>
      <c r="S245" s="8">
        <f>(((L245/60)/60)/24)+DATE(1970,1,1)</f>
        <v>43163.25</v>
      </c>
      <c r="T245" s="8">
        <f>(((M245/60)/60)/24)+DATE(1970,1,1)</f>
        <v>43166.25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4">
        <f>(E246/D246)*100</f>
        <v>569.71428571428578</v>
      </c>
      <c r="G246" t="s">
        <v>19</v>
      </c>
      <c r="H246">
        <v>53</v>
      </c>
      <c r="I246" s="4">
        <f>(E246/H246)</f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32</v>
      </c>
      <c r="Q246" t="str">
        <f>LEFT(P246,FIND("/",P246,1)-1)</f>
        <v>theater</v>
      </c>
      <c r="R246" t="str">
        <f>RIGHT(P246,LEN(P246)-SEARCH("/",P246,1))</f>
        <v>plays</v>
      </c>
      <c r="S246" s="8">
        <f>(((L246/60)/60)/24)+DATE(1970,1,1)</f>
        <v>41834.208333333336</v>
      </c>
      <c r="T246" s="8">
        <f>(((M246/60)/60)/24)+DATE(1970,1,1)</f>
        <v>41886.208333333336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4">
        <f>(E247/D247)*100</f>
        <v>509.34482758620686</v>
      </c>
      <c r="G247" t="s">
        <v>19</v>
      </c>
      <c r="H247">
        <v>214</v>
      </c>
      <c r="I247" s="4">
        <f>(E247/H247)</f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32</v>
      </c>
      <c r="Q247" t="str">
        <f>LEFT(P247,FIND("/",P247,1)-1)</f>
        <v>theater</v>
      </c>
      <c r="R247" t="str">
        <f>RIGHT(P247,LEN(P247)-SEARCH("/",P247,1))</f>
        <v>plays</v>
      </c>
      <c r="S247" s="8">
        <f>(((L247/60)/60)/24)+DATE(1970,1,1)</f>
        <v>41736.208333333336</v>
      </c>
      <c r="T247" s="8">
        <f>(((M247/60)/60)/24)+DATE(1970,1,1)</f>
        <v>41737.208333333336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4">
        <f>(E248/D248)*100</f>
        <v>325.5333333333333</v>
      </c>
      <c r="G248" t="s">
        <v>19</v>
      </c>
      <c r="H248">
        <v>222</v>
      </c>
      <c r="I248" s="4">
        <f>(E248/H248)</f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27</v>
      </c>
      <c r="Q248" t="str">
        <f>LEFT(P248,FIND("/",P248,1)-1)</f>
        <v>technology</v>
      </c>
      <c r="R248" t="str">
        <f>RIGHT(P248,LEN(P248)-SEARCH("/",P248,1))</f>
        <v>web</v>
      </c>
      <c r="S248" s="8">
        <f>(((L248/60)/60)/24)+DATE(1970,1,1)</f>
        <v>41491.208333333336</v>
      </c>
      <c r="T248" s="8">
        <f>(((M248/60)/60)/24)+DATE(1970,1,1)</f>
        <v>41495.208333333336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4">
        <f>(E249/D249)*100</f>
        <v>932.61616161616166</v>
      </c>
      <c r="G249" t="s">
        <v>19</v>
      </c>
      <c r="H249">
        <v>1884</v>
      </c>
      <c r="I249" s="4">
        <f>(E249/H249)</f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118</v>
      </c>
      <c r="Q249" t="str">
        <f>LEFT(P249,FIND("/",P249,1)-1)</f>
        <v>publishing</v>
      </c>
      <c r="R249" t="str">
        <f>RIGHT(P249,LEN(P249)-SEARCH("/",P249,1))</f>
        <v>fiction</v>
      </c>
      <c r="S249" s="8">
        <f>(((L249/60)/60)/24)+DATE(1970,1,1)</f>
        <v>42726.25</v>
      </c>
      <c r="T249" s="8">
        <f>(((M249/60)/60)/24)+DATE(1970,1,1)</f>
        <v>42741.25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4">
        <f>(E250/D250)*100</f>
        <v>211.33870967741933</v>
      </c>
      <c r="G250" t="s">
        <v>19</v>
      </c>
      <c r="H250">
        <v>218</v>
      </c>
      <c r="I250" s="4">
        <f>(E250/H250)</f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t="b">
        <v>0</v>
      </c>
      <c r="O250" t="b">
        <v>0</v>
      </c>
      <c r="P250" t="s">
        <v>291</v>
      </c>
      <c r="Q250" t="str">
        <f>LEFT(P250,FIND("/",P250,1)-1)</f>
        <v>games</v>
      </c>
      <c r="R250" t="str">
        <f>RIGHT(P250,LEN(P250)-SEARCH("/",P250,1))</f>
        <v>mobile games</v>
      </c>
      <c r="S250" s="8">
        <f>(((L250/60)/60)/24)+DATE(1970,1,1)</f>
        <v>42004.25</v>
      </c>
      <c r="T250" s="8">
        <f>(((M250/60)/60)/24)+DATE(1970,1,1)</f>
        <v>42009.25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4">
        <f>(E251/D251)*100</f>
        <v>273.32520325203251</v>
      </c>
      <c r="G251" t="s">
        <v>19</v>
      </c>
      <c r="H251">
        <v>6465</v>
      </c>
      <c r="I251" s="4">
        <f>(E251/H251)</f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205</v>
      </c>
      <c r="Q251" t="str">
        <f>LEFT(P251,FIND("/",P251,1)-1)</f>
        <v>publishing</v>
      </c>
      <c r="R251" t="str">
        <f>RIGHT(P251,LEN(P251)-SEARCH("/",P251,1))</f>
        <v>translations</v>
      </c>
      <c r="S251" s="8">
        <f>(((L251/60)/60)/24)+DATE(1970,1,1)</f>
        <v>42006.25</v>
      </c>
      <c r="T251" s="8">
        <f>(((M251/60)/60)/24)+DATE(1970,1,1)</f>
        <v>42013.25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4">
        <f>(E252/D252)*100</f>
        <v>3</v>
      </c>
      <c r="G252" t="s">
        <v>13</v>
      </c>
      <c r="H252">
        <v>1</v>
      </c>
      <c r="I252" s="4">
        <f>(E252/H252)</f>
        <v>3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22</v>
      </c>
      <c r="Q252" t="str">
        <f>LEFT(P252,FIND("/",P252,1)-1)</f>
        <v>music</v>
      </c>
      <c r="R252" t="str">
        <f>RIGHT(P252,LEN(P252)-SEARCH("/",P252,1))</f>
        <v>rock</v>
      </c>
      <c r="S252" s="8">
        <f>(((L252/60)/60)/24)+DATE(1970,1,1)</f>
        <v>40203.25</v>
      </c>
      <c r="T252" s="8">
        <f>(((M252/60)/60)/24)+DATE(1970,1,1)</f>
        <v>40238.25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4">
        <f>(E253/D253)*100</f>
        <v>54.084507042253513</v>
      </c>
      <c r="G253" t="s">
        <v>13</v>
      </c>
      <c r="H253">
        <v>101</v>
      </c>
      <c r="I253" s="4">
        <f>(E253/H253)</f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32</v>
      </c>
      <c r="Q253" t="str">
        <f>LEFT(P253,FIND("/",P253,1)-1)</f>
        <v>theater</v>
      </c>
      <c r="R253" t="str">
        <f>RIGHT(P253,LEN(P253)-SEARCH("/",P253,1))</f>
        <v>plays</v>
      </c>
      <c r="S253" s="8">
        <f>(((L253/60)/60)/24)+DATE(1970,1,1)</f>
        <v>41252.25</v>
      </c>
      <c r="T253" s="8">
        <f>(((M253/60)/60)/24)+DATE(1970,1,1)</f>
        <v>41254.25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4">
        <f>(E254/D254)*100</f>
        <v>626.29999999999995</v>
      </c>
      <c r="G254" t="s">
        <v>19</v>
      </c>
      <c r="H254">
        <v>59</v>
      </c>
      <c r="I254" s="4">
        <f>(E254/H254)</f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32</v>
      </c>
      <c r="Q254" t="str">
        <f>LEFT(P254,FIND("/",P254,1)-1)</f>
        <v>theater</v>
      </c>
      <c r="R254" t="str">
        <f>RIGHT(P254,LEN(P254)-SEARCH("/",P254,1))</f>
        <v>plays</v>
      </c>
      <c r="S254" s="8">
        <f>(((L254/60)/60)/24)+DATE(1970,1,1)</f>
        <v>41572.208333333336</v>
      </c>
      <c r="T254" s="8">
        <f>(((M254/60)/60)/24)+DATE(1970,1,1)</f>
        <v>41577.208333333336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4">
        <f>(E255/D255)*100</f>
        <v>89.021399176954731</v>
      </c>
      <c r="G255" t="s">
        <v>13</v>
      </c>
      <c r="H255">
        <v>1335</v>
      </c>
      <c r="I255" s="4">
        <f>(E255/H255)</f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t="b">
        <v>0</v>
      </c>
      <c r="O255" t="b">
        <v>0</v>
      </c>
      <c r="P255" t="s">
        <v>52</v>
      </c>
      <c r="Q255" t="str">
        <f>LEFT(P255,FIND("/",P255,1)-1)</f>
        <v>film &amp; video</v>
      </c>
      <c r="R255" t="str">
        <f>RIGHT(P255,LEN(P255)-SEARCH("/",P255,1))</f>
        <v>drama</v>
      </c>
      <c r="S255" s="8">
        <f>(((L255/60)/60)/24)+DATE(1970,1,1)</f>
        <v>40641.208333333336</v>
      </c>
      <c r="T255" s="8">
        <f>(((M255/60)/60)/24)+DATE(1970,1,1)</f>
        <v>40653.208333333336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4">
        <f>(E256/D256)*100</f>
        <v>184.89130434782609</v>
      </c>
      <c r="G256" t="s">
        <v>19</v>
      </c>
      <c r="H256">
        <v>88</v>
      </c>
      <c r="I256" s="4">
        <f>(E256/H256)</f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67</v>
      </c>
      <c r="Q256" t="str">
        <f>LEFT(P256,FIND("/",P256,1)-1)</f>
        <v>publishing</v>
      </c>
      <c r="R256" t="str">
        <f>RIGHT(P256,LEN(P256)-SEARCH("/",P256,1))</f>
        <v>nonfiction</v>
      </c>
      <c r="S256" s="8">
        <f>(((L256/60)/60)/24)+DATE(1970,1,1)</f>
        <v>42787.25</v>
      </c>
      <c r="T256" s="8">
        <f>(((M256/60)/60)/24)+DATE(1970,1,1)</f>
        <v>42789.25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4">
        <f>(E257/D257)*100</f>
        <v>120.16770186335404</v>
      </c>
      <c r="G257" t="s">
        <v>19</v>
      </c>
      <c r="H257">
        <v>1697</v>
      </c>
      <c r="I257" s="4">
        <f>(E257/H257)</f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22</v>
      </c>
      <c r="Q257" t="str">
        <f>LEFT(P257,FIND("/",P257,1)-1)</f>
        <v>music</v>
      </c>
      <c r="R257" t="str">
        <f>RIGHT(P257,LEN(P257)-SEARCH("/",P257,1))</f>
        <v>rock</v>
      </c>
      <c r="S257" s="8">
        <f>(((L257/60)/60)/24)+DATE(1970,1,1)</f>
        <v>40590.25</v>
      </c>
      <c r="T257" s="8">
        <f>(((M257/60)/60)/24)+DATE(1970,1,1)</f>
        <v>40595.25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4">
        <f>(E258/D258)*100</f>
        <v>23.390243902439025</v>
      </c>
      <c r="G258" t="s">
        <v>13</v>
      </c>
      <c r="H258">
        <v>15</v>
      </c>
      <c r="I258" s="4">
        <f>(E258/H258)</f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t="b">
        <v>0</v>
      </c>
      <c r="O258" t="b">
        <v>0</v>
      </c>
      <c r="P258" t="s">
        <v>22</v>
      </c>
      <c r="Q258" t="str">
        <f>LEFT(P258,FIND("/",P258,1)-1)</f>
        <v>music</v>
      </c>
      <c r="R258" t="str">
        <f>RIGHT(P258,LEN(P258)-SEARCH("/",P258,1))</f>
        <v>rock</v>
      </c>
      <c r="S258" s="8">
        <f>(((L258/60)/60)/24)+DATE(1970,1,1)</f>
        <v>42393.25</v>
      </c>
      <c r="T258" s="8">
        <f>(((M258/60)/60)/24)+DATE(1970,1,1)</f>
        <v>42430.25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4">
        <f>(E259/D259)*100</f>
        <v>146</v>
      </c>
      <c r="G259" t="s">
        <v>19</v>
      </c>
      <c r="H259">
        <v>92</v>
      </c>
      <c r="I259" s="4">
        <f>(E259/H259)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32</v>
      </c>
      <c r="Q259" t="str">
        <f>LEFT(P259,FIND("/",P259,1)-1)</f>
        <v>theater</v>
      </c>
      <c r="R259" t="str">
        <f>RIGHT(P259,LEN(P259)-SEARCH("/",P259,1))</f>
        <v>plays</v>
      </c>
      <c r="S259" s="8">
        <f>(((L259/60)/60)/24)+DATE(1970,1,1)</f>
        <v>41338.25</v>
      </c>
      <c r="T259" s="8">
        <f>(((M259/60)/60)/24)+DATE(1970,1,1)</f>
        <v>41352.208333333336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4">
        <f>(E260/D260)*100</f>
        <v>268.48</v>
      </c>
      <c r="G260" t="s">
        <v>19</v>
      </c>
      <c r="H260">
        <v>186</v>
      </c>
      <c r="I260" s="4">
        <f>(E260/H260)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32</v>
      </c>
      <c r="Q260" t="str">
        <f>LEFT(P260,FIND("/",P260,1)-1)</f>
        <v>theater</v>
      </c>
      <c r="R260" t="str">
        <f>RIGHT(P260,LEN(P260)-SEARCH("/",P260,1))</f>
        <v>plays</v>
      </c>
      <c r="S260" s="8">
        <f>(((L260/60)/60)/24)+DATE(1970,1,1)</f>
        <v>42712.25</v>
      </c>
      <c r="T260" s="8">
        <f>(((M260/60)/60)/24)+DATE(1970,1,1)</f>
        <v>42732.25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4">
        <f>(E261/D261)*100</f>
        <v>597.5</v>
      </c>
      <c r="G261" t="s">
        <v>19</v>
      </c>
      <c r="H261">
        <v>138</v>
      </c>
      <c r="I261" s="4">
        <f>(E261/H261)</f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121</v>
      </c>
      <c r="Q261" t="str">
        <f>LEFT(P261,FIND("/",P261,1)-1)</f>
        <v>photography</v>
      </c>
      <c r="R261" t="str">
        <f>RIGHT(P261,LEN(P261)-SEARCH("/",P261,1))</f>
        <v>photography books</v>
      </c>
      <c r="S261" s="8">
        <f>(((L261/60)/60)/24)+DATE(1970,1,1)</f>
        <v>41251.25</v>
      </c>
      <c r="T261" s="8">
        <f>(((M261/60)/60)/24)+DATE(1970,1,1)</f>
        <v>41270.25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4">
        <f>(E262/D262)*100</f>
        <v>157.69841269841268</v>
      </c>
      <c r="G262" t="s">
        <v>19</v>
      </c>
      <c r="H262">
        <v>261</v>
      </c>
      <c r="I262" s="4">
        <f>(E262/H262)</f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22</v>
      </c>
      <c r="Q262" t="str">
        <f>LEFT(P262,FIND("/",P262,1)-1)</f>
        <v>music</v>
      </c>
      <c r="R262" t="str">
        <f>RIGHT(P262,LEN(P262)-SEARCH("/",P262,1))</f>
        <v>rock</v>
      </c>
      <c r="S262" s="8">
        <f>(((L262/60)/60)/24)+DATE(1970,1,1)</f>
        <v>41180.208333333336</v>
      </c>
      <c r="T262" s="8">
        <f>(((M262/60)/60)/24)+DATE(1970,1,1)</f>
        <v>41192.208333333336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4">
        <f>(E263/D263)*100</f>
        <v>31.201660735468568</v>
      </c>
      <c r="G263" t="s">
        <v>13</v>
      </c>
      <c r="H263">
        <v>454</v>
      </c>
      <c r="I263" s="4">
        <f>(E263/H263)</f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22</v>
      </c>
      <c r="Q263" t="str">
        <f>LEFT(P263,FIND("/",P263,1)-1)</f>
        <v>music</v>
      </c>
      <c r="R263" t="str">
        <f>RIGHT(P263,LEN(P263)-SEARCH("/",P263,1))</f>
        <v>rock</v>
      </c>
      <c r="S263" s="8">
        <f>(((L263/60)/60)/24)+DATE(1970,1,1)</f>
        <v>40415.208333333336</v>
      </c>
      <c r="T263" s="8">
        <f>(((M263/60)/60)/24)+DATE(1970,1,1)</f>
        <v>40419.208333333336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4">
        <f>(E264/D264)*100</f>
        <v>313.41176470588238</v>
      </c>
      <c r="G264" t="s">
        <v>19</v>
      </c>
      <c r="H264">
        <v>107</v>
      </c>
      <c r="I264" s="4">
        <f>(E264/H264)</f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59</v>
      </c>
      <c r="Q264" t="str">
        <f>LEFT(P264,FIND("/",P264,1)-1)</f>
        <v>music</v>
      </c>
      <c r="R264" t="str">
        <f>RIGHT(P264,LEN(P264)-SEARCH("/",P264,1))</f>
        <v>indie rock</v>
      </c>
      <c r="S264" s="8">
        <f>(((L264/60)/60)/24)+DATE(1970,1,1)</f>
        <v>40638.208333333336</v>
      </c>
      <c r="T264" s="8">
        <f>(((M264/60)/60)/24)+DATE(1970,1,1)</f>
        <v>40664.208333333336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4">
        <f>(E265/D265)*100</f>
        <v>370.89655172413791</v>
      </c>
      <c r="G265" t="s">
        <v>19</v>
      </c>
      <c r="H265">
        <v>199</v>
      </c>
      <c r="I265" s="4">
        <f>(E265/H265)</f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121</v>
      </c>
      <c r="Q265" t="str">
        <f>LEFT(P265,FIND("/",P265,1)-1)</f>
        <v>photography</v>
      </c>
      <c r="R265" t="str">
        <f>RIGHT(P265,LEN(P265)-SEARCH("/",P265,1))</f>
        <v>photography books</v>
      </c>
      <c r="S265" s="8">
        <f>(((L265/60)/60)/24)+DATE(1970,1,1)</f>
        <v>40187.25</v>
      </c>
      <c r="T265" s="8">
        <f>(((M265/60)/60)/24)+DATE(1970,1,1)</f>
        <v>40187.25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4">
        <f>(E266/D266)*100</f>
        <v>362.66447368421052</v>
      </c>
      <c r="G266" t="s">
        <v>19</v>
      </c>
      <c r="H266">
        <v>5512</v>
      </c>
      <c r="I266" s="4">
        <f>(E266/H266)</f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32</v>
      </c>
      <c r="Q266" t="str">
        <f>LEFT(P266,FIND("/",P266,1)-1)</f>
        <v>theater</v>
      </c>
      <c r="R266" t="str">
        <f>RIGHT(P266,LEN(P266)-SEARCH("/",P266,1))</f>
        <v>plays</v>
      </c>
      <c r="S266" s="8">
        <f>(((L266/60)/60)/24)+DATE(1970,1,1)</f>
        <v>41317.25</v>
      </c>
      <c r="T266" s="8">
        <f>(((M266/60)/60)/24)+DATE(1970,1,1)</f>
        <v>41333.25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4">
        <f>(E267/D267)*100</f>
        <v>123.08163265306122</v>
      </c>
      <c r="G267" t="s">
        <v>19</v>
      </c>
      <c r="H267">
        <v>86</v>
      </c>
      <c r="I267" s="4">
        <f>(E267/H267)</f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32</v>
      </c>
      <c r="Q267" t="str">
        <f>LEFT(P267,FIND("/",P267,1)-1)</f>
        <v>theater</v>
      </c>
      <c r="R267" t="str">
        <f>RIGHT(P267,LEN(P267)-SEARCH("/",P267,1))</f>
        <v>plays</v>
      </c>
      <c r="S267" s="8">
        <f>(((L267/60)/60)/24)+DATE(1970,1,1)</f>
        <v>42372.25</v>
      </c>
      <c r="T267" s="8">
        <f>(((M267/60)/60)/24)+DATE(1970,1,1)</f>
        <v>42416.25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4">
        <f>(E268/D268)*100</f>
        <v>76.766756032171585</v>
      </c>
      <c r="G268" t="s">
        <v>13</v>
      </c>
      <c r="H268">
        <v>3182</v>
      </c>
      <c r="I268" s="4">
        <f>(E268/H268)</f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t="b">
        <v>0</v>
      </c>
      <c r="O268" t="b">
        <v>1</v>
      </c>
      <c r="P268" t="s">
        <v>158</v>
      </c>
      <c r="Q268" t="str">
        <f>LEFT(P268,FIND("/",P268,1)-1)</f>
        <v>music</v>
      </c>
      <c r="R268" t="str">
        <f>RIGHT(P268,LEN(P268)-SEARCH("/",P268,1))</f>
        <v>jazz</v>
      </c>
      <c r="S268" s="8">
        <f>(((L268/60)/60)/24)+DATE(1970,1,1)</f>
        <v>41950.25</v>
      </c>
      <c r="T268" s="8">
        <f>(((M268/60)/60)/24)+DATE(1970,1,1)</f>
        <v>41983.25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4">
        <f>(E269/D269)*100</f>
        <v>233.62012987012989</v>
      </c>
      <c r="G269" t="s">
        <v>19</v>
      </c>
      <c r="H269">
        <v>2768</v>
      </c>
      <c r="I269" s="4">
        <f>(E269/H269)</f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t="b">
        <v>0</v>
      </c>
      <c r="O269" t="b">
        <v>0</v>
      </c>
      <c r="P269" t="s">
        <v>32</v>
      </c>
      <c r="Q269" t="str">
        <f>LEFT(P269,FIND("/",P269,1)-1)</f>
        <v>theater</v>
      </c>
      <c r="R269" t="str">
        <f>RIGHT(P269,LEN(P269)-SEARCH("/",P269,1))</f>
        <v>plays</v>
      </c>
      <c r="S269" s="8">
        <f>(((L269/60)/60)/24)+DATE(1970,1,1)</f>
        <v>41206.208333333336</v>
      </c>
      <c r="T269" s="8">
        <f>(((M269/60)/60)/24)+DATE(1970,1,1)</f>
        <v>41222.25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4">
        <f>(E270/D270)*100</f>
        <v>180.53333333333333</v>
      </c>
      <c r="G270" t="s">
        <v>19</v>
      </c>
      <c r="H270">
        <v>48</v>
      </c>
      <c r="I270" s="4">
        <f>(E270/H270)</f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41</v>
      </c>
      <c r="Q270" t="str">
        <f>LEFT(P270,FIND("/",P270,1)-1)</f>
        <v>film &amp; video</v>
      </c>
      <c r="R270" t="str">
        <f>RIGHT(P270,LEN(P270)-SEARCH("/",P270,1))</f>
        <v>documentary</v>
      </c>
      <c r="S270" s="8">
        <f>(((L270/60)/60)/24)+DATE(1970,1,1)</f>
        <v>41186.208333333336</v>
      </c>
      <c r="T270" s="8">
        <f>(((M270/60)/60)/24)+DATE(1970,1,1)</f>
        <v>41232.25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4">
        <f>(E271/D271)*100</f>
        <v>252.62857142857143</v>
      </c>
      <c r="G271" t="s">
        <v>19</v>
      </c>
      <c r="H271">
        <v>87</v>
      </c>
      <c r="I271" s="4">
        <f>(E271/H271)</f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268</v>
      </c>
      <c r="Q271" t="str">
        <f>LEFT(P271,FIND("/",P271,1)-1)</f>
        <v>film &amp; video</v>
      </c>
      <c r="R271" t="str">
        <f>RIGHT(P271,LEN(P271)-SEARCH("/",P271,1))</f>
        <v>television</v>
      </c>
      <c r="S271" s="8">
        <f>(((L271/60)/60)/24)+DATE(1970,1,1)</f>
        <v>43496.25</v>
      </c>
      <c r="T271" s="8">
        <f>(((M271/60)/60)/24)+DATE(1970,1,1)</f>
        <v>43517.25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4">
        <f>(E272/D272)*100</f>
        <v>27.176538240368025</v>
      </c>
      <c r="G272" t="s">
        <v>73</v>
      </c>
      <c r="H272">
        <v>1890</v>
      </c>
      <c r="I272" s="4">
        <f>(E272/H272)</f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88</v>
      </c>
      <c r="Q272" t="str">
        <f>LEFT(P272,FIND("/",P272,1)-1)</f>
        <v>games</v>
      </c>
      <c r="R272" t="str">
        <f>RIGHT(P272,LEN(P272)-SEARCH("/",P272,1))</f>
        <v>video games</v>
      </c>
      <c r="S272" s="8">
        <f>(((L272/60)/60)/24)+DATE(1970,1,1)</f>
        <v>40514.25</v>
      </c>
      <c r="T272" s="8">
        <f>(((M272/60)/60)/24)+DATE(1970,1,1)</f>
        <v>40516.25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4">
        <f>(E273/D273)*100</f>
        <v>1.2706571242680547</v>
      </c>
      <c r="G273" t="s">
        <v>46</v>
      </c>
      <c r="H273">
        <v>61</v>
      </c>
      <c r="I273" s="4">
        <f>(E273/H273)</f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121</v>
      </c>
      <c r="Q273" t="str">
        <f>LEFT(P273,FIND("/",P273,1)-1)</f>
        <v>photography</v>
      </c>
      <c r="R273" t="str">
        <f>RIGHT(P273,LEN(P273)-SEARCH("/",P273,1))</f>
        <v>photography books</v>
      </c>
      <c r="S273" s="8">
        <f>(((L273/60)/60)/24)+DATE(1970,1,1)</f>
        <v>42345.25</v>
      </c>
      <c r="T273" s="8">
        <f>(((M273/60)/60)/24)+DATE(1970,1,1)</f>
        <v>42376.25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4">
        <f>(E274/D274)*100</f>
        <v>304.0097847358121</v>
      </c>
      <c r="G274" t="s">
        <v>19</v>
      </c>
      <c r="H274">
        <v>1894</v>
      </c>
      <c r="I274" s="4">
        <f>(E274/H274)</f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32</v>
      </c>
      <c r="Q274" t="str">
        <f>LEFT(P274,FIND("/",P274,1)-1)</f>
        <v>theater</v>
      </c>
      <c r="R274" t="str">
        <f>RIGHT(P274,LEN(P274)-SEARCH("/",P274,1))</f>
        <v>plays</v>
      </c>
      <c r="S274" s="8">
        <f>(((L274/60)/60)/24)+DATE(1970,1,1)</f>
        <v>43656.208333333328</v>
      </c>
      <c r="T274" s="8">
        <f>(((M274/60)/60)/24)+DATE(1970,1,1)</f>
        <v>43681.208333333328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4">
        <f>(E275/D275)*100</f>
        <v>137.23076923076923</v>
      </c>
      <c r="G275" t="s">
        <v>19</v>
      </c>
      <c r="H275">
        <v>282</v>
      </c>
      <c r="I275" s="4">
        <f>(E275/H275)</f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t="b">
        <v>0</v>
      </c>
      <c r="O275" t="b">
        <v>0</v>
      </c>
      <c r="P275" t="s">
        <v>32</v>
      </c>
      <c r="Q275" t="str">
        <f>LEFT(P275,FIND("/",P275,1)-1)</f>
        <v>theater</v>
      </c>
      <c r="R275" t="str">
        <f>RIGHT(P275,LEN(P275)-SEARCH("/",P275,1))</f>
        <v>plays</v>
      </c>
      <c r="S275" s="8">
        <f>(((L275/60)/60)/24)+DATE(1970,1,1)</f>
        <v>42995.208333333328</v>
      </c>
      <c r="T275" s="8">
        <f>(((M275/60)/60)/24)+DATE(1970,1,1)</f>
        <v>42998.208333333328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4">
        <f>(E276/D276)*100</f>
        <v>32.208333333333336</v>
      </c>
      <c r="G276" t="s">
        <v>13</v>
      </c>
      <c r="H276">
        <v>15</v>
      </c>
      <c r="I276" s="4">
        <f>(E276/H276)</f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32</v>
      </c>
      <c r="Q276" t="str">
        <f>LEFT(P276,FIND("/",P276,1)-1)</f>
        <v>theater</v>
      </c>
      <c r="R276" t="str">
        <f>RIGHT(P276,LEN(P276)-SEARCH("/",P276,1))</f>
        <v>plays</v>
      </c>
      <c r="S276" s="8">
        <f>(((L276/60)/60)/24)+DATE(1970,1,1)</f>
        <v>43045.25</v>
      </c>
      <c r="T276" s="8">
        <f>(((M276/60)/60)/24)+DATE(1970,1,1)</f>
        <v>43050.25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4">
        <f>(E277/D277)*100</f>
        <v>241.51282051282053</v>
      </c>
      <c r="G277" t="s">
        <v>19</v>
      </c>
      <c r="H277">
        <v>116</v>
      </c>
      <c r="I277" s="4">
        <f>(E277/H277)</f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205</v>
      </c>
      <c r="Q277" t="str">
        <f>LEFT(P277,FIND("/",P277,1)-1)</f>
        <v>publishing</v>
      </c>
      <c r="R277" t="str">
        <f>RIGHT(P277,LEN(P277)-SEARCH("/",P277,1))</f>
        <v>translations</v>
      </c>
      <c r="S277" s="8">
        <f>(((L277/60)/60)/24)+DATE(1970,1,1)</f>
        <v>43561.208333333328</v>
      </c>
      <c r="T277" s="8">
        <f>(((M277/60)/60)/24)+DATE(1970,1,1)</f>
        <v>43569.208333333328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4">
        <f>(E278/D278)*100</f>
        <v>96.8</v>
      </c>
      <c r="G278" t="s">
        <v>13</v>
      </c>
      <c r="H278">
        <v>133</v>
      </c>
      <c r="I278" s="4">
        <f>(E278/H278)</f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88</v>
      </c>
      <c r="Q278" t="str">
        <f>LEFT(P278,FIND("/",P278,1)-1)</f>
        <v>games</v>
      </c>
      <c r="R278" t="str">
        <f>RIGHT(P278,LEN(P278)-SEARCH("/",P278,1))</f>
        <v>video games</v>
      </c>
      <c r="S278" s="8">
        <f>(((L278/60)/60)/24)+DATE(1970,1,1)</f>
        <v>41018.208333333336</v>
      </c>
      <c r="T278" s="8">
        <f>(((M278/60)/60)/24)+DATE(1970,1,1)</f>
        <v>41023.208333333336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4">
        <f>(E279/D279)*100</f>
        <v>1066.4285714285716</v>
      </c>
      <c r="G279" t="s">
        <v>19</v>
      </c>
      <c r="H279">
        <v>83</v>
      </c>
      <c r="I279" s="4">
        <f>(E279/H279)</f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32</v>
      </c>
      <c r="Q279" t="str">
        <f>LEFT(P279,FIND("/",P279,1)-1)</f>
        <v>theater</v>
      </c>
      <c r="R279" t="str">
        <f>RIGHT(P279,LEN(P279)-SEARCH("/",P279,1))</f>
        <v>plays</v>
      </c>
      <c r="S279" s="8">
        <f>(((L279/60)/60)/24)+DATE(1970,1,1)</f>
        <v>40378.208333333336</v>
      </c>
      <c r="T279" s="8">
        <f>(((M279/60)/60)/24)+DATE(1970,1,1)</f>
        <v>40380.208333333336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4">
        <f>(E280/D280)*100</f>
        <v>325.88888888888891</v>
      </c>
      <c r="G280" t="s">
        <v>19</v>
      </c>
      <c r="H280">
        <v>91</v>
      </c>
      <c r="I280" s="4">
        <f>(E280/H280)</f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27</v>
      </c>
      <c r="Q280" t="str">
        <f>LEFT(P280,FIND("/",P280,1)-1)</f>
        <v>technology</v>
      </c>
      <c r="R280" t="str">
        <f>RIGHT(P280,LEN(P280)-SEARCH("/",P280,1))</f>
        <v>web</v>
      </c>
      <c r="S280" s="8">
        <f>(((L280/60)/60)/24)+DATE(1970,1,1)</f>
        <v>41239.25</v>
      </c>
      <c r="T280" s="8">
        <f>(((M280/60)/60)/24)+DATE(1970,1,1)</f>
        <v>41264.25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4">
        <f>(E281/D281)*100</f>
        <v>170.70000000000002</v>
      </c>
      <c r="G281" t="s">
        <v>19</v>
      </c>
      <c r="H281">
        <v>546</v>
      </c>
      <c r="I281" s="4">
        <f>(E281/H281)</f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32</v>
      </c>
      <c r="Q281" t="str">
        <f>LEFT(P281,FIND("/",P281,1)-1)</f>
        <v>theater</v>
      </c>
      <c r="R281" t="str">
        <f>RIGHT(P281,LEN(P281)-SEARCH("/",P281,1))</f>
        <v>plays</v>
      </c>
      <c r="S281" s="8">
        <f>(((L281/60)/60)/24)+DATE(1970,1,1)</f>
        <v>43346.208333333328</v>
      </c>
      <c r="T281" s="8">
        <f>(((M281/60)/60)/24)+DATE(1970,1,1)</f>
        <v>43349.208333333328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4">
        <f>(E282/D282)*100</f>
        <v>581.44000000000005</v>
      </c>
      <c r="G282" t="s">
        <v>19</v>
      </c>
      <c r="H282">
        <v>393</v>
      </c>
      <c r="I282" s="4">
        <f>(E282/H282)</f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70</v>
      </c>
      <c r="Q282" t="str">
        <f>LEFT(P282,FIND("/",P282,1)-1)</f>
        <v>film &amp; video</v>
      </c>
      <c r="R282" t="str">
        <f>RIGHT(P282,LEN(P282)-SEARCH("/",P282,1))</f>
        <v>animation</v>
      </c>
      <c r="S282" s="8">
        <f>(((L282/60)/60)/24)+DATE(1970,1,1)</f>
        <v>43060.25</v>
      </c>
      <c r="T282" s="8">
        <f>(((M282/60)/60)/24)+DATE(1970,1,1)</f>
        <v>43066.25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4">
        <f>(E283/D283)*100</f>
        <v>91.520972644376897</v>
      </c>
      <c r="G283" t="s">
        <v>13</v>
      </c>
      <c r="H283">
        <v>2062</v>
      </c>
      <c r="I283" s="4">
        <f>(E283/H283)</f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32</v>
      </c>
      <c r="Q283" t="str">
        <f>LEFT(P283,FIND("/",P283,1)-1)</f>
        <v>theater</v>
      </c>
      <c r="R283" t="str">
        <f>RIGHT(P283,LEN(P283)-SEARCH("/",P283,1))</f>
        <v>plays</v>
      </c>
      <c r="S283" s="8">
        <f>(((L283/60)/60)/24)+DATE(1970,1,1)</f>
        <v>40979.25</v>
      </c>
      <c r="T283" s="8">
        <f>(((M283/60)/60)/24)+DATE(1970,1,1)</f>
        <v>41000.208333333336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4">
        <f>(E284/D284)*100</f>
        <v>108.04761904761904</v>
      </c>
      <c r="G284" t="s">
        <v>19</v>
      </c>
      <c r="H284">
        <v>133</v>
      </c>
      <c r="I284" s="4">
        <f>(E284/H284)</f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268</v>
      </c>
      <c r="Q284" t="str">
        <f>LEFT(P284,FIND("/",P284,1)-1)</f>
        <v>film &amp; video</v>
      </c>
      <c r="R284" t="str">
        <f>RIGHT(P284,LEN(P284)-SEARCH("/",P284,1))</f>
        <v>television</v>
      </c>
      <c r="S284" s="8">
        <f>(((L284/60)/60)/24)+DATE(1970,1,1)</f>
        <v>42701.25</v>
      </c>
      <c r="T284" s="8">
        <f>(((M284/60)/60)/24)+DATE(1970,1,1)</f>
        <v>42707.25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4">
        <f>(E285/D285)*100</f>
        <v>18.728395061728396</v>
      </c>
      <c r="G285" t="s">
        <v>13</v>
      </c>
      <c r="H285">
        <v>29</v>
      </c>
      <c r="I285" s="4">
        <f>(E285/H285)</f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t="b">
        <v>0</v>
      </c>
      <c r="O285" t="b">
        <v>0</v>
      </c>
      <c r="P285" t="s">
        <v>22</v>
      </c>
      <c r="Q285" t="str">
        <f>LEFT(P285,FIND("/",P285,1)-1)</f>
        <v>music</v>
      </c>
      <c r="R285" t="str">
        <f>RIGHT(P285,LEN(P285)-SEARCH("/",P285,1))</f>
        <v>rock</v>
      </c>
      <c r="S285" s="8">
        <f>(((L285/60)/60)/24)+DATE(1970,1,1)</f>
        <v>42520.208333333328</v>
      </c>
      <c r="T285" s="8">
        <f>(((M285/60)/60)/24)+DATE(1970,1,1)</f>
        <v>42525.208333333328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4">
        <f>(E286/D286)*100</f>
        <v>83.193877551020407</v>
      </c>
      <c r="G286" t="s">
        <v>13</v>
      </c>
      <c r="H286">
        <v>132</v>
      </c>
      <c r="I286" s="4">
        <f>(E286/H286)</f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27</v>
      </c>
      <c r="Q286" t="str">
        <f>LEFT(P286,FIND("/",P286,1)-1)</f>
        <v>technology</v>
      </c>
      <c r="R286" t="str">
        <f>RIGHT(P286,LEN(P286)-SEARCH("/",P286,1))</f>
        <v>web</v>
      </c>
      <c r="S286" s="8">
        <f>(((L286/60)/60)/24)+DATE(1970,1,1)</f>
        <v>41030.208333333336</v>
      </c>
      <c r="T286" s="8">
        <f>(((M286/60)/60)/24)+DATE(1970,1,1)</f>
        <v>41035.208333333336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4">
        <f>(E287/D287)*100</f>
        <v>706.33333333333337</v>
      </c>
      <c r="G287" t="s">
        <v>19</v>
      </c>
      <c r="H287">
        <v>254</v>
      </c>
      <c r="I287" s="4">
        <f>(E287/H287)</f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32</v>
      </c>
      <c r="Q287" t="str">
        <f>LEFT(P287,FIND("/",P287,1)-1)</f>
        <v>theater</v>
      </c>
      <c r="R287" t="str">
        <f>RIGHT(P287,LEN(P287)-SEARCH("/",P287,1))</f>
        <v>plays</v>
      </c>
      <c r="S287" s="8">
        <f>(((L287/60)/60)/24)+DATE(1970,1,1)</f>
        <v>42623.208333333328</v>
      </c>
      <c r="T287" s="8">
        <f>(((M287/60)/60)/24)+DATE(1970,1,1)</f>
        <v>42661.208333333328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4">
        <f>(E288/D288)*100</f>
        <v>17.446030330062445</v>
      </c>
      <c r="G288" t="s">
        <v>73</v>
      </c>
      <c r="H288">
        <v>184</v>
      </c>
      <c r="I288" s="4">
        <f>(E288/H288)</f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32</v>
      </c>
      <c r="Q288" t="str">
        <f>LEFT(P288,FIND("/",P288,1)-1)</f>
        <v>theater</v>
      </c>
      <c r="R288" t="str">
        <f>RIGHT(P288,LEN(P288)-SEARCH("/",P288,1))</f>
        <v>plays</v>
      </c>
      <c r="S288" s="8">
        <f>(((L288/60)/60)/24)+DATE(1970,1,1)</f>
        <v>42697.25</v>
      </c>
      <c r="T288" s="8">
        <f>(((M288/60)/60)/24)+DATE(1970,1,1)</f>
        <v>42704.25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4">
        <f>(E289/D289)*100</f>
        <v>209.73015873015873</v>
      </c>
      <c r="G289" t="s">
        <v>19</v>
      </c>
      <c r="H289">
        <v>176</v>
      </c>
      <c r="I289" s="4">
        <f>(E289/H289)</f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49</v>
      </c>
      <c r="Q289" t="str">
        <f>LEFT(P289,FIND("/",P289,1)-1)</f>
        <v>music</v>
      </c>
      <c r="R289" t="str">
        <f>RIGHT(P289,LEN(P289)-SEARCH("/",P289,1))</f>
        <v>electric music</v>
      </c>
      <c r="S289" s="8">
        <f>(((L289/60)/60)/24)+DATE(1970,1,1)</f>
        <v>42122.208333333328</v>
      </c>
      <c r="T289" s="8">
        <f>(((M289/60)/60)/24)+DATE(1970,1,1)</f>
        <v>42122.208333333328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4">
        <f>(E290/D290)*100</f>
        <v>97.785714285714292</v>
      </c>
      <c r="G290" t="s">
        <v>13</v>
      </c>
      <c r="H290">
        <v>137</v>
      </c>
      <c r="I290" s="4">
        <f>(E290/H290)</f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t="b">
        <v>0</v>
      </c>
      <c r="O290" t="b">
        <v>1</v>
      </c>
      <c r="P290" t="s">
        <v>147</v>
      </c>
      <c r="Q290" t="str">
        <f>LEFT(P290,FIND("/",P290,1)-1)</f>
        <v>music</v>
      </c>
      <c r="R290" t="str">
        <f>RIGHT(P290,LEN(P290)-SEARCH("/",P290,1))</f>
        <v>metal</v>
      </c>
      <c r="S290" s="8">
        <f>(((L290/60)/60)/24)+DATE(1970,1,1)</f>
        <v>40982.208333333336</v>
      </c>
      <c r="T290" s="8">
        <f>(((M290/60)/60)/24)+DATE(1970,1,1)</f>
        <v>40983.208333333336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4">
        <f>(E291/D291)*100</f>
        <v>1684.25</v>
      </c>
      <c r="G291" t="s">
        <v>19</v>
      </c>
      <c r="H291">
        <v>337</v>
      </c>
      <c r="I291" s="4">
        <f>(E291/H291)</f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t="b">
        <v>0</v>
      </c>
      <c r="O291" t="b">
        <v>0</v>
      </c>
      <c r="P291" t="s">
        <v>32</v>
      </c>
      <c r="Q291" t="str">
        <f>LEFT(P291,FIND("/",P291,1)-1)</f>
        <v>theater</v>
      </c>
      <c r="R291" t="str">
        <f>RIGHT(P291,LEN(P291)-SEARCH("/",P291,1))</f>
        <v>plays</v>
      </c>
      <c r="S291" s="8">
        <f>(((L291/60)/60)/24)+DATE(1970,1,1)</f>
        <v>42219.208333333328</v>
      </c>
      <c r="T291" s="8">
        <f>(((M291/60)/60)/24)+DATE(1970,1,1)</f>
        <v>42222.208333333328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4">
        <f>(E292/D292)*100</f>
        <v>54.402135231316727</v>
      </c>
      <c r="G292" t="s">
        <v>13</v>
      </c>
      <c r="H292">
        <v>908</v>
      </c>
      <c r="I292" s="4">
        <f>(E292/H292)</f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41</v>
      </c>
      <c r="Q292" t="str">
        <f>LEFT(P292,FIND("/",P292,1)-1)</f>
        <v>film &amp; video</v>
      </c>
      <c r="R292" t="str">
        <f>RIGHT(P292,LEN(P292)-SEARCH("/",P292,1))</f>
        <v>documentary</v>
      </c>
      <c r="S292" s="8">
        <f>(((L292/60)/60)/24)+DATE(1970,1,1)</f>
        <v>41404.208333333336</v>
      </c>
      <c r="T292" s="8">
        <f>(((M292/60)/60)/24)+DATE(1970,1,1)</f>
        <v>41436.208333333336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4">
        <f>(E293/D293)*100</f>
        <v>456.61111111111109</v>
      </c>
      <c r="G293" t="s">
        <v>19</v>
      </c>
      <c r="H293">
        <v>107</v>
      </c>
      <c r="I293" s="4">
        <f>(E293/H293)</f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27</v>
      </c>
      <c r="Q293" t="str">
        <f>LEFT(P293,FIND("/",P293,1)-1)</f>
        <v>technology</v>
      </c>
      <c r="R293" t="str">
        <f>RIGHT(P293,LEN(P293)-SEARCH("/",P293,1))</f>
        <v>web</v>
      </c>
      <c r="S293" s="8">
        <f>(((L293/60)/60)/24)+DATE(1970,1,1)</f>
        <v>40831.208333333336</v>
      </c>
      <c r="T293" s="8">
        <f>(((M293/60)/60)/24)+DATE(1970,1,1)</f>
        <v>40835.208333333336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4">
        <f>(E294/D294)*100</f>
        <v>9.8219178082191778</v>
      </c>
      <c r="G294" t="s">
        <v>13</v>
      </c>
      <c r="H294">
        <v>10</v>
      </c>
      <c r="I294" s="4">
        <f>(E294/H294)</f>
        <v>71.7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16</v>
      </c>
      <c r="Q294" t="str">
        <f>LEFT(P294,FIND("/",P294,1)-1)</f>
        <v>food</v>
      </c>
      <c r="R294" t="str">
        <f>RIGHT(P294,LEN(P294)-SEARCH("/",P294,1))</f>
        <v>food trucks</v>
      </c>
      <c r="S294" s="8">
        <f>(((L294/60)/60)/24)+DATE(1970,1,1)</f>
        <v>40984.208333333336</v>
      </c>
      <c r="T294" s="8">
        <f>(((M294/60)/60)/24)+DATE(1970,1,1)</f>
        <v>41002.208333333336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4">
        <f>(E295/D295)*100</f>
        <v>16.384615384615383</v>
      </c>
      <c r="G295" t="s">
        <v>73</v>
      </c>
      <c r="H295">
        <v>32</v>
      </c>
      <c r="I295" s="4">
        <f>(E295/H295)</f>
        <v>33.28125</v>
      </c>
      <c r="J295" t="s">
        <v>106</v>
      </c>
      <c r="K295" t="s">
        <v>107</v>
      </c>
      <c r="L295">
        <v>1286254800</v>
      </c>
      <c r="M295">
        <v>1287032400</v>
      </c>
      <c r="N295" t="b">
        <v>0</v>
      </c>
      <c r="O295" t="b">
        <v>0</v>
      </c>
      <c r="P295" t="s">
        <v>32</v>
      </c>
      <c r="Q295" t="str">
        <f>LEFT(P295,FIND("/",P295,1)-1)</f>
        <v>theater</v>
      </c>
      <c r="R295" t="str">
        <f>RIGHT(P295,LEN(P295)-SEARCH("/",P295,1))</f>
        <v>plays</v>
      </c>
      <c r="S295" s="8">
        <f>(((L295/60)/60)/24)+DATE(1970,1,1)</f>
        <v>40456.208333333336</v>
      </c>
      <c r="T295" s="8">
        <f>(((M295/60)/60)/24)+DATE(1970,1,1)</f>
        <v>40465.208333333336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4">
        <f>(E296/D296)*100</f>
        <v>1339.6666666666667</v>
      </c>
      <c r="G296" t="s">
        <v>19</v>
      </c>
      <c r="H296">
        <v>183</v>
      </c>
      <c r="I296" s="4">
        <f>(E296/H296)</f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32</v>
      </c>
      <c r="Q296" t="str">
        <f>LEFT(P296,FIND("/",P296,1)-1)</f>
        <v>theater</v>
      </c>
      <c r="R296" t="str">
        <f>RIGHT(P296,LEN(P296)-SEARCH("/",P296,1))</f>
        <v>plays</v>
      </c>
      <c r="S296" s="8">
        <f>(((L296/60)/60)/24)+DATE(1970,1,1)</f>
        <v>43399.208333333328</v>
      </c>
      <c r="T296" s="8">
        <f>(((M296/60)/60)/24)+DATE(1970,1,1)</f>
        <v>43411.25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4">
        <f>(E297/D297)*100</f>
        <v>35.650077760497666</v>
      </c>
      <c r="G297" t="s">
        <v>13</v>
      </c>
      <c r="H297">
        <v>1910</v>
      </c>
      <c r="I297" s="4">
        <f>(E297/H297)</f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t="b">
        <v>0</v>
      </c>
      <c r="O297" t="b">
        <v>0</v>
      </c>
      <c r="P297" t="s">
        <v>32</v>
      </c>
      <c r="Q297" t="str">
        <f>LEFT(P297,FIND("/",P297,1)-1)</f>
        <v>theater</v>
      </c>
      <c r="R297" t="str">
        <f>RIGHT(P297,LEN(P297)-SEARCH("/",P297,1))</f>
        <v>plays</v>
      </c>
      <c r="S297" s="8">
        <f>(((L297/60)/60)/24)+DATE(1970,1,1)</f>
        <v>41562.208333333336</v>
      </c>
      <c r="T297" s="8">
        <f>(((M297/60)/60)/24)+DATE(1970,1,1)</f>
        <v>41587.25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4">
        <f>(E298/D298)*100</f>
        <v>54.950819672131146</v>
      </c>
      <c r="G298" t="s">
        <v>13</v>
      </c>
      <c r="H298">
        <v>38</v>
      </c>
      <c r="I298" s="4">
        <f>(E298/H298)</f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t="b">
        <v>0</v>
      </c>
      <c r="O298" t="b">
        <v>0</v>
      </c>
      <c r="P298" t="s">
        <v>32</v>
      </c>
      <c r="Q298" t="str">
        <f>LEFT(P298,FIND("/",P298,1)-1)</f>
        <v>theater</v>
      </c>
      <c r="R298" t="str">
        <f>RIGHT(P298,LEN(P298)-SEARCH("/",P298,1))</f>
        <v>plays</v>
      </c>
      <c r="S298" s="8">
        <f>(((L298/60)/60)/24)+DATE(1970,1,1)</f>
        <v>43493.25</v>
      </c>
      <c r="T298" s="8">
        <f>(((M298/60)/60)/24)+DATE(1970,1,1)</f>
        <v>43515.25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4">
        <f>(E299/D299)*100</f>
        <v>94.236111111111114</v>
      </c>
      <c r="G299" t="s">
        <v>13</v>
      </c>
      <c r="H299">
        <v>104</v>
      </c>
      <c r="I299" s="4">
        <f>(E299/H299)</f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t="b">
        <v>0</v>
      </c>
      <c r="O299" t="b">
        <v>1</v>
      </c>
      <c r="P299" t="s">
        <v>32</v>
      </c>
      <c r="Q299" t="str">
        <f>LEFT(P299,FIND("/",P299,1)-1)</f>
        <v>theater</v>
      </c>
      <c r="R299" t="str">
        <f>RIGHT(P299,LEN(P299)-SEARCH("/",P299,1))</f>
        <v>plays</v>
      </c>
      <c r="S299" s="8">
        <f>(((L299/60)/60)/24)+DATE(1970,1,1)</f>
        <v>41653.25</v>
      </c>
      <c r="T299" s="8">
        <f>(((M299/60)/60)/24)+DATE(1970,1,1)</f>
        <v>41662.25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4">
        <f>(E300/D300)*100</f>
        <v>143.91428571428571</v>
      </c>
      <c r="G300" t="s">
        <v>19</v>
      </c>
      <c r="H300">
        <v>72</v>
      </c>
      <c r="I300" s="4">
        <f>(E300/H300)</f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22</v>
      </c>
      <c r="Q300" t="str">
        <f>LEFT(P300,FIND("/",P300,1)-1)</f>
        <v>music</v>
      </c>
      <c r="R300" t="str">
        <f>RIGHT(P300,LEN(P300)-SEARCH("/",P300,1))</f>
        <v>rock</v>
      </c>
      <c r="S300" s="8">
        <f>(((L300/60)/60)/24)+DATE(1970,1,1)</f>
        <v>42426.25</v>
      </c>
      <c r="T300" s="8">
        <f>(((M300/60)/60)/24)+DATE(1970,1,1)</f>
        <v>42444.208333333328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4">
        <f>(E301/D301)*100</f>
        <v>51.421052631578945</v>
      </c>
      <c r="G301" t="s">
        <v>13</v>
      </c>
      <c r="H301">
        <v>49</v>
      </c>
      <c r="I301" s="4">
        <f>(E301/H301)</f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16</v>
      </c>
      <c r="Q301" t="str">
        <f>LEFT(P301,FIND("/",P301,1)-1)</f>
        <v>food</v>
      </c>
      <c r="R301" t="str">
        <f>RIGHT(P301,LEN(P301)-SEARCH("/",P301,1))</f>
        <v>food trucks</v>
      </c>
      <c r="S301" s="8">
        <f>(((L301/60)/60)/24)+DATE(1970,1,1)</f>
        <v>42432.25</v>
      </c>
      <c r="T301" s="8">
        <f>(((M301/60)/60)/24)+DATE(1970,1,1)</f>
        <v>42488.208333333328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4">
        <f>(E302/D302)*100</f>
        <v>5</v>
      </c>
      <c r="G302" t="s">
        <v>13</v>
      </c>
      <c r="H302">
        <v>1</v>
      </c>
      <c r="I302" s="4">
        <f>(E302/H302)</f>
        <v>5</v>
      </c>
      <c r="J302" t="s">
        <v>35</v>
      </c>
      <c r="K302" t="s">
        <v>36</v>
      </c>
      <c r="L302">
        <v>1504069200</v>
      </c>
      <c r="M302">
        <v>1504155600</v>
      </c>
      <c r="N302" t="b">
        <v>0</v>
      </c>
      <c r="O302" t="b">
        <v>1</v>
      </c>
      <c r="P302" t="s">
        <v>67</v>
      </c>
      <c r="Q302" t="str">
        <f>LEFT(P302,FIND("/",P302,1)-1)</f>
        <v>publishing</v>
      </c>
      <c r="R302" t="str">
        <f>RIGHT(P302,LEN(P302)-SEARCH("/",P302,1))</f>
        <v>nonfiction</v>
      </c>
      <c r="S302" s="8">
        <f>(((L302/60)/60)/24)+DATE(1970,1,1)</f>
        <v>42977.208333333328</v>
      </c>
      <c r="T302" s="8">
        <f>(((M302/60)/60)/24)+DATE(1970,1,1)</f>
        <v>42978.208333333328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4">
        <f>(E303/D303)*100</f>
        <v>1344.6666666666667</v>
      </c>
      <c r="G303" t="s">
        <v>19</v>
      </c>
      <c r="H303">
        <v>295</v>
      </c>
      <c r="I303" s="4">
        <f>(E303/H303)</f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41</v>
      </c>
      <c r="Q303" t="str">
        <f>LEFT(P303,FIND("/",P303,1)-1)</f>
        <v>film &amp; video</v>
      </c>
      <c r="R303" t="str">
        <f>RIGHT(P303,LEN(P303)-SEARCH("/",P303,1))</f>
        <v>documentary</v>
      </c>
      <c r="S303" s="8">
        <f>(((L303/60)/60)/24)+DATE(1970,1,1)</f>
        <v>42061.25</v>
      </c>
      <c r="T303" s="8">
        <f>(((M303/60)/60)/24)+DATE(1970,1,1)</f>
        <v>42078.208333333328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4">
        <f>(E304/D304)*100</f>
        <v>31.844940867279899</v>
      </c>
      <c r="G304" t="s">
        <v>13</v>
      </c>
      <c r="H304">
        <v>245</v>
      </c>
      <c r="I304" s="4">
        <f>(E304/H304)</f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32</v>
      </c>
      <c r="Q304" t="str">
        <f>LEFT(P304,FIND("/",P304,1)-1)</f>
        <v>theater</v>
      </c>
      <c r="R304" t="str">
        <f>RIGHT(P304,LEN(P304)-SEARCH("/",P304,1))</f>
        <v>plays</v>
      </c>
      <c r="S304" s="8">
        <f>(((L304/60)/60)/24)+DATE(1970,1,1)</f>
        <v>43345.208333333328</v>
      </c>
      <c r="T304" s="8">
        <f>(((M304/60)/60)/24)+DATE(1970,1,1)</f>
        <v>43359.208333333328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4">
        <f>(E305/D305)*100</f>
        <v>82.617647058823536</v>
      </c>
      <c r="G305" t="s">
        <v>13</v>
      </c>
      <c r="H305">
        <v>32</v>
      </c>
      <c r="I305" s="4">
        <f>(E305/H305)</f>
        <v>87.78125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59</v>
      </c>
      <c r="Q305" t="str">
        <f>LEFT(P305,FIND("/",P305,1)-1)</f>
        <v>music</v>
      </c>
      <c r="R305" t="str">
        <f>RIGHT(P305,LEN(P305)-SEARCH("/",P305,1))</f>
        <v>indie rock</v>
      </c>
      <c r="S305" s="8">
        <f>(((L305/60)/60)/24)+DATE(1970,1,1)</f>
        <v>42376.25</v>
      </c>
      <c r="T305" s="8">
        <f>(((M305/60)/60)/24)+DATE(1970,1,1)</f>
        <v>42381.25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4">
        <f>(E306/D306)*100</f>
        <v>546.14285714285722</v>
      </c>
      <c r="G306" t="s">
        <v>19</v>
      </c>
      <c r="H306">
        <v>142</v>
      </c>
      <c r="I306" s="4">
        <f>(E306/H306)</f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41</v>
      </c>
      <c r="Q306" t="str">
        <f>LEFT(P306,FIND("/",P306,1)-1)</f>
        <v>film &amp; video</v>
      </c>
      <c r="R306" t="str">
        <f>RIGHT(P306,LEN(P306)-SEARCH("/",P306,1))</f>
        <v>documentary</v>
      </c>
      <c r="S306" s="8">
        <f>(((L306/60)/60)/24)+DATE(1970,1,1)</f>
        <v>42589.208333333328</v>
      </c>
      <c r="T306" s="8">
        <f>(((M306/60)/60)/24)+DATE(1970,1,1)</f>
        <v>42630.208333333328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4">
        <f>(E307/D307)*100</f>
        <v>286.21428571428572</v>
      </c>
      <c r="G307" t="s">
        <v>19</v>
      </c>
      <c r="H307">
        <v>85</v>
      </c>
      <c r="I307" s="4">
        <f>(E307/H307)</f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32</v>
      </c>
      <c r="Q307" t="str">
        <f>LEFT(P307,FIND("/",P307,1)-1)</f>
        <v>theater</v>
      </c>
      <c r="R307" t="str">
        <f>RIGHT(P307,LEN(P307)-SEARCH("/",P307,1))</f>
        <v>plays</v>
      </c>
      <c r="S307" s="8">
        <f>(((L307/60)/60)/24)+DATE(1970,1,1)</f>
        <v>42448.208333333328</v>
      </c>
      <c r="T307" s="8">
        <f>(((M307/60)/60)/24)+DATE(1970,1,1)</f>
        <v>42489.208333333328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4">
        <f>(E308/D308)*100</f>
        <v>7.9076923076923071</v>
      </c>
      <c r="G308" t="s">
        <v>13</v>
      </c>
      <c r="H308">
        <v>7</v>
      </c>
      <c r="I308" s="4">
        <f>(E308/H308)</f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32</v>
      </c>
      <c r="Q308" t="str">
        <f>LEFT(P308,FIND("/",P308,1)-1)</f>
        <v>theater</v>
      </c>
      <c r="R308" t="str">
        <f>RIGHT(P308,LEN(P308)-SEARCH("/",P308,1))</f>
        <v>plays</v>
      </c>
      <c r="S308" s="8">
        <f>(((L308/60)/60)/24)+DATE(1970,1,1)</f>
        <v>42930.208333333328</v>
      </c>
      <c r="T308" s="8">
        <f>(((M308/60)/60)/24)+DATE(1970,1,1)</f>
        <v>42933.208333333328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4">
        <f>(E309/D309)*100</f>
        <v>132.13677811550153</v>
      </c>
      <c r="G309" t="s">
        <v>19</v>
      </c>
      <c r="H309">
        <v>659</v>
      </c>
      <c r="I309" s="4">
        <f>(E309/H309)</f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t="b">
        <v>0</v>
      </c>
      <c r="O309" t="b">
        <v>1</v>
      </c>
      <c r="P309" t="s">
        <v>118</v>
      </c>
      <c r="Q309" t="str">
        <f>LEFT(P309,FIND("/",P309,1)-1)</f>
        <v>publishing</v>
      </c>
      <c r="R309" t="str">
        <f>RIGHT(P309,LEN(P309)-SEARCH("/",P309,1))</f>
        <v>fiction</v>
      </c>
      <c r="S309" s="8">
        <f>(((L309/60)/60)/24)+DATE(1970,1,1)</f>
        <v>41066.208333333336</v>
      </c>
      <c r="T309" s="8">
        <f>(((M309/60)/60)/24)+DATE(1970,1,1)</f>
        <v>41086.208333333336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4">
        <f>(E310/D310)*100</f>
        <v>74.077834179357026</v>
      </c>
      <c r="G310" t="s">
        <v>13</v>
      </c>
      <c r="H310">
        <v>803</v>
      </c>
      <c r="I310" s="4">
        <f>(E310/H310)</f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32</v>
      </c>
      <c r="Q310" t="str">
        <f>LEFT(P310,FIND("/",P310,1)-1)</f>
        <v>theater</v>
      </c>
      <c r="R310" t="str">
        <f>RIGHT(P310,LEN(P310)-SEARCH("/",P310,1))</f>
        <v>plays</v>
      </c>
      <c r="S310" s="8">
        <f>(((L310/60)/60)/24)+DATE(1970,1,1)</f>
        <v>40651.208333333336</v>
      </c>
      <c r="T310" s="8">
        <f>(((M310/60)/60)/24)+DATE(1970,1,1)</f>
        <v>40652.208333333336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4">
        <f>(E311/D311)*100</f>
        <v>75.292682926829272</v>
      </c>
      <c r="G311" t="s">
        <v>73</v>
      </c>
      <c r="H311">
        <v>75</v>
      </c>
      <c r="I311" s="4">
        <f>(E311/H311)</f>
        <v>41.16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59</v>
      </c>
      <c r="Q311" t="str">
        <f>LEFT(P311,FIND("/",P311,1)-1)</f>
        <v>music</v>
      </c>
      <c r="R311" t="str">
        <f>RIGHT(P311,LEN(P311)-SEARCH("/",P311,1))</f>
        <v>indie rock</v>
      </c>
      <c r="S311" s="8">
        <f>(((L311/60)/60)/24)+DATE(1970,1,1)</f>
        <v>40807.208333333336</v>
      </c>
      <c r="T311" s="8">
        <f>(((M311/60)/60)/24)+DATE(1970,1,1)</f>
        <v>40827.208333333336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4">
        <f>(E312/D312)*100</f>
        <v>20.333333333333332</v>
      </c>
      <c r="G312" t="s">
        <v>13</v>
      </c>
      <c r="H312">
        <v>16</v>
      </c>
      <c r="I312" s="4">
        <f>(E312/H312)</f>
        <v>99.125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88</v>
      </c>
      <c r="Q312" t="str">
        <f>LEFT(P312,FIND("/",P312,1)-1)</f>
        <v>games</v>
      </c>
      <c r="R312" t="str">
        <f>RIGHT(P312,LEN(P312)-SEARCH("/",P312,1))</f>
        <v>video games</v>
      </c>
      <c r="S312" s="8">
        <f>(((L312/60)/60)/24)+DATE(1970,1,1)</f>
        <v>40277.208333333336</v>
      </c>
      <c r="T312" s="8">
        <f>(((M312/60)/60)/24)+DATE(1970,1,1)</f>
        <v>40293.208333333336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4">
        <f>(E313/D313)*100</f>
        <v>203.36507936507937</v>
      </c>
      <c r="G313" t="s">
        <v>19</v>
      </c>
      <c r="H313">
        <v>121</v>
      </c>
      <c r="I313" s="4">
        <f>(E313/H313)</f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32</v>
      </c>
      <c r="Q313" t="str">
        <f>LEFT(P313,FIND("/",P313,1)-1)</f>
        <v>theater</v>
      </c>
      <c r="R313" t="str">
        <f>RIGHT(P313,LEN(P313)-SEARCH("/",P313,1))</f>
        <v>plays</v>
      </c>
      <c r="S313" s="8">
        <f>(((L313/60)/60)/24)+DATE(1970,1,1)</f>
        <v>40590.25</v>
      </c>
      <c r="T313" s="8">
        <f>(((M313/60)/60)/24)+DATE(1970,1,1)</f>
        <v>40602.25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4">
        <f>(E314/D314)*100</f>
        <v>310.2284263959391</v>
      </c>
      <c r="G314" t="s">
        <v>19</v>
      </c>
      <c r="H314">
        <v>3742</v>
      </c>
      <c r="I314" s="4">
        <f>(E314/H314)</f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32</v>
      </c>
      <c r="Q314" t="str">
        <f>LEFT(P314,FIND("/",P314,1)-1)</f>
        <v>theater</v>
      </c>
      <c r="R314" t="str">
        <f>RIGHT(P314,LEN(P314)-SEARCH("/",P314,1))</f>
        <v>plays</v>
      </c>
      <c r="S314" s="8">
        <f>(((L314/60)/60)/24)+DATE(1970,1,1)</f>
        <v>41572.208333333336</v>
      </c>
      <c r="T314" s="8">
        <f>(((M314/60)/60)/24)+DATE(1970,1,1)</f>
        <v>41579.208333333336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4">
        <f>(E315/D315)*100</f>
        <v>395.31818181818181</v>
      </c>
      <c r="G315" t="s">
        <v>19</v>
      </c>
      <c r="H315">
        <v>223</v>
      </c>
      <c r="I315" s="4">
        <f>(E315/H315)</f>
        <v>39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22</v>
      </c>
      <c r="Q315" t="str">
        <f>LEFT(P315,FIND("/",P315,1)-1)</f>
        <v>music</v>
      </c>
      <c r="R315" t="str">
        <f>RIGHT(P315,LEN(P315)-SEARCH("/",P315,1))</f>
        <v>rock</v>
      </c>
      <c r="S315" s="8">
        <f>(((L315/60)/60)/24)+DATE(1970,1,1)</f>
        <v>40966.25</v>
      </c>
      <c r="T315" s="8">
        <f>(((M315/60)/60)/24)+DATE(1970,1,1)</f>
        <v>40968.25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4">
        <f>(E316/D316)*100</f>
        <v>294.71428571428572</v>
      </c>
      <c r="G316" t="s">
        <v>19</v>
      </c>
      <c r="H316">
        <v>133</v>
      </c>
      <c r="I316" s="4">
        <f>(E316/H316)</f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41</v>
      </c>
      <c r="Q316" t="str">
        <f>LEFT(P316,FIND("/",P316,1)-1)</f>
        <v>film &amp; video</v>
      </c>
      <c r="R316" t="str">
        <f>RIGHT(P316,LEN(P316)-SEARCH("/",P316,1))</f>
        <v>documentary</v>
      </c>
      <c r="S316" s="8">
        <f>(((L316/60)/60)/24)+DATE(1970,1,1)</f>
        <v>43536.208333333328</v>
      </c>
      <c r="T316" s="8">
        <f>(((M316/60)/60)/24)+DATE(1970,1,1)</f>
        <v>43541.208333333328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4">
        <f>(E317/D317)*100</f>
        <v>33.89473684210526</v>
      </c>
      <c r="G317" t="s">
        <v>13</v>
      </c>
      <c r="H317">
        <v>31</v>
      </c>
      <c r="I317" s="4">
        <f>(E317/H317)</f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32</v>
      </c>
      <c r="Q317" t="str">
        <f>LEFT(P317,FIND("/",P317,1)-1)</f>
        <v>theater</v>
      </c>
      <c r="R317" t="str">
        <f>RIGHT(P317,LEN(P317)-SEARCH("/",P317,1))</f>
        <v>plays</v>
      </c>
      <c r="S317" s="8">
        <f>(((L317/60)/60)/24)+DATE(1970,1,1)</f>
        <v>41783.208333333336</v>
      </c>
      <c r="T317" s="8">
        <f>(((M317/60)/60)/24)+DATE(1970,1,1)</f>
        <v>41812.208333333336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4">
        <f>(E318/D318)*100</f>
        <v>66.677083333333329</v>
      </c>
      <c r="G318" t="s">
        <v>13</v>
      </c>
      <c r="H318">
        <v>108</v>
      </c>
      <c r="I318" s="4">
        <f>(E318/H318)</f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t="b">
        <v>0</v>
      </c>
      <c r="O318" t="b">
        <v>1</v>
      </c>
      <c r="P318" t="s">
        <v>16</v>
      </c>
      <c r="Q318" t="str">
        <f>LEFT(P318,FIND("/",P318,1)-1)</f>
        <v>food</v>
      </c>
      <c r="R318" t="str">
        <f>RIGHT(P318,LEN(P318)-SEARCH("/",P318,1))</f>
        <v>food trucks</v>
      </c>
      <c r="S318" s="8">
        <f>(((L318/60)/60)/24)+DATE(1970,1,1)</f>
        <v>43788.25</v>
      </c>
      <c r="T318" s="8">
        <f>(((M318/60)/60)/24)+DATE(1970,1,1)</f>
        <v>43789.25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4">
        <f>(E319/D319)*100</f>
        <v>19.227272727272727</v>
      </c>
      <c r="G319" t="s">
        <v>13</v>
      </c>
      <c r="H319">
        <v>30</v>
      </c>
      <c r="I319" s="4">
        <f>(E319/H319)</f>
        <v>42.3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32</v>
      </c>
      <c r="Q319" t="str">
        <f>LEFT(P319,FIND("/",P319,1)-1)</f>
        <v>theater</v>
      </c>
      <c r="R319" t="str">
        <f>RIGHT(P319,LEN(P319)-SEARCH("/",P319,1))</f>
        <v>plays</v>
      </c>
      <c r="S319" s="8">
        <f>(((L319/60)/60)/24)+DATE(1970,1,1)</f>
        <v>42869.208333333328</v>
      </c>
      <c r="T319" s="8">
        <f>(((M319/60)/60)/24)+DATE(1970,1,1)</f>
        <v>42882.208333333328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4">
        <f>(E320/D320)*100</f>
        <v>15.842105263157894</v>
      </c>
      <c r="G320" t="s">
        <v>13</v>
      </c>
      <c r="H320">
        <v>17</v>
      </c>
      <c r="I320" s="4">
        <f>(E320/H320)</f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22</v>
      </c>
      <c r="Q320" t="str">
        <f>LEFT(P320,FIND("/",P320,1)-1)</f>
        <v>music</v>
      </c>
      <c r="R320" t="str">
        <f>RIGHT(P320,LEN(P320)-SEARCH("/",P320,1))</f>
        <v>rock</v>
      </c>
      <c r="S320" s="8">
        <f>(((L320/60)/60)/24)+DATE(1970,1,1)</f>
        <v>41684.25</v>
      </c>
      <c r="T320" s="8">
        <f>(((M320/60)/60)/24)+DATE(1970,1,1)</f>
        <v>41686.25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4">
        <f>(E321/D321)*100</f>
        <v>38.702380952380956</v>
      </c>
      <c r="G321" t="s">
        <v>73</v>
      </c>
      <c r="H321">
        <v>64</v>
      </c>
      <c r="I321" s="4">
        <f>(E321/H321)</f>
        <v>50.796875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27</v>
      </c>
      <c r="Q321" t="str">
        <f>LEFT(P321,FIND("/",P321,1)-1)</f>
        <v>technology</v>
      </c>
      <c r="R321" t="str">
        <f>RIGHT(P321,LEN(P321)-SEARCH("/",P321,1))</f>
        <v>web</v>
      </c>
      <c r="S321" s="8">
        <f>(((L321/60)/60)/24)+DATE(1970,1,1)</f>
        <v>40402.208333333336</v>
      </c>
      <c r="T321" s="8">
        <f>(((M321/60)/60)/24)+DATE(1970,1,1)</f>
        <v>40426.208333333336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4">
        <f>(E322/D322)*100</f>
        <v>9.5876777251184837</v>
      </c>
      <c r="G322" t="s">
        <v>13</v>
      </c>
      <c r="H322">
        <v>80</v>
      </c>
      <c r="I322" s="4">
        <f>(E322/H322)</f>
        <v>101.15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118</v>
      </c>
      <c r="Q322" t="str">
        <f>LEFT(P322,FIND("/",P322,1)-1)</f>
        <v>publishing</v>
      </c>
      <c r="R322" t="str">
        <f>RIGHT(P322,LEN(P322)-SEARCH("/",P322,1))</f>
        <v>fiction</v>
      </c>
      <c r="S322" s="8">
        <f>(((L322/60)/60)/24)+DATE(1970,1,1)</f>
        <v>40673.208333333336</v>
      </c>
      <c r="T322" s="8">
        <f>(((M322/60)/60)/24)+DATE(1970,1,1)</f>
        <v>40682.208333333336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4">
        <f>(E323/D323)*100</f>
        <v>94.144366197183089</v>
      </c>
      <c r="G323" t="s">
        <v>13</v>
      </c>
      <c r="H323">
        <v>2468</v>
      </c>
      <c r="I323" s="4">
        <f>(E323/H323)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99</v>
      </c>
      <c r="Q323" t="str">
        <f>LEFT(P323,FIND("/",P323,1)-1)</f>
        <v>film &amp; video</v>
      </c>
      <c r="R323" t="str">
        <f>RIGHT(P323,LEN(P323)-SEARCH("/",P323,1))</f>
        <v>shorts</v>
      </c>
      <c r="S323" s="8">
        <f>(((L323/60)/60)/24)+DATE(1970,1,1)</f>
        <v>40634.208333333336</v>
      </c>
      <c r="T323" s="8">
        <f>(((M323/60)/60)/24)+DATE(1970,1,1)</f>
        <v>40642.208333333336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4">
        <f>(E324/D324)*100</f>
        <v>166.56234096692114</v>
      </c>
      <c r="G324" t="s">
        <v>19</v>
      </c>
      <c r="H324">
        <v>5168</v>
      </c>
      <c r="I324" s="4">
        <f>(E324/H324)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32</v>
      </c>
      <c r="Q324" t="str">
        <f>LEFT(P324,FIND("/",P324,1)-1)</f>
        <v>theater</v>
      </c>
      <c r="R324" t="str">
        <f>RIGHT(P324,LEN(P324)-SEARCH("/",P324,1))</f>
        <v>plays</v>
      </c>
      <c r="S324" s="8">
        <f>(((L324/60)/60)/24)+DATE(1970,1,1)</f>
        <v>40507.25</v>
      </c>
      <c r="T324" s="8">
        <f>(((M324/60)/60)/24)+DATE(1970,1,1)</f>
        <v>40520.25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4">
        <f>(E325/D325)*100</f>
        <v>24.134831460674157</v>
      </c>
      <c r="G325" t="s">
        <v>13</v>
      </c>
      <c r="H325">
        <v>26</v>
      </c>
      <c r="I325" s="4">
        <f>(E325/H325)</f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t="b">
        <v>0</v>
      </c>
      <c r="O325" t="b">
        <v>0</v>
      </c>
      <c r="P325" t="s">
        <v>41</v>
      </c>
      <c r="Q325" t="str">
        <f>LEFT(P325,FIND("/",P325,1)-1)</f>
        <v>film &amp; video</v>
      </c>
      <c r="R325" t="str">
        <f>RIGHT(P325,LEN(P325)-SEARCH("/",P325,1))</f>
        <v>documentary</v>
      </c>
      <c r="S325" s="8">
        <f>(((L325/60)/60)/24)+DATE(1970,1,1)</f>
        <v>41725.208333333336</v>
      </c>
      <c r="T325" s="8">
        <f>(((M325/60)/60)/24)+DATE(1970,1,1)</f>
        <v>41727.208333333336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4">
        <f>(E326/D326)*100</f>
        <v>164.05633802816902</v>
      </c>
      <c r="G326" t="s">
        <v>19</v>
      </c>
      <c r="H326">
        <v>307</v>
      </c>
      <c r="I326" s="4">
        <f>(E326/H326)</f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32</v>
      </c>
      <c r="Q326" t="str">
        <f>LEFT(P326,FIND("/",P326,1)-1)</f>
        <v>theater</v>
      </c>
      <c r="R326" t="str">
        <f>RIGHT(P326,LEN(P326)-SEARCH("/",P326,1))</f>
        <v>plays</v>
      </c>
      <c r="S326" s="8">
        <f>(((L326/60)/60)/24)+DATE(1970,1,1)</f>
        <v>42176.208333333328</v>
      </c>
      <c r="T326" s="8">
        <f>(((M326/60)/60)/24)+DATE(1970,1,1)</f>
        <v>42188.208333333328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4">
        <f>(E327/D327)*100</f>
        <v>90.723076923076931</v>
      </c>
      <c r="G327" t="s">
        <v>13</v>
      </c>
      <c r="H327">
        <v>73</v>
      </c>
      <c r="I327" s="4">
        <f>(E327/H327)</f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32</v>
      </c>
      <c r="Q327" t="str">
        <f>LEFT(P327,FIND("/",P327,1)-1)</f>
        <v>theater</v>
      </c>
      <c r="R327" t="str">
        <f>RIGHT(P327,LEN(P327)-SEARCH("/",P327,1))</f>
        <v>plays</v>
      </c>
      <c r="S327" s="8">
        <f>(((L327/60)/60)/24)+DATE(1970,1,1)</f>
        <v>43267.208333333328</v>
      </c>
      <c r="T327" s="8">
        <f>(((M327/60)/60)/24)+DATE(1970,1,1)</f>
        <v>43290.208333333328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4">
        <f>(E328/D328)*100</f>
        <v>46.194444444444443</v>
      </c>
      <c r="G328" t="s">
        <v>13</v>
      </c>
      <c r="H328">
        <v>128</v>
      </c>
      <c r="I328" s="4">
        <f>(E328/H328)</f>
        <v>25.984375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70</v>
      </c>
      <c r="Q328" t="str">
        <f>LEFT(P328,FIND("/",P328,1)-1)</f>
        <v>film &amp; video</v>
      </c>
      <c r="R328" t="str">
        <f>RIGHT(P328,LEN(P328)-SEARCH("/",P328,1))</f>
        <v>animation</v>
      </c>
      <c r="S328" s="8">
        <f>(((L328/60)/60)/24)+DATE(1970,1,1)</f>
        <v>42364.25</v>
      </c>
      <c r="T328" s="8">
        <f>(((M328/60)/60)/24)+DATE(1970,1,1)</f>
        <v>42370.25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4">
        <f>(E329/D329)*100</f>
        <v>38.53846153846154</v>
      </c>
      <c r="G329" t="s">
        <v>13</v>
      </c>
      <c r="H329">
        <v>33</v>
      </c>
      <c r="I329" s="4">
        <f>(E329/H329)</f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32</v>
      </c>
      <c r="Q329" t="str">
        <f>LEFT(P329,FIND("/",P329,1)-1)</f>
        <v>theater</v>
      </c>
      <c r="R329" t="str">
        <f>RIGHT(P329,LEN(P329)-SEARCH("/",P329,1))</f>
        <v>plays</v>
      </c>
      <c r="S329" s="8">
        <f>(((L329/60)/60)/24)+DATE(1970,1,1)</f>
        <v>43705.208333333328</v>
      </c>
      <c r="T329" s="8">
        <f>(((M329/60)/60)/24)+DATE(1970,1,1)</f>
        <v>43709.208333333328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4">
        <f>(E330/D330)*100</f>
        <v>133.56231003039514</v>
      </c>
      <c r="G330" t="s">
        <v>19</v>
      </c>
      <c r="H330">
        <v>2441</v>
      </c>
      <c r="I330" s="4">
        <f>(E330/H330)</f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22</v>
      </c>
      <c r="Q330" t="str">
        <f>LEFT(P330,FIND("/",P330,1)-1)</f>
        <v>music</v>
      </c>
      <c r="R330" t="str">
        <f>RIGHT(P330,LEN(P330)-SEARCH("/",P330,1))</f>
        <v>rock</v>
      </c>
      <c r="S330" s="8">
        <f>(((L330/60)/60)/24)+DATE(1970,1,1)</f>
        <v>43434.25</v>
      </c>
      <c r="T330" s="8">
        <f>(((M330/60)/60)/24)+DATE(1970,1,1)</f>
        <v>43445.25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4">
        <f>(E331/D331)*100</f>
        <v>22.896588486140725</v>
      </c>
      <c r="G331" t="s">
        <v>46</v>
      </c>
      <c r="H331">
        <v>211</v>
      </c>
      <c r="I331" s="4">
        <f>(E331/H331)</f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88</v>
      </c>
      <c r="Q331" t="str">
        <f>LEFT(P331,FIND("/",P331,1)-1)</f>
        <v>games</v>
      </c>
      <c r="R331" t="str">
        <f>RIGHT(P331,LEN(P331)-SEARCH("/",P331,1))</f>
        <v>video games</v>
      </c>
      <c r="S331" s="8">
        <f>(((L331/60)/60)/24)+DATE(1970,1,1)</f>
        <v>42716.25</v>
      </c>
      <c r="T331" s="8">
        <f>(((M331/60)/60)/24)+DATE(1970,1,1)</f>
        <v>42727.25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4">
        <f>(E332/D332)*100</f>
        <v>184.95548961424333</v>
      </c>
      <c r="G332" t="s">
        <v>19</v>
      </c>
      <c r="H332">
        <v>1385</v>
      </c>
      <c r="I332" s="4">
        <f>(E332/H332)</f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t="b">
        <v>0</v>
      </c>
      <c r="O332" t="b">
        <v>0</v>
      </c>
      <c r="P332" t="s">
        <v>41</v>
      </c>
      <c r="Q332" t="str">
        <f>LEFT(P332,FIND("/",P332,1)-1)</f>
        <v>film &amp; video</v>
      </c>
      <c r="R332" t="str">
        <f>RIGHT(P332,LEN(P332)-SEARCH("/",P332,1))</f>
        <v>documentary</v>
      </c>
      <c r="S332" s="8">
        <f>(((L332/60)/60)/24)+DATE(1970,1,1)</f>
        <v>43077.25</v>
      </c>
      <c r="T332" s="8">
        <f>(((M332/60)/60)/24)+DATE(1970,1,1)</f>
        <v>43078.25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4">
        <f>(E333/D333)*100</f>
        <v>443.72727272727275</v>
      </c>
      <c r="G333" t="s">
        <v>19</v>
      </c>
      <c r="H333">
        <v>190</v>
      </c>
      <c r="I333" s="4">
        <f>(E333/H333)</f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16</v>
      </c>
      <c r="Q333" t="str">
        <f>LEFT(P333,FIND("/",P333,1)-1)</f>
        <v>food</v>
      </c>
      <c r="R333" t="str">
        <f>RIGHT(P333,LEN(P333)-SEARCH("/",P333,1))</f>
        <v>food trucks</v>
      </c>
      <c r="S333" s="8">
        <f>(((L333/60)/60)/24)+DATE(1970,1,1)</f>
        <v>40896.25</v>
      </c>
      <c r="T333" s="8">
        <f>(((M333/60)/60)/24)+DATE(1970,1,1)</f>
        <v>40897.25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4">
        <f>(E334/D334)*100</f>
        <v>199.9806763285024</v>
      </c>
      <c r="G334" t="s">
        <v>19</v>
      </c>
      <c r="H334">
        <v>470</v>
      </c>
      <c r="I334" s="4">
        <f>(E334/H334)</f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64</v>
      </c>
      <c r="Q334" t="str">
        <f>LEFT(P334,FIND("/",P334,1)-1)</f>
        <v>technology</v>
      </c>
      <c r="R334" t="str">
        <f>RIGHT(P334,LEN(P334)-SEARCH("/",P334,1))</f>
        <v>wearables</v>
      </c>
      <c r="S334" s="8">
        <f>(((L334/60)/60)/24)+DATE(1970,1,1)</f>
        <v>41361.208333333336</v>
      </c>
      <c r="T334" s="8">
        <f>(((M334/60)/60)/24)+DATE(1970,1,1)</f>
        <v>41362.208333333336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4">
        <f>(E335/D335)*100</f>
        <v>123.95833333333333</v>
      </c>
      <c r="G335" t="s">
        <v>19</v>
      </c>
      <c r="H335">
        <v>253</v>
      </c>
      <c r="I335" s="4">
        <f>(E335/H335)</f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32</v>
      </c>
      <c r="Q335" t="str">
        <f>LEFT(P335,FIND("/",P335,1)-1)</f>
        <v>theater</v>
      </c>
      <c r="R335" t="str">
        <f>RIGHT(P335,LEN(P335)-SEARCH("/",P335,1))</f>
        <v>plays</v>
      </c>
      <c r="S335" s="8">
        <f>(((L335/60)/60)/24)+DATE(1970,1,1)</f>
        <v>43424.25</v>
      </c>
      <c r="T335" s="8">
        <f>(((M335/60)/60)/24)+DATE(1970,1,1)</f>
        <v>43452.25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4">
        <f>(E336/D336)*100</f>
        <v>186.61329305135951</v>
      </c>
      <c r="G336" t="s">
        <v>19</v>
      </c>
      <c r="H336">
        <v>1113</v>
      </c>
      <c r="I336" s="4">
        <f>(E336/H336)</f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22</v>
      </c>
      <c r="Q336" t="str">
        <f>LEFT(P336,FIND("/",P336,1)-1)</f>
        <v>music</v>
      </c>
      <c r="R336" t="str">
        <f>RIGHT(P336,LEN(P336)-SEARCH("/",P336,1))</f>
        <v>rock</v>
      </c>
      <c r="S336" s="8">
        <f>(((L336/60)/60)/24)+DATE(1970,1,1)</f>
        <v>43110.25</v>
      </c>
      <c r="T336" s="8">
        <f>(((M336/60)/60)/24)+DATE(1970,1,1)</f>
        <v>43117.25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4">
        <f>(E337/D337)*100</f>
        <v>114.28538550057536</v>
      </c>
      <c r="G337" t="s">
        <v>19</v>
      </c>
      <c r="H337">
        <v>2283</v>
      </c>
      <c r="I337" s="4">
        <f>(E337/H337)</f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22</v>
      </c>
      <c r="Q337" t="str">
        <f>LEFT(P337,FIND("/",P337,1)-1)</f>
        <v>music</v>
      </c>
      <c r="R337" t="str">
        <f>RIGHT(P337,LEN(P337)-SEARCH("/",P337,1))</f>
        <v>rock</v>
      </c>
      <c r="S337" s="8">
        <f>(((L337/60)/60)/24)+DATE(1970,1,1)</f>
        <v>43784.25</v>
      </c>
      <c r="T337" s="8">
        <f>(((M337/60)/60)/24)+DATE(1970,1,1)</f>
        <v>43797.25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4">
        <f>(E338/D338)*100</f>
        <v>97.032531824611041</v>
      </c>
      <c r="G338" t="s">
        <v>13</v>
      </c>
      <c r="H338">
        <v>1072</v>
      </c>
      <c r="I338" s="4">
        <f>(E338/H338)</f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22</v>
      </c>
      <c r="Q338" t="str">
        <f>LEFT(P338,FIND("/",P338,1)-1)</f>
        <v>music</v>
      </c>
      <c r="R338" t="str">
        <f>RIGHT(P338,LEN(P338)-SEARCH("/",P338,1))</f>
        <v>rock</v>
      </c>
      <c r="S338" s="8">
        <f>(((L338/60)/60)/24)+DATE(1970,1,1)</f>
        <v>40527.25</v>
      </c>
      <c r="T338" s="8">
        <f>(((M338/60)/60)/24)+DATE(1970,1,1)</f>
        <v>40528.25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4">
        <f>(E339/D339)*100</f>
        <v>122.81904761904762</v>
      </c>
      <c r="G339" t="s">
        <v>19</v>
      </c>
      <c r="H339">
        <v>1095</v>
      </c>
      <c r="I339" s="4">
        <f>(E339/H339)</f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32</v>
      </c>
      <c r="Q339" t="str">
        <f>LEFT(P339,FIND("/",P339,1)-1)</f>
        <v>theater</v>
      </c>
      <c r="R339" t="str">
        <f>RIGHT(P339,LEN(P339)-SEARCH("/",P339,1))</f>
        <v>plays</v>
      </c>
      <c r="S339" s="8">
        <f>(((L339/60)/60)/24)+DATE(1970,1,1)</f>
        <v>43780.25</v>
      </c>
      <c r="T339" s="8">
        <f>(((M339/60)/60)/24)+DATE(1970,1,1)</f>
        <v>43781.25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4">
        <f>(E340/D340)*100</f>
        <v>179.14326647564468</v>
      </c>
      <c r="G340" t="s">
        <v>19</v>
      </c>
      <c r="H340">
        <v>1690</v>
      </c>
      <c r="I340" s="4">
        <f>(E340/H340)</f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32</v>
      </c>
      <c r="Q340" t="str">
        <f>LEFT(P340,FIND("/",P340,1)-1)</f>
        <v>theater</v>
      </c>
      <c r="R340" t="str">
        <f>RIGHT(P340,LEN(P340)-SEARCH("/",P340,1))</f>
        <v>plays</v>
      </c>
      <c r="S340" s="8">
        <f>(((L340/60)/60)/24)+DATE(1970,1,1)</f>
        <v>40821.208333333336</v>
      </c>
      <c r="T340" s="8">
        <f>(((M340/60)/60)/24)+DATE(1970,1,1)</f>
        <v>40851.208333333336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4">
        <f>(E341/D341)*100</f>
        <v>79.951577402787962</v>
      </c>
      <c r="G341" t="s">
        <v>73</v>
      </c>
      <c r="H341">
        <v>1297</v>
      </c>
      <c r="I341" s="4">
        <f>(E341/H341)</f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t="b">
        <v>0</v>
      </c>
      <c r="O341" t="b">
        <v>0</v>
      </c>
      <c r="P341" t="s">
        <v>32</v>
      </c>
      <c r="Q341" t="str">
        <f>LEFT(P341,FIND("/",P341,1)-1)</f>
        <v>theater</v>
      </c>
      <c r="R341" t="str">
        <f>RIGHT(P341,LEN(P341)-SEARCH("/",P341,1))</f>
        <v>plays</v>
      </c>
      <c r="S341" s="8">
        <f>(((L341/60)/60)/24)+DATE(1970,1,1)</f>
        <v>42949.208333333328</v>
      </c>
      <c r="T341" s="8">
        <f>(((M341/60)/60)/24)+DATE(1970,1,1)</f>
        <v>42963.208333333328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4">
        <f>(E342/D342)*100</f>
        <v>94.242587601078171</v>
      </c>
      <c r="G342" t="s">
        <v>13</v>
      </c>
      <c r="H342">
        <v>393</v>
      </c>
      <c r="I342" s="4">
        <f>(E342/H342)</f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121</v>
      </c>
      <c r="Q342" t="str">
        <f>LEFT(P342,FIND("/",P342,1)-1)</f>
        <v>photography</v>
      </c>
      <c r="R342" t="str">
        <f>RIGHT(P342,LEN(P342)-SEARCH("/",P342,1))</f>
        <v>photography books</v>
      </c>
      <c r="S342" s="8">
        <f>(((L342/60)/60)/24)+DATE(1970,1,1)</f>
        <v>40889.25</v>
      </c>
      <c r="T342" s="8">
        <f>(((M342/60)/60)/24)+DATE(1970,1,1)</f>
        <v>40890.25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4">
        <f>(E343/D343)*100</f>
        <v>84.669291338582681</v>
      </c>
      <c r="G343" t="s">
        <v>13</v>
      </c>
      <c r="H343">
        <v>1257</v>
      </c>
      <c r="I343" s="4">
        <f>(E343/H343)</f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59</v>
      </c>
      <c r="Q343" t="str">
        <f>LEFT(P343,FIND("/",P343,1)-1)</f>
        <v>music</v>
      </c>
      <c r="R343" t="str">
        <f>RIGHT(P343,LEN(P343)-SEARCH("/",P343,1))</f>
        <v>indie rock</v>
      </c>
      <c r="S343" s="8">
        <f>(((L343/60)/60)/24)+DATE(1970,1,1)</f>
        <v>42244.208333333328</v>
      </c>
      <c r="T343" s="8">
        <f>(((M343/60)/60)/24)+DATE(1970,1,1)</f>
        <v>42251.208333333328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4">
        <f>(E344/D344)*100</f>
        <v>66.521920668058456</v>
      </c>
      <c r="G344" t="s">
        <v>13</v>
      </c>
      <c r="H344">
        <v>328</v>
      </c>
      <c r="I344" s="4">
        <f>(E344/H344)</f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32</v>
      </c>
      <c r="Q344" t="str">
        <f>LEFT(P344,FIND("/",P344,1)-1)</f>
        <v>theater</v>
      </c>
      <c r="R344" t="str">
        <f>RIGHT(P344,LEN(P344)-SEARCH("/",P344,1))</f>
        <v>plays</v>
      </c>
      <c r="S344" s="8">
        <f>(((L344/60)/60)/24)+DATE(1970,1,1)</f>
        <v>41475.208333333336</v>
      </c>
      <c r="T344" s="8">
        <f>(((M344/60)/60)/24)+DATE(1970,1,1)</f>
        <v>41487.208333333336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4">
        <f>(E345/D345)*100</f>
        <v>53.922222222222224</v>
      </c>
      <c r="G345" t="s">
        <v>13</v>
      </c>
      <c r="H345">
        <v>147</v>
      </c>
      <c r="I345" s="4">
        <f>(E345/H345)</f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32</v>
      </c>
      <c r="Q345" t="str">
        <f>LEFT(P345,FIND("/",P345,1)-1)</f>
        <v>theater</v>
      </c>
      <c r="R345" t="str">
        <f>RIGHT(P345,LEN(P345)-SEARCH("/",P345,1))</f>
        <v>plays</v>
      </c>
      <c r="S345" s="8">
        <f>(((L345/60)/60)/24)+DATE(1970,1,1)</f>
        <v>41597.25</v>
      </c>
      <c r="T345" s="8">
        <f>(((M345/60)/60)/24)+DATE(1970,1,1)</f>
        <v>41650.25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4">
        <f>(E346/D346)*100</f>
        <v>41.983299595141702</v>
      </c>
      <c r="G346" t="s">
        <v>13</v>
      </c>
      <c r="H346">
        <v>830</v>
      </c>
      <c r="I346" s="4">
        <f>(E346/H346)</f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88</v>
      </c>
      <c r="Q346" t="str">
        <f>LEFT(P346,FIND("/",P346,1)-1)</f>
        <v>games</v>
      </c>
      <c r="R346" t="str">
        <f>RIGHT(P346,LEN(P346)-SEARCH("/",P346,1))</f>
        <v>video games</v>
      </c>
      <c r="S346" s="8">
        <f>(((L346/60)/60)/24)+DATE(1970,1,1)</f>
        <v>43122.25</v>
      </c>
      <c r="T346" s="8">
        <f>(((M346/60)/60)/24)+DATE(1970,1,1)</f>
        <v>43162.25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4">
        <f>(E347/D347)*100</f>
        <v>14.69479695431472</v>
      </c>
      <c r="G347" t="s">
        <v>13</v>
      </c>
      <c r="H347">
        <v>331</v>
      </c>
      <c r="I347" s="4">
        <f>(E347/H347)</f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t="b">
        <v>0</v>
      </c>
      <c r="O347" t="b">
        <v>0</v>
      </c>
      <c r="P347" t="s">
        <v>52</v>
      </c>
      <c r="Q347" t="str">
        <f>LEFT(P347,FIND("/",P347,1)-1)</f>
        <v>film &amp; video</v>
      </c>
      <c r="R347" t="str">
        <f>RIGHT(P347,LEN(P347)-SEARCH("/",P347,1))</f>
        <v>drama</v>
      </c>
      <c r="S347" s="8">
        <f>(((L347/60)/60)/24)+DATE(1970,1,1)</f>
        <v>42194.208333333328</v>
      </c>
      <c r="T347" s="8">
        <f>(((M347/60)/60)/24)+DATE(1970,1,1)</f>
        <v>42195.208333333328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4">
        <f>(E348/D348)*100</f>
        <v>34.475000000000001</v>
      </c>
      <c r="G348" t="s">
        <v>13</v>
      </c>
      <c r="H348">
        <v>25</v>
      </c>
      <c r="I348" s="4">
        <f>(E348/H348)</f>
        <v>110.32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59</v>
      </c>
      <c r="Q348" t="str">
        <f>LEFT(P348,FIND("/",P348,1)-1)</f>
        <v>music</v>
      </c>
      <c r="R348" t="str">
        <f>RIGHT(P348,LEN(P348)-SEARCH("/",P348,1))</f>
        <v>indie rock</v>
      </c>
      <c r="S348" s="8">
        <f>(((L348/60)/60)/24)+DATE(1970,1,1)</f>
        <v>42971.208333333328</v>
      </c>
      <c r="T348" s="8">
        <f>(((M348/60)/60)/24)+DATE(1970,1,1)</f>
        <v>43026.208333333328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4">
        <f>(E349/D349)*100</f>
        <v>1400.7777777777778</v>
      </c>
      <c r="G349" t="s">
        <v>19</v>
      </c>
      <c r="H349">
        <v>191</v>
      </c>
      <c r="I349" s="4">
        <f>(E349/H349)</f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27</v>
      </c>
      <c r="Q349" t="str">
        <f>LEFT(P349,FIND("/",P349,1)-1)</f>
        <v>technology</v>
      </c>
      <c r="R349" t="str">
        <f>RIGHT(P349,LEN(P349)-SEARCH("/",P349,1))</f>
        <v>web</v>
      </c>
      <c r="S349" s="8">
        <f>(((L349/60)/60)/24)+DATE(1970,1,1)</f>
        <v>42046.25</v>
      </c>
      <c r="T349" s="8">
        <f>(((M349/60)/60)/24)+DATE(1970,1,1)</f>
        <v>42070.25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4">
        <f>(E350/D350)*100</f>
        <v>71.770351758793964</v>
      </c>
      <c r="G350" t="s">
        <v>13</v>
      </c>
      <c r="H350">
        <v>3483</v>
      </c>
      <c r="I350" s="4">
        <f>(E350/H350)</f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16</v>
      </c>
      <c r="Q350" t="str">
        <f>LEFT(P350,FIND("/",P350,1)-1)</f>
        <v>food</v>
      </c>
      <c r="R350" t="str">
        <f>RIGHT(P350,LEN(P350)-SEARCH("/",P350,1))</f>
        <v>food trucks</v>
      </c>
      <c r="S350" s="8">
        <f>(((L350/60)/60)/24)+DATE(1970,1,1)</f>
        <v>42782.25</v>
      </c>
      <c r="T350" s="8">
        <f>(((M350/60)/60)/24)+DATE(1970,1,1)</f>
        <v>42795.25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4">
        <f>(E351/D351)*100</f>
        <v>53.074115044247783</v>
      </c>
      <c r="G351" t="s">
        <v>13</v>
      </c>
      <c r="H351">
        <v>923</v>
      </c>
      <c r="I351" s="4">
        <f>(E351/H351)</f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32</v>
      </c>
      <c r="Q351" t="str">
        <f>LEFT(P351,FIND("/",P351,1)-1)</f>
        <v>theater</v>
      </c>
      <c r="R351" t="str">
        <f>RIGHT(P351,LEN(P351)-SEARCH("/",P351,1))</f>
        <v>plays</v>
      </c>
      <c r="S351" s="8">
        <f>(((L351/60)/60)/24)+DATE(1970,1,1)</f>
        <v>42930.208333333328</v>
      </c>
      <c r="T351" s="8">
        <f>(((M351/60)/60)/24)+DATE(1970,1,1)</f>
        <v>42960.208333333328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4">
        <f>(E352/D352)*100</f>
        <v>5</v>
      </c>
      <c r="G352" t="s">
        <v>13</v>
      </c>
      <c r="H352">
        <v>1</v>
      </c>
      <c r="I352" s="4">
        <f>(E352/H352)</f>
        <v>5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158</v>
      </c>
      <c r="Q352" t="str">
        <f>LEFT(P352,FIND("/",P352,1)-1)</f>
        <v>music</v>
      </c>
      <c r="R352" t="str">
        <f>RIGHT(P352,LEN(P352)-SEARCH("/",P352,1))</f>
        <v>jazz</v>
      </c>
      <c r="S352" s="8">
        <f>(((L352/60)/60)/24)+DATE(1970,1,1)</f>
        <v>42144.208333333328</v>
      </c>
      <c r="T352" s="8">
        <f>(((M352/60)/60)/24)+DATE(1970,1,1)</f>
        <v>42162.208333333328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4">
        <f>(E353/D353)*100</f>
        <v>127.70715249662618</v>
      </c>
      <c r="G353" t="s">
        <v>19</v>
      </c>
      <c r="H353">
        <v>2013</v>
      </c>
      <c r="I353" s="4">
        <f>(E353/H353)</f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22</v>
      </c>
      <c r="Q353" t="str">
        <f>LEFT(P353,FIND("/",P353,1)-1)</f>
        <v>music</v>
      </c>
      <c r="R353" t="str">
        <f>RIGHT(P353,LEN(P353)-SEARCH("/",P353,1))</f>
        <v>rock</v>
      </c>
      <c r="S353" s="8">
        <f>(((L353/60)/60)/24)+DATE(1970,1,1)</f>
        <v>42240.208333333328</v>
      </c>
      <c r="T353" s="8">
        <f>(((M353/60)/60)/24)+DATE(1970,1,1)</f>
        <v>42254.208333333328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4">
        <f>(E354/D354)*100</f>
        <v>34.892857142857139</v>
      </c>
      <c r="G354" t="s">
        <v>13</v>
      </c>
      <c r="H354">
        <v>33</v>
      </c>
      <c r="I354" s="4">
        <f>(E354/H354)</f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t="b">
        <v>0</v>
      </c>
      <c r="O354" t="b">
        <v>0</v>
      </c>
      <c r="P354" t="s">
        <v>32</v>
      </c>
      <c r="Q354" t="str">
        <f>LEFT(P354,FIND("/",P354,1)-1)</f>
        <v>theater</v>
      </c>
      <c r="R354" t="str">
        <f>RIGHT(P354,LEN(P354)-SEARCH("/",P354,1))</f>
        <v>plays</v>
      </c>
      <c r="S354" s="8">
        <f>(((L354/60)/60)/24)+DATE(1970,1,1)</f>
        <v>42315.25</v>
      </c>
      <c r="T354" s="8">
        <f>(((M354/60)/60)/24)+DATE(1970,1,1)</f>
        <v>42323.25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4">
        <f>(E355/D355)*100</f>
        <v>410.59821428571428</v>
      </c>
      <c r="G355" t="s">
        <v>19</v>
      </c>
      <c r="H355">
        <v>1703</v>
      </c>
      <c r="I355" s="4">
        <f>(E355/H355)</f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32</v>
      </c>
      <c r="Q355" t="str">
        <f>LEFT(P355,FIND("/",P355,1)-1)</f>
        <v>theater</v>
      </c>
      <c r="R355" t="str">
        <f>RIGHT(P355,LEN(P355)-SEARCH("/",P355,1))</f>
        <v>plays</v>
      </c>
      <c r="S355" s="8">
        <f>(((L355/60)/60)/24)+DATE(1970,1,1)</f>
        <v>43651.208333333328</v>
      </c>
      <c r="T355" s="8">
        <f>(((M355/60)/60)/24)+DATE(1970,1,1)</f>
        <v>43652.208333333328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4">
        <f>(E356/D356)*100</f>
        <v>123.73770491803278</v>
      </c>
      <c r="G356" t="s">
        <v>19</v>
      </c>
      <c r="H356">
        <v>80</v>
      </c>
      <c r="I356" s="4">
        <f>(E356/H356)</f>
        <v>94.35</v>
      </c>
      <c r="J356" t="s">
        <v>35</v>
      </c>
      <c r="K356" t="s">
        <v>36</v>
      </c>
      <c r="L356">
        <v>1378184400</v>
      </c>
      <c r="M356">
        <v>1378789200</v>
      </c>
      <c r="N356" t="b">
        <v>0</v>
      </c>
      <c r="O356" t="b">
        <v>0</v>
      </c>
      <c r="P356" t="s">
        <v>41</v>
      </c>
      <c r="Q356" t="str">
        <f>LEFT(P356,FIND("/",P356,1)-1)</f>
        <v>film &amp; video</v>
      </c>
      <c r="R356" t="str">
        <f>RIGHT(P356,LEN(P356)-SEARCH("/",P356,1))</f>
        <v>documentary</v>
      </c>
      <c r="S356" s="8">
        <f>(((L356/60)/60)/24)+DATE(1970,1,1)</f>
        <v>41520.208333333336</v>
      </c>
      <c r="T356" s="8">
        <f>(((M356/60)/60)/24)+DATE(1970,1,1)</f>
        <v>41527.208333333336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4">
        <f>(E357/D357)*100</f>
        <v>58.973684210526315</v>
      </c>
      <c r="G357" t="s">
        <v>46</v>
      </c>
      <c r="H357">
        <v>86</v>
      </c>
      <c r="I357" s="4">
        <f>(E357/H357)</f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64</v>
      </c>
      <c r="Q357" t="str">
        <f>LEFT(P357,FIND("/",P357,1)-1)</f>
        <v>technology</v>
      </c>
      <c r="R357" t="str">
        <f>RIGHT(P357,LEN(P357)-SEARCH("/",P357,1))</f>
        <v>wearables</v>
      </c>
      <c r="S357" s="8">
        <f>(((L357/60)/60)/24)+DATE(1970,1,1)</f>
        <v>42757.25</v>
      </c>
      <c r="T357" s="8">
        <f>(((M357/60)/60)/24)+DATE(1970,1,1)</f>
        <v>42797.25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4">
        <f>(E358/D358)*100</f>
        <v>36.892473118279568</v>
      </c>
      <c r="G358" t="s">
        <v>13</v>
      </c>
      <c r="H358">
        <v>40</v>
      </c>
      <c r="I358" s="4">
        <f>(E358/H358)</f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t="b">
        <v>0</v>
      </c>
      <c r="O358" t="b">
        <v>0</v>
      </c>
      <c r="P358" t="s">
        <v>32</v>
      </c>
      <c r="Q358" t="str">
        <f>LEFT(P358,FIND("/",P358,1)-1)</f>
        <v>theater</v>
      </c>
      <c r="R358" t="str">
        <f>RIGHT(P358,LEN(P358)-SEARCH("/",P358,1))</f>
        <v>plays</v>
      </c>
      <c r="S358" s="8">
        <f>(((L358/60)/60)/24)+DATE(1970,1,1)</f>
        <v>40922.25</v>
      </c>
      <c r="T358" s="8">
        <f>(((M358/60)/60)/24)+DATE(1970,1,1)</f>
        <v>40931.25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4">
        <f>(E359/D359)*100</f>
        <v>184.91304347826087</v>
      </c>
      <c r="G359" t="s">
        <v>19</v>
      </c>
      <c r="H359">
        <v>41</v>
      </c>
      <c r="I359" s="4">
        <f>(E359/H359)</f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88</v>
      </c>
      <c r="Q359" t="str">
        <f>LEFT(P359,FIND("/",P359,1)-1)</f>
        <v>games</v>
      </c>
      <c r="R359" t="str">
        <f>RIGHT(P359,LEN(P359)-SEARCH("/",P359,1))</f>
        <v>video games</v>
      </c>
      <c r="S359" s="8">
        <f>(((L359/60)/60)/24)+DATE(1970,1,1)</f>
        <v>42250.208333333328</v>
      </c>
      <c r="T359" s="8">
        <f>(((M359/60)/60)/24)+DATE(1970,1,1)</f>
        <v>42275.208333333328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4">
        <f>(E360/D360)*100</f>
        <v>11.814432989690722</v>
      </c>
      <c r="G360" t="s">
        <v>13</v>
      </c>
      <c r="H360">
        <v>23</v>
      </c>
      <c r="I360" s="4">
        <f>(E360/H360)</f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t="b">
        <v>1</v>
      </c>
      <c r="O360" t="b">
        <v>0</v>
      </c>
      <c r="P360" t="s">
        <v>121</v>
      </c>
      <c r="Q360" t="str">
        <f>LEFT(P360,FIND("/",P360,1)-1)</f>
        <v>photography</v>
      </c>
      <c r="R360" t="str">
        <f>RIGHT(P360,LEN(P360)-SEARCH("/",P360,1))</f>
        <v>photography books</v>
      </c>
      <c r="S360" s="8">
        <f>(((L360/60)/60)/24)+DATE(1970,1,1)</f>
        <v>43322.208333333328</v>
      </c>
      <c r="T360" s="8">
        <f>(((M360/60)/60)/24)+DATE(1970,1,1)</f>
        <v>43325.208333333328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4">
        <f>(E361/D361)*100</f>
        <v>298.7</v>
      </c>
      <c r="G361" t="s">
        <v>19</v>
      </c>
      <c r="H361">
        <v>187</v>
      </c>
      <c r="I361" s="4">
        <f>(E361/H361)</f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70</v>
      </c>
      <c r="Q361" t="str">
        <f>LEFT(P361,FIND("/",P361,1)-1)</f>
        <v>film &amp; video</v>
      </c>
      <c r="R361" t="str">
        <f>RIGHT(P361,LEN(P361)-SEARCH("/",P361,1))</f>
        <v>animation</v>
      </c>
      <c r="S361" s="8">
        <f>(((L361/60)/60)/24)+DATE(1970,1,1)</f>
        <v>40782.208333333336</v>
      </c>
      <c r="T361" s="8">
        <f>(((M361/60)/60)/24)+DATE(1970,1,1)</f>
        <v>40789.208333333336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4">
        <f>(E362/D362)*100</f>
        <v>226.35175879396985</v>
      </c>
      <c r="G362" t="s">
        <v>19</v>
      </c>
      <c r="H362">
        <v>2875</v>
      </c>
      <c r="I362" s="4">
        <f>(E362/H362)</f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t="b">
        <v>0</v>
      </c>
      <c r="O362" t="b">
        <v>1</v>
      </c>
      <c r="P362" t="s">
        <v>32</v>
      </c>
      <c r="Q362" t="str">
        <f>LEFT(P362,FIND("/",P362,1)-1)</f>
        <v>theater</v>
      </c>
      <c r="R362" t="str">
        <f>RIGHT(P362,LEN(P362)-SEARCH("/",P362,1))</f>
        <v>plays</v>
      </c>
      <c r="S362" s="8">
        <f>(((L362/60)/60)/24)+DATE(1970,1,1)</f>
        <v>40544.25</v>
      </c>
      <c r="T362" s="8">
        <f>(((M362/60)/60)/24)+DATE(1970,1,1)</f>
        <v>40558.25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4">
        <f>(E363/D363)*100</f>
        <v>173.56363636363636</v>
      </c>
      <c r="G363" t="s">
        <v>19</v>
      </c>
      <c r="H363">
        <v>88</v>
      </c>
      <c r="I363" s="4">
        <f>(E363/H363)</f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32</v>
      </c>
      <c r="Q363" t="str">
        <f>LEFT(P363,FIND("/",P363,1)-1)</f>
        <v>theater</v>
      </c>
      <c r="R363" t="str">
        <f>RIGHT(P363,LEN(P363)-SEARCH("/",P363,1))</f>
        <v>plays</v>
      </c>
      <c r="S363" s="8">
        <f>(((L363/60)/60)/24)+DATE(1970,1,1)</f>
        <v>43015.208333333328</v>
      </c>
      <c r="T363" s="8">
        <f>(((M363/60)/60)/24)+DATE(1970,1,1)</f>
        <v>43039.208333333328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4">
        <f>(E364/D364)*100</f>
        <v>371.75675675675677</v>
      </c>
      <c r="G364" t="s">
        <v>19</v>
      </c>
      <c r="H364">
        <v>191</v>
      </c>
      <c r="I364" s="4">
        <f>(E364/H364)</f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22</v>
      </c>
      <c r="Q364" t="str">
        <f>LEFT(P364,FIND("/",P364,1)-1)</f>
        <v>music</v>
      </c>
      <c r="R364" t="str">
        <f>RIGHT(P364,LEN(P364)-SEARCH("/",P364,1))</f>
        <v>rock</v>
      </c>
      <c r="S364" s="8">
        <f>(((L364/60)/60)/24)+DATE(1970,1,1)</f>
        <v>40570.25</v>
      </c>
      <c r="T364" s="8">
        <f>(((M364/60)/60)/24)+DATE(1970,1,1)</f>
        <v>40608.25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4">
        <f>(E365/D365)*100</f>
        <v>160.19230769230771</v>
      </c>
      <c r="G365" t="s">
        <v>19</v>
      </c>
      <c r="H365">
        <v>139</v>
      </c>
      <c r="I365" s="4">
        <f>(E365/H365)</f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22</v>
      </c>
      <c r="Q365" t="str">
        <f>LEFT(P365,FIND("/",P365,1)-1)</f>
        <v>music</v>
      </c>
      <c r="R365" t="str">
        <f>RIGHT(P365,LEN(P365)-SEARCH("/",P365,1))</f>
        <v>rock</v>
      </c>
      <c r="S365" s="8">
        <f>(((L365/60)/60)/24)+DATE(1970,1,1)</f>
        <v>40904.25</v>
      </c>
      <c r="T365" s="8">
        <f>(((M365/60)/60)/24)+DATE(1970,1,1)</f>
        <v>40905.25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4">
        <f>(E366/D366)*100</f>
        <v>1616.3333333333335</v>
      </c>
      <c r="G366" t="s">
        <v>19</v>
      </c>
      <c r="H366">
        <v>186</v>
      </c>
      <c r="I366" s="4">
        <f>(E366/H366)</f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59</v>
      </c>
      <c r="Q366" t="str">
        <f>LEFT(P366,FIND("/",P366,1)-1)</f>
        <v>music</v>
      </c>
      <c r="R366" t="str">
        <f>RIGHT(P366,LEN(P366)-SEARCH("/",P366,1))</f>
        <v>indie rock</v>
      </c>
      <c r="S366" s="8">
        <f>(((L366/60)/60)/24)+DATE(1970,1,1)</f>
        <v>43164.25</v>
      </c>
      <c r="T366" s="8">
        <f>(((M366/60)/60)/24)+DATE(1970,1,1)</f>
        <v>43194.208333333328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4">
        <f>(E367/D367)*100</f>
        <v>733.4375</v>
      </c>
      <c r="G367" t="s">
        <v>19</v>
      </c>
      <c r="H367">
        <v>112</v>
      </c>
      <c r="I367" s="4">
        <f>(E367/H367)</f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t="b">
        <v>0</v>
      </c>
      <c r="O367" t="b">
        <v>0</v>
      </c>
      <c r="P367" t="s">
        <v>32</v>
      </c>
      <c r="Q367" t="str">
        <f>LEFT(P367,FIND("/",P367,1)-1)</f>
        <v>theater</v>
      </c>
      <c r="R367" t="str">
        <f>RIGHT(P367,LEN(P367)-SEARCH("/",P367,1))</f>
        <v>plays</v>
      </c>
      <c r="S367" s="8">
        <f>(((L367/60)/60)/24)+DATE(1970,1,1)</f>
        <v>42733.25</v>
      </c>
      <c r="T367" s="8">
        <f>(((M367/60)/60)/24)+DATE(1970,1,1)</f>
        <v>42760.25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4">
        <f>(E368/D368)*100</f>
        <v>592.11111111111109</v>
      </c>
      <c r="G368" t="s">
        <v>19</v>
      </c>
      <c r="H368">
        <v>101</v>
      </c>
      <c r="I368" s="4">
        <f>(E368/H368)</f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32</v>
      </c>
      <c r="Q368" t="str">
        <f>LEFT(P368,FIND("/",P368,1)-1)</f>
        <v>theater</v>
      </c>
      <c r="R368" t="str">
        <f>RIGHT(P368,LEN(P368)-SEARCH("/",P368,1))</f>
        <v>plays</v>
      </c>
      <c r="S368" s="8">
        <f>(((L368/60)/60)/24)+DATE(1970,1,1)</f>
        <v>40546.25</v>
      </c>
      <c r="T368" s="8">
        <f>(((M368/60)/60)/24)+DATE(1970,1,1)</f>
        <v>40547.25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4">
        <f>(E369/D369)*100</f>
        <v>18.888888888888889</v>
      </c>
      <c r="G369" t="s">
        <v>13</v>
      </c>
      <c r="H369">
        <v>75</v>
      </c>
      <c r="I369" s="4">
        <f>(E369/H369)</f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32</v>
      </c>
      <c r="Q369" t="str">
        <f>LEFT(P369,FIND("/",P369,1)-1)</f>
        <v>theater</v>
      </c>
      <c r="R369" t="str">
        <f>RIGHT(P369,LEN(P369)-SEARCH("/",P369,1))</f>
        <v>plays</v>
      </c>
      <c r="S369" s="8">
        <f>(((L369/60)/60)/24)+DATE(1970,1,1)</f>
        <v>41930.208333333336</v>
      </c>
      <c r="T369" s="8">
        <f>(((M369/60)/60)/24)+DATE(1970,1,1)</f>
        <v>41954.25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4">
        <f>(E370/D370)*100</f>
        <v>276.80769230769232</v>
      </c>
      <c r="G370" t="s">
        <v>19</v>
      </c>
      <c r="H370">
        <v>206</v>
      </c>
      <c r="I370" s="4">
        <f>(E370/H370)</f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t="b">
        <v>0</v>
      </c>
      <c r="O370" t="b">
        <v>1</v>
      </c>
      <c r="P370" t="s">
        <v>41</v>
      </c>
      <c r="Q370" t="str">
        <f>LEFT(P370,FIND("/",P370,1)-1)</f>
        <v>film &amp; video</v>
      </c>
      <c r="R370" t="str">
        <f>RIGHT(P370,LEN(P370)-SEARCH("/",P370,1))</f>
        <v>documentary</v>
      </c>
      <c r="S370" s="8">
        <f>(((L370/60)/60)/24)+DATE(1970,1,1)</f>
        <v>40464.208333333336</v>
      </c>
      <c r="T370" s="8">
        <f>(((M370/60)/60)/24)+DATE(1970,1,1)</f>
        <v>40487.208333333336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4">
        <f>(E371/D371)*100</f>
        <v>273.01851851851848</v>
      </c>
      <c r="G371" t="s">
        <v>19</v>
      </c>
      <c r="H371">
        <v>154</v>
      </c>
      <c r="I371" s="4">
        <f>(E371/H371)</f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268</v>
      </c>
      <c r="Q371" t="str">
        <f>LEFT(P371,FIND("/",P371,1)-1)</f>
        <v>film &amp; video</v>
      </c>
      <c r="R371" t="str">
        <f>RIGHT(P371,LEN(P371)-SEARCH("/",P371,1))</f>
        <v>television</v>
      </c>
      <c r="S371" s="8">
        <f>(((L371/60)/60)/24)+DATE(1970,1,1)</f>
        <v>41308.25</v>
      </c>
      <c r="T371" s="8">
        <f>(((M371/60)/60)/24)+DATE(1970,1,1)</f>
        <v>41347.208333333336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4">
        <f>(E372/D372)*100</f>
        <v>159.36331255565449</v>
      </c>
      <c r="G372" t="s">
        <v>19</v>
      </c>
      <c r="H372">
        <v>5966</v>
      </c>
      <c r="I372" s="4">
        <f>(E372/H372)</f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32</v>
      </c>
      <c r="Q372" t="str">
        <f>LEFT(P372,FIND("/",P372,1)-1)</f>
        <v>theater</v>
      </c>
      <c r="R372" t="str">
        <f>RIGHT(P372,LEN(P372)-SEARCH("/",P372,1))</f>
        <v>plays</v>
      </c>
      <c r="S372" s="8">
        <f>(((L372/60)/60)/24)+DATE(1970,1,1)</f>
        <v>43570.208333333328</v>
      </c>
      <c r="T372" s="8">
        <f>(((M372/60)/60)/24)+DATE(1970,1,1)</f>
        <v>43576.208333333328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4">
        <f>(E373/D373)*100</f>
        <v>67.869978858350947</v>
      </c>
      <c r="G373" t="s">
        <v>13</v>
      </c>
      <c r="H373">
        <v>2176</v>
      </c>
      <c r="I373" s="4">
        <f>(E373/H373)</f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32</v>
      </c>
      <c r="Q373" t="str">
        <f>LEFT(P373,FIND("/",P373,1)-1)</f>
        <v>theater</v>
      </c>
      <c r="R373" t="str">
        <f>RIGHT(P373,LEN(P373)-SEARCH("/",P373,1))</f>
        <v>plays</v>
      </c>
      <c r="S373" s="8">
        <f>(((L373/60)/60)/24)+DATE(1970,1,1)</f>
        <v>42043.25</v>
      </c>
      <c r="T373" s="8">
        <f>(((M373/60)/60)/24)+DATE(1970,1,1)</f>
        <v>42094.208333333328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4">
        <f>(E374/D374)*100</f>
        <v>1591.5555555555554</v>
      </c>
      <c r="G374" t="s">
        <v>19</v>
      </c>
      <c r="H374">
        <v>169</v>
      </c>
      <c r="I374" s="4">
        <f>(E374/H374)</f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41</v>
      </c>
      <c r="Q374" t="str">
        <f>LEFT(P374,FIND("/",P374,1)-1)</f>
        <v>film &amp; video</v>
      </c>
      <c r="R374" t="str">
        <f>RIGHT(P374,LEN(P374)-SEARCH("/",P374,1))</f>
        <v>documentary</v>
      </c>
      <c r="S374" s="8">
        <f>(((L374/60)/60)/24)+DATE(1970,1,1)</f>
        <v>42012.25</v>
      </c>
      <c r="T374" s="8">
        <f>(((M374/60)/60)/24)+DATE(1970,1,1)</f>
        <v>42032.25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4">
        <f>(E375/D375)*100</f>
        <v>730.18222222222221</v>
      </c>
      <c r="G375" t="s">
        <v>19</v>
      </c>
      <c r="H375">
        <v>2106</v>
      </c>
      <c r="I375" s="4">
        <f>(E375/H375)</f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32</v>
      </c>
      <c r="Q375" t="str">
        <f>LEFT(P375,FIND("/",P375,1)-1)</f>
        <v>theater</v>
      </c>
      <c r="R375" t="str">
        <f>RIGHT(P375,LEN(P375)-SEARCH("/",P375,1))</f>
        <v>plays</v>
      </c>
      <c r="S375" s="8">
        <f>(((L375/60)/60)/24)+DATE(1970,1,1)</f>
        <v>42964.208333333328</v>
      </c>
      <c r="T375" s="8">
        <f>(((M375/60)/60)/24)+DATE(1970,1,1)</f>
        <v>42972.208333333328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4">
        <f>(E376/D376)*100</f>
        <v>13.185782556750297</v>
      </c>
      <c r="G376" t="s">
        <v>13</v>
      </c>
      <c r="H376">
        <v>441</v>
      </c>
      <c r="I376" s="4">
        <f>(E376/H376)</f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41</v>
      </c>
      <c r="Q376" t="str">
        <f>LEFT(P376,FIND("/",P376,1)-1)</f>
        <v>film &amp; video</v>
      </c>
      <c r="R376" t="str">
        <f>RIGHT(P376,LEN(P376)-SEARCH("/",P376,1))</f>
        <v>documentary</v>
      </c>
      <c r="S376" s="8">
        <f>(((L376/60)/60)/24)+DATE(1970,1,1)</f>
        <v>43476.25</v>
      </c>
      <c r="T376" s="8">
        <f>(((M376/60)/60)/24)+DATE(1970,1,1)</f>
        <v>43481.25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4">
        <f>(E377/D377)*100</f>
        <v>54.777777777777779</v>
      </c>
      <c r="G377" t="s">
        <v>13</v>
      </c>
      <c r="H377">
        <v>25</v>
      </c>
      <c r="I377" s="4">
        <f>(E377/H377)</f>
        <v>59.16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59</v>
      </c>
      <c r="Q377" t="str">
        <f>LEFT(P377,FIND("/",P377,1)-1)</f>
        <v>music</v>
      </c>
      <c r="R377" t="str">
        <f>RIGHT(P377,LEN(P377)-SEARCH("/",P377,1))</f>
        <v>indie rock</v>
      </c>
      <c r="S377" s="8">
        <f>(((L377/60)/60)/24)+DATE(1970,1,1)</f>
        <v>42293.208333333328</v>
      </c>
      <c r="T377" s="8">
        <f>(((M377/60)/60)/24)+DATE(1970,1,1)</f>
        <v>42350.25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4">
        <f>(E378/D378)*100</f>
        <v>361.02941176470591</v>
      </c>
      <c r="G378" t="s">
        <v>19</v>
      </c>
      <c r="H378">
        <v>131</v>
      </c>
      <c r="I378" s="4">
        <f>(E378/H378)</f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22</v>
      </c>
      <c r="Q378" t="str">
        <f>LEFT(P378,FIND("/",P378,1)-1)</f>
        <v>music</v>
      </c>
      <c r="R378" t="str">
        <f>RIGHT(P378,LEN(P378)-SEARCH("/",P378,1))</f>
        <v>rock</v>
      </c>
      <c r="S378" s="8">
        <f>(((L378/60)/60)/24)+DATE(1970,1,1)</f>
        <v>41826.208333333336</v>
      </c>
      <c r="T378" s="8">
        <f>(((M378/60)/60)/24)+DATE(1970,1,1)</f>
        <v>41832.208333333336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4">
        <f>(E379/D379)*100</f>
        <v>10.257545271629779</v>
      </c>
      <c r="G379" t="s">
        <v>13</v>
      </c>
      <c r="H379">
        <v>127</v>
      </c>
      <c r="I379" s="4">
        <f>(E379/H379)</f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32</v>
      </c>
      <c r="Q379" t="str">
        <f>LEFT(P379,FIND("/",P379,1)-1)</f>
        <v>theater</v>
      </c>
      <c r="R379" t="str">
        <f>RIGHT(P379,LEN(P379)-SEARCH("/",P379,1))</f>
        <v>plays</v>
      </c>
      <c r="S379" s="8">
        <f>(((L379/60)/60)/24)+DATE(1970,1,1)</f>
        <v>43760.208333333328</v>
      </c>
      <c r="T379" s="8">
        <f>(((M379/60)/60)/24)+DATE(1970,1,1)</f>
        <v>43774.25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4">
        <f>(E380/D380)*100</f>
        <v>13.962962962962964</v>
      </c>
      <c r="G380" t="s">
        <v>13</v>
      </c>
      <c r="H380">
        <v>355</v>
      </c>
      <c r="I380" s="4">
        <f>(E380/H380)</f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41</v>
      </c>
      <c r="Q380" t="str">
        <f>LEFT(P380,FIND("/",P380,1)-1)</f>
        <v>film &amp; video</v>
      </c>
      <c r="R380" t="str">
        <f>RIGHT(P380,LEN(P380)-SEARCH("/",P380,1))</f>
        <v>documentary</v>
      </c>
      <c r="S380" s="8">
        <f>(((L380/60)/60)/24)+DATE(1970,1,1)</f>
        <v>43241.208333333328</v>
      </c>
      <c r="T380" s="8">
        <f>(((M380/60)/60)/24)+DATE(1970,1,1)</f>
        <v>43279.208333333328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4">
        <f>(E381/D381)*100</f>
        <v>40.444444444444443</v>
      </c>
      <c r="G381" t="s">
        <v>13</v>
      </c>
      <c r="H381">
        <v>44</v>
      </c>
      <c r="I381" s="4">
        <f>(E381/H381)</f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t="b">
        <v>0</v>
      </c>
      <c r="O381" t="b">
        <v>0</v>
      </c>
      <c r="P381" t="s">
        <v>32</v>
      </c>
      <c r="Q381" t="str">
        <f>LEFT(P381,FIND("/",P381,1)-1)</f>
        <v>theater</v>
      </c>
      <c r="R381" t="str">
        <f>RIGHT(P381,LEN(P381)-SEARCH("/",P381,1))</f>
        <v>plays</v>
      </c>
      <c r="S381" s="8">
        <f>(((L381/60)/60)/24)+DATE(1970,1,1)</f>
        <v>40843.208333333336</v>
      </c>
      <c r="T381" s="8">
        <f>(((M381/60)/60)/24)+DATE(1970,1,1)</f>
        <v>40857.25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4">
        <f>(E382/D382)*100</f>
        <v>160.32</v>
      </c>
      <c r="G382" t="s">
        <v>19</v>
      </c>
      <c r="H382">
        <v>84</v>
      </c>
      <c r="I382" s="4">
        <f>(E382/H382)</f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32</v>
      </c>
      <c r="Q382" t="str">
        <f>LEFT(P382,FIND("/",P382,1)-1)</f>
        <v>theater</v>
      </c>
      <c r="R382" t="str">
        <f>RIGHT(P382,LEN(P382)-SEARCH("/",P382,1))</f>
        <v>plays</v>
      </c>
      <c r="S382" s="8">
        <f>(((L382/60)/60)/24)+DATE(1970,1,1)</f>
        <v>41448.208333333336</v>
      </c>
      <c r="T382" s="8">
        <f>(((M382/60)/60)/24)+DATE(1970,1,1)</f>
        <v>41453.208333333336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4">
        <f>(E383/D383)*100</f>
        <v>183.9433962264151</v>
      </c>
      <c r="G383" t="s">
        <v>19</v>
      </c>
      <c r="H383">
        <v>155</v>
      </c>
      <c r="I383" s="4">
        <f>(E383/H383)</f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32</v>
      </c>
      <c r="Q383" t="str">
        <f>LEFT(P383,FIND("/",P383,1)-1)</f>
        <v>theater</v>
      </c>
      <c r="R383" t="str">
        <f>RIGHT(P383,LEN(P383)-SEARCH("/",P383,1))</f>
        <v>plays</v>
      </c>
      <c r="S383" s="8">
        <f>(((L383/60)/60)/24)+DATE(1970,1,1)</f>
        <v>42163.208333333328</v>
      </c>
      <c r="T383" s="8">
        <f>(((M383/60)/60)/24)+DATE(1970,1,1)</f>
        <v>42209.208333333328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4">
        <f>(E384/D384)*100</f>
        <v>63.769230769230766</v>
      </c>
      <c r="G384" t="s">
        <v>13</v>
      </c>
      <c r="H384">
        <v>67</v>
      </c>
      <c r="I384" s="4">
        <f>(E384/H384)</f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121</v>
      </c>
      <c r="Q384" t="str">
        <f>LEFT(P384,FIND("/",P384,1)-1)</f>
        <v>photography</v>
      </c>
      <c r="R384" t="str">
        <f>RIGHT(P384,LEN(P384)-SEARCH("/",P384,1))</f>
        <v>photography books</v>
      </c>
      <c r="S384" s="8">
        <f>(((L384/60)/60)/24)+DATE(1970,1,1)</f>
        <v>43024.208333333328</v>
      </c>
      <c r="T384" s="8">
        <f>(((M384/60)/60)/24)+DATE(1970,1,1)</f>
        <v>43043.208333333328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4">
        <f>(E385/D385)*100</f>
        <v>225.38095238095238</v>
      </c>
      <c r="G385" t="s">
        <v>19</v>
      </c>
      <c r="H385">
        <v>189</v>
      </c>
      <c r="I385" s="4">
        <f>(E385/H385)</f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16</v>
      </c>
      <c r="Q385" t="str">
        <f>LEFT(P385,FIND("/",P385,1)-1)</f>
        <v>food</v>
      </c>
      <c r="R385" t="str">
        <f>RIGHT(P385,LEN(P385)-SEARCH("/",P385,1))</f>
        <v>food trucks</v>
      </c>
      <c r="S385" s="8">
        <f>(((L385/60)/60)/24)+DATE(1970,1,1)</f>
        <v>43509.25</v>
      </c>
      <c r="T385" s="8">
        <f>(((M385/60)/60)/24)+DATE(1970,1,1)</f>
        <v>43515.25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4">
        <f>(E386/D386)*100</f>
        <v>172.00961538461539</v>
      </c>
      <c r="G386" t="s">
        <v>19</v>
      </c>
      <c r="H386">
        <v>4799</v>
      </c>
      <c r="I386" s="4">
        <f>(E386/H386)</f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41</v>
      </c>
      <c r="Q386" t="str">
        <f>LEFT(P386,FIND("/",P386,1)-1)</f>
        <v>film &amp; video</v>
      </c>
      <c r="R386" t="str">
        <f>RIGHT(P386,LEN(P386)-SEARCH("/",P386,1))</f>
        <v>documentary</v>
      </c>
      <c r="S386" s="8">
        <f>(((L386/60)/60)/24)+DATE(1970,1,1)</f>
        <v>42776.25</v>
      </c>
      <c r="T386" s="8">
        <f>(((M386/60)/60)/24)+DATE(1970,1,1)</f>
        <v>42803.25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4">
        <f>(E387/D387)*100</f>
        <v>146.16709511568124</v>
      </c>
      <c r="G387" t="s">
        <v>19</v>
      </c>
      <c r="H387">
        <v>1137</v>
      </c>
      <c r="I387" s="4">
        <f>(E387/H387)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67</v>
      </c>
      <c r="Q387" t="str">
        <f>LEFT(P387,FIND("/",P387,1)-1)</f>
        <v>publishing</v>
      </c>
      <c r="R387" t="str">
        <f>RIGHT(P387,LEN(P387)-SEARCH("/",P387,1))</f>
        <v>nonfiction</v>
      </c>
      <c r="S387" s="8">
        <f>(((L387/60)/60)/24)+DATE(1970,1,1)</f>
        <v>43553.208333333328</v>
      </c>
      <c r="T387" s="8">
        <f>(((M387/60)/60)/24)+DATE(1970,1,1)</f>
        <v>43585.208333333328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4">
        <f>(E388/D388)*100</f>
        <v>76.42361623616236</v>
      </c>
      <c r="G388" t="s">
        <v>13</v>
      </c>
      <c r="H388">
        <v>1068</v>
      </c>
      <c r="I388" s="4">
        <f>(E388/H388)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32</v>
      </c>
      <c r="Q388" t="str">
        <f>LEFT(P388,FIND("/",P388,1)-1)</f>
        <v>theater</v>
      </c>
      <c r="R388" t="str">
        <f>RIGHT(P388,LEN(P388)-SEARCH("/",P388,1))</f>
        <v>plays</v>
      </c>
      <c r="S388" s="8">
        <f>(((L388/60)/60)/24)+DATE(1970,1,1)</f>
        <v>40355.208333333336</v>
      </c>
      <c r="T388" s="8">
        <f>(((M388/60)/60)/24)+DATE(1970,1,1)</f>
        <v>40367.208333333336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4">
        <f>(E389/D389)*100</f>
        <v>39.261467889908261</v>
      </c>
      <c r="G389" t="s">
        <v>13</v>
      </c>
      <c r="H389">
        <v>424</v>
      </c>
      <c r="I389" s="4">
        <f>(E389/H389)</f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64</v>
      </c>
      <c r="Q389" t="str">
        <f>LEFT(P389,FIND("/",P389,1)-1)</f>
        <v>technology</v>
      </c>
      <c r="R389" t="str">
        <f>RIGHT(P389,LEN(P389)-SEARCH("/",P389,1))</f>
        <v>wearables</v>
      </c>
      <c r="S389" s="8">
        <f>(((L389/60)/60)/24)+DATE(1970,1,1)</f>
        <v>41072.208333333336</v>
      </c>
      <c r="T389" s="8">
        <f>(((M389/60)/60)/24)+DATE(1970,1,1)</f>
        <v>41077.208333333336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4">
        <f>(E390/D390)*100</f>
        <v>11.270034843205574</v>
      </c>
      <c r="G390" t="s">
        <v>73</v>
      </c>
      <c r="H390">
        <v>145</v>
      </c>
      <c r="I390" s="4">
        <f>(E390/H390)</f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t="b">
        <v>0</v>
      </c>
      <c r="O390" t="b">
        <v>0</v>
      </c>
      <c r="P390" t="s">
        <v>59</v>
      </c>
      <c r="Q390" t="str">
        <f>LEFT(P390,FIND("/",P390,1)-1)</f>
        <v>music</v>
      </c>
      <c r="R390" t="str">
        <f>RIGHT(P390,LEN(P390)-SEARCH("/",P390,1))</f>
        <v>indie rock</v>
      </c>
      <c r="S390" s="8">
        <f>(((L390/60)/60)/24)+DATE(1970,1,1)</f>
        <v>40912.25</v>
      </c>
      <c r="T390" s="8">
        <f>(((M390/60)/60)/24)+DATE(1970,1,1)</f>
        <v>40914.25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4">
        <f>(E391/D391)*100</f>
        <v>122.11084337349398</v>
      </c>
      <c r="G391" t="s">
        <v>19</v>
      </c>
      <c r="H391">
        <v>1152</v>
      </c>
      <c r="I391" s="4">
        <f>(E391/H391)</f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32</v>
      </c>
      <c r="Q391" t="str">
        <f>LEFT(P391,FIND("/",P391,1)-1)</f>
        <v>theater</v>
      </c>
      <c r="R391" t="str">
        <f>RIGHT(P391,LEN(P391)-SEARCH("/",P391,1))</f>
        <v>plays</v>
      </c>
      <c r="S391" s="8">
        <f>(((L391/60)/60)/24)+DATE(1970,1,1)</f>
        <v>40479.208333333336</v>
      </c>
      <c r="T391" s="8">
        <f>(((M391/60)/60)/24)+DATE(1970,1,1)</f>
        <v>40506.25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4">
        <f>(E392/D392)*100</f>
        <v>186.54166666666669</v>
      </c>
      <c r="G392" t="s">
        <v>19</v>
      </c>
      <c r="H392">
        <v>50</v>
      </c>
      <c r="I392" s="4">
        <f>(E392/H392)</f>
        <v>89.54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121</v>
      </c>
      <c r="Q392" t="str">
        <f>LEFT(P392,FIND("/",P392,1)-1)</f>
        <v>photography</v>
      </c>
      <c r="R392" t="str">
        <f>RIGHT(P392,LEN(P392)-SEARCH("/",P392,1))</f>
        <v>photography books</v>
      </c>
      <c r="S392" s="8">
        <f>(((L392/60)/60)/24)+DATE(1970,1,1)</f>
        <v>41530.208333333336</v>
      </c>
      <c r="T392" s="8">
        <f>(((M392/60)/60)/24)+DATE(1970,1,1)</f>
        <v>41545.208333333336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4">
        <f>(E393/D393)*100</f>
        <v>7.2731788079470201</v>
      </c>
      <c r="G393" t="s">
        <v>13</v>
      </c>
      <c r="H393">
        <v>151</v>
      </c>
      <c r="I393" s="4">
        <f>(E393/H393)</f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67</v>
      </c>
      <c r="Q393" t="str">
        <f>LEFT(P393,FIND("/",P393,1)-1)</f>
        <v>publishing</v>
      </c>
      <c r="R393" t="str">
        <f>RIGHT(P393,LEN(P393)-SEARCH("/",P393,1))</f>
        <v>nonfiction</v>
      </c>
      <c r="S393" s="8">
        <f>(((L393/60)/60)/24)+DATE(1970,1,1)</f>
        <v>41653.25</v>
      </c>
      <c r="T393" s="8">
        <f>(((M393/60)/60)/24)+DATE(1970,1,1)</f>
        <v>41655.25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4">
        <f>(E394/D394)*100</f>
        <v>65.642371234207957</v>
      </c>
      <c r="G394" t="s">
        <v>13</v>
      </c>
      <c r="H394">
        <v>1608</v>
      </c>
      <c r="I394" s="4">
        <f>(E394/H394)</f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64</v>
      </c>
      <c r="Q394" t="str">
        <f>LEFT(P394,FIND("/",P394,1)-1)</f>
        <v>technology</v>
      </c>
      <c r="R394" t="str">
        <f>RIGHT(P394,LEN(P394)-SEARCH("/",P394,1))</f>
        <v>wearables</v>
      </c>
      <c r="S394" s="8">
        <f>(((L394/60)/60)/24)+DATE(1970,1,1)</f>
        <v>40549.25</v>
      </c>
      <c r="T394" s="8">
        <f>(((M394/60)/60)/24)+DATE(1970,1,1)</f>
        <v>40551.25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4">
        <f>(E395/D395)*100</f>
        <v>228.96178343949046</v>
      </c>
      <c r="G395" t="s">
        <v>19</v>
      </c>
      <c r="H395">
        <v>3059</v>
      </c>
      <c r="I395" s="4">
        <f>(E395/H395)</f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t="b">
        <v>0</v>
      </c>
      <c r="O395" t="b">
        <v>0</v>
      </c>
      <c r="P395" t="s">
        <v>158</v>
      </c>
      <c r="Q395" t="str">
        <f>LEFT(P395,FIND("/",P395,1)-1)</f>
        <v>music</v>
      </c>
      <c r="R395" t="str">
        <f>RIGHT(P395,LEN(P395)-SEARCH("/",P395,1))</f>
        <v>jazz</v>
      </c>
      <c r="S395" s="8">
        <f>(((L395/60)/60)/24)+DATE(1970,1,1)</f>
        <v>42933.208333333328</v>
      </c>
      <c r="T395" s="8">
        <f>(((M395/60)/60)/24)+DATE(1970,1,1)</f>
        <v>42934.208333333328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4">
        <f>(E396/D396)*100</f>
        <v>469.37499999999994</v>
      </c>
      <c r="G396" t="s">
        <v>19</v>
      </c>
      <c r="H396">
        <v>34</v>
      </c>
      <c r="I396" s="4">
        <f>(E396/H396)</f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41</v>
      </c>
      <c r="Q396" t="str">
        <f>LEFT(P396,FIND("/",P396,1)-1)</f>
        <v>film &amp; video</v>
      </c>
      <c r="R396" t="str">
        <f>RIGHT(P396,LEN(P396)-SEARCH("/",P396,1))</f>
        <v>documentary</v>
      </c>
      <c r="S396" s="8">
        <f>(((L396/60)/60)/24)+DATE(1970,1,1)</f>
        <v>41484.208333333336</v>
      </c>
      <c r="T396" s="8">
        <f>(((M396/60)/60)/24)+DATE(1970,1,1)</f>
        <v>41494.208333333336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4">
        <f>(E397/D397)*100</f>
        <v>130.11267605633802</v>
      </c>
      <c r="G397" t="s">
        <v>19</v>
      </c>
      <c r="H397">
        <v>220</v>
      </c>
      <c r="I397" s="4">
        <f>(E397/H397)</f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32</v>
      </c>
      <c r="Q397" t="str">
        <f>LEFT(P397,FIND("/",P397,1)-1)</f>
        <v>theater</v>
      </c>
      <c r="R397" t="str">
        <f>RIGHT(P397,LEN(P397)-SEARCH("/",P397,1))</f>
        <v>plays</v>
      </c>
      <c r="S397" s="8">
        <f>(((L397/60)/60)/24)+DATE(1970,1,1)</f>
        <v>40885.25</v>
      </c>
      <c r="T397" s="8">
        <f>(((M397/60)/60)/24)+DATE(1970,1,1)</f>
        <v>40886.25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4">
        <f>(E398/D398)*100</f>
        <v>167.05422993492408</v>
      </c>
      <c r="G398" t="s">
        <v>19</v>
      </c>
      <c r="H398">
        <v>1604</v>
      </c>
      <c r="I398" s="4">
        <f>(E398/H398)</f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t="b">
        <v>0</v>
      </c>
      <c r="O398" t="b">
        <v>0</v>
      </c>
      <c r="P398" t="s">
        <v>52</v>
      </c>
      <c r="Q398" t="str">
        <f>LEFT(P398,FIND("/",P398,1)-1)</f>
        <v>film &amp; video</v>
      </c>
      <c r="R398" t="str">
        <f>RIGHT(P398,LEN(P398)-SEARCH("/",P398,1))</f>
        <v>drama</v>
      </c>
      <c r="S398" s="8">
        <f>(((L398/60)/60)/24)+DATE(1970,1,1)</f>
        <v>43378.208333333328</v>
      </c>
      <c r="T398" s="8">
        <f>(((M398/60)/60)/24)+DATE(1970,1,1)</f>
        <v>43386.208333333328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4">
        <f>(E399/D399)*100</f>
        <v>173.8641975308642</v>
      </c>
      <c r="G399" t="s">
        <v>19</v>
      </c>
      <c r="H399">
        <v>454</v>
      </c>
      <c r="I399" s="4">
        <f>(E399/H399)</f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22</v>
      </c>
      <c r="Q399" t="str">
        <f>LEFT(P399,FIND("/",P399,1)-1)</f>
        <v>music</v>
      </c>
      <c r="R399" t="str">
        <f>RIGHT(P399,LEN(P399)-SEARCH("/",P399,1))</f>
        <v>rock</v>
      </c>
      <c r="S399" s="8">
        <f>(((L399/60)/60)/24)+DATE(1970,1,1)</f>
        <v>41417.208333333336</v>
      </c>
      <c r="T399" s="8">
        <f>(((M399/60)/60)/24)+DATE(1970,1,1)</f>
        <v>41423.208333333336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4">
        <f>(E400/D400)*100</f>
        <v>717.76470588235293</v>
      </c>
      <c r="G400" t="s">
        <v>19</v>
      </c>
      <c r="H400">
        <v>123</v>
      </c>
      <c r="I400" s="4">
        <f>(E400/H400)</f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t="b">
        <v>0</v>
      </c>
      <c r="O400" t="b">
        <v>1</v>
      </c>
      <c r="P400" t="s">
        <v>70</v>
      </c>
      <c r="Q400" t="str">
        <f>LEFT(P400,FIND("/",P400,1)-1)</f>
        <v>film &amp; video</v>
      </c>
      <c r="R400" t="str">
        <f>RIGHT(P400,LEN(P400)-SEARCH("/",P400,1))</f>
        <v>animation</v>
      </c>
      <c r="S400" s="8">
        <f>(((L400/60)/60)/24)+DATE(1970,1,1)</f>
        <v>43228.208333333328</v>
      </c>
      <c r="T400" s="8">
        <f>(((M400/60)/60)/24)+DATE(1970,1,1)</f>
        <v>43230.208333333328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4">
        <f>(E401/D401)*100</f>
        <v>63.850976361767728</v>
      </c>
      <c r="G401" t="s">
        <v>13</v>
      </c>
      <c r="H401">
        <v>941</v>
      </c>
      <c r="I401" s="4">
        <f>(E401/H401)</f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59</v>
      </c>
      <c r="Q401" t="str">
        <f>LEFT(P401,FIND("/",P401,1)-1)</f>
        <v>music</v>
      </c>
      <c r="R401" t="str">
        <f>RIGHT(P401,LEN(P401)-SEARCH("/",P401,1))</f>
        <v>indie rock</v>
      </c>
      <c r="S401" s="8">
        <f>(((L401/60)/60)/24)+DATE(1970,1,1)</f>
        <v>40576.25</v>
      </c>
      <c r="T401" s="8">
        <f>(((M401/60)/60)/24)+DATE(1970,1,1)</f>
        <v>40583.25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4">
        <f>(E402/D402)*100</f>
        <v>2</v>
      </c>
      <c r="G402" t="s">
        <v>13</v>
      </c>
      <c r="H402">
        <v>1</v>
      </c>
      <c r="I402" s="4">
        <f>(E402/H402)</f>
        <v>2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121</v>
      </c>
      <c r="Q402" t="str">
        <f>LEFT(P402,FIND("/",P402,1)-1)</f>
        <v>photography</v>
      </c>
      <c r="R402" t="str">
        <f>RIGHT(P402,LEN(P402)-SEARCH("/",P402,1))</f>
        <v>photography books</v>
      </c>
      <c r="S402" s="8">
        <f>(((L402/60)/60)/24)+DATE(1970,1,1)</f>
        <v>41502.208333333336</v>
      </c>
      <c r="T402" s="8">
        <f>(((M402/60)/60)/24)+DATE(1970,1,1)</f>
        <v>41524.208333333336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4">
        <f>(E403/D403)*100</f>
        <v>1530.2222222222222</v>
      </c>
      <c r="G403" t="s">
        <v>19</v>
      </c>
      <c r="H403">
        <v>299</v>
      </c>
      <c r="I403" s="4">
        <f>(E403/H403)</f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32</v>
      </c>
      <c r="Q403" t="str">
        <f>LEFT(P403,FIND("/",P403,1)-1)</f>
        <v>theater</v>
      </c>
      <c r="R403" t="str">
        <f>RIGHT(P403,LEN(P403)-SEARCH("/",P403,1))</f>
        <v>plays</v>
      </c>
      <c r="S403" s="8">
        <f>(((L403/60)/60)/24)+DATE(1970,1,1)</f>
        <v>43765.208333333328</v>
      </c>
      <c r="T403" s="8">
        <f>(((M403/60)/60)/24)+DATE(1970,1,1)</f>
        <v>43765.208333333328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4">
        <f>(E404/D404)*100</f>
        <v>40.356164383561641</v>
      </c>
      <c r="G404" t="s">
        <v>13</v>
      </c>
      <c r="H404">
        <v>40</v>
      </c>
      <c r="I404" s="4">
        <f>(E404/H404)</f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99</v>
      </c>
      <c r="Q404" t="str">
        <f>LEFT(P404,FIND("/",P404,1)-1)</f>
        <v>film &amp; video</v>
      </c>
      <c r="R404" t="str">
        <f>RIGHT(P404,LEN(P404)-SEARCH("/",P404,1))</f>
        <v>shorts</v>
      </c>
      <c r="S404" s="8">
        <f>(((L404/60)/60)/24)+DATE(1970,1,1)</f>
        <v>40914.25</v>
      </c>
      <c r="T404" s="8">
        <f>(((M404/60)/60)/24)+DATE(1970,1,1)</f>
        <v>40961.25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4">
        <f>(E405/D405)*100</f>
        <v>86.220633299284984</v>
      </c>
      <c r="G405" t="s">
        <v>13</v>
      </c>
      <c r="H405">
        <v>3015</v>
      </c>
      <c r="I405" s="4">
        <f>(E405/H405)</f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t="b">
        <v>0</v>
      </c>
      <c r="O405" t="b">
        <v>1</v>
      </c>
      <c r="P405" t="s">
        <v>32</v>
      </c>
      <c r="Q405" t="str">
        <f>LEFT(P405,FIND("/",P405,1)-1)</f>
        <v>theater</v>
      </c>
      <c r="R405" t="str">
        <f>RIGHT(P405,LEN(P405)-SEARCH("/",P405,1))</f>
        <v>plays</v>
      </c>
      <c r="S405" s="8">
        <f>(((L405/60)/60)/24)+DATE(1970,1,1)</f>
        <v>40310.208333333336</v>
      </c>
      <c r="T405" s="8">
        <f>(((M405/60)/60)/24)+DATE(1970,1,1)</f>
        <v>40346.208333333336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4">
        <f>(E406/D406)*100</f>
        <v>315.58486707566465</v>
      </c>
      <c r="G406" t="s">
        <v>19</v>
      </c>
      <c r="H406">
        <v>2237</v>
      </c>
      <c r="I406" s="4">
        <f>(E406/H406)</f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32</v>
      </c>
      <c r="Q406" t="str">
        <f>LEFT(P406,FIND("/",P406,1)-1)</f>
        <v>theater</v>
      </c>
      <c r="R406" t="str">
        <f>RIGHT(P406,LEN(P406)-SEARCH("/",P406,1))</f>
        <v>plays</v>
      </c>
      <c r="S406" s="8">
        <f>(((L406/60)/60)/24)+DATE(1970,1,1)</f>
        <v>43053.25</v>
      </c>
      <c r="T406" s="8">
        <f>(((M406/60)/60)/24)+DATE(1970,1,1)</f>
        <v>43056.25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4">
        <f>(E407/D407)*100</f>
        <v>89.618243243243242</v>
      </c>
      <c r="G407" t="s">
        <v>13</v>
      </c>
      <c r="H407">
        <v>435</v>
      </c>
      <c r="I407" s="4">
        <f>(E407/H407)</f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32</v>
      </c>
      <c r="Q407" t="str">
        <f>LEFT(P407,FIND("/",P407,1)-1)</f>
        <v>theater</v>
      </c>
      <c r="R407" t="str">
        <f>RIGHT(P407,LEN(P407)-SEARCH("/",P407,1))</f>
        <v>plays</v>
      </c>
      <c r="S407" s="8">
        <f>(((L407/60)/60)/24)+DATE(1970,1,1)</f>
        <v>43255.208333333328</v>
      </c>
      <c r="T407" s="8">
        <f>(((M407/60)/60)/24)+DATE(1970,1,1)</f>
        <v>43305.208333333328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4">
        <f>(E408/D408)*100</f>
        <v>182.14503816793894</v>
      </c>
      <c r="G408" t="s">
        <v>19</v>
      </c>
      <c r="H408">
        <v>645</v>
      </c>
      <c r="I408" s="4">
        <f>(E408/H408)</f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41</v>
      </c>
      <c r="Q408" t="str">
        <f>LEFT(P408,FIND("/",P408,1)-1)</f>
        <v>film &amp; video</v>
      </c>
      <c r="R408" t="str">
        <f>RIGHT(P408,LEN(P408)-SEARCH("/",P408,1))</f>
        <v>documentary</v>
      </c>
      <c r="S408" s="8">
        <f>(((L408/60)/60)/24)+DATE(1970,1,1)</f>
        <v>41304.25</v>
      </c>
      <c r="T408" s="8">
        <f>(((M408/60)/60)/24)+DATE(1970,1,1)</f>
        <v>41316.25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4">
        <f>(E409/D409)*100</f>
        <v>355.88235294117646</v>
      </c>
      <c r="G409" t="s">
        <v>19</v>
      </c>
      <c r="H409">
        <v>484</v>
      </c>
      <c r="I409" s="4">
        <f>(E409/H409)</f>
        <v>25</v>
      </c>
      <c r="J409" t="s">
        <v>35</v>
      </c>
      <c r="K409" t="s">
        <v>36</v>
      </c>
      <c r="L409">
        <v>1570942800</v>
      </c>
      <c r="M409">
        <v>1571547600</v>
      </c>
      <c r="N409" t="b">
        <v>0</v>
      </c>
      <c r="O409" t="b">
        <v>0</v>
      </c>
      <c r="P409" t="s">
        <v>32</v>
      </c>
      <c r="Q409" t="str">
        <f>LEFT(P409,FIND("/",P409,1)-1)</f>
        <v>theater</v>
      </c>
      <c r="R409" t="str">
        <f>RIGHT(P409,LEN(P409)-SEARCH("/",P409,1))</f>
        <v>plays</v>
      </c>
      <c r="S409" s="8">
        <f>(((L409/60)/60)/24)+DATE(1970,1,1)</f>
        <v>43751.208333333328</v>
      </c>
      <c r="T409" s="8">
        <f>(((M409/60)/60)/24)+DATE(1970,1,1)</f>
        <v>43758.208333333328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4">
        <f>(E410/D410)*100</f>
        <v>131.83695652173913</v>
      </c>
      <c r="G410" t="s">
        <v>19</v>
      </c>
      <c r="H410">
        <v>154</v>
      </c>
      <c r="I410" s="4">
        <f>(E410/H410)</f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t="b">
        <v>0</v>
      </c>
      <c r="O410" t="b">
        <v>0</v>
      </c>
      <c r="P410" t="s">
        <v>41</v>
      </c>
      <c r="Q410" t="str">
        <f>LEFT(P410,FIND("/",P410,1)-1)</f>
        <v>film &amp; video</v>
      </c>
      <c r="R410" t="str">
        <f>RIGHT(P410,LEN(P410)-SEARCH("/",P410,1))</f>
        <v>documentary</v>
      </c>
      <c r="S410" s="8">
        <f>(((L410/60)/60)/24)+DATE(1970,1,1)</f>
        <v>42541.208333333328</v>
      </c>
      <c r="T410" s="8">
        <f>(((M410/60)/60)/24)+DATE(1970,1,1)</f>
        <v>42561.208333333328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4">
        <f>(E411/D411)*100</f>
        <v>46.315634218289084</v>
      </c>
      <c r="G411" t="s">
        <v>13</v>
      </c>
      <c r="H411">
        <v>714</v>
      </c>
      <c r="I411" s="4">
        <f>(E411/H411)</f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22</v>
      </c>
      <c r="Q411" t="str">
        <f>LEFT(P411,FIND("/",P411,1)-1)</f>
        <v>music</v>
      </c>
      <c r="R411" t="str">
        <f>RIGHT(P411,LEN(P411)-SEARCH("/",P411,1))</f>
        <v>rock</v>
      </c>
      <c r="S411" s="8">
        <f>(((L411/60)/60)/24)+DATE(1970,1,1)</f>
        <v>42843.208333333328</v>
      </c>
      <c r="T411" s="8">
        <f>(((M411/60)/60)/24)+DATE(1970,1,1)</f>
        <v>42847.208333333328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4">
        <f>(E412/D412)*100</f>
        <v>36.132726089785294</v>
      </c>
      <c r="G412" t="s">
        <v>46</v>
      </c>
      <c r="H412">
        <v>1111</v>
      </c>
      <c r="I412" s="4">
        <f>(E412/H412)</f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291</v>
      </c>
      <c r="Q412" t="str">
        <f>LEFT(P412,FIND("/",P412,1)-1)</f>
        <v>games</v>
      </c>
      <c r="R412" t="str">
        <f>RIGHT(P412,LEN(P412)-SEARCH("/",P412,1))</f>
        <v>mobile games</v>
      </c>
      <c r="S412" s="8">
        <f>(((L412/60)/60)/24)+DATE(1970,1,1)</f>
        <v>42122.208333333328</v>
      </c>
      <c r="T412" s="8">
        <f>(((M412/60)/60)/24)+DATE(1970,1,1)</f>
        <v>42122.208333333328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4">
        <f>(E413/D413)*100</f>
        <v>104.62820512820512</v>
      </c>
      <c r="G413" t="s">
        <v>19</v>
      </c>
      <c r="H413">
        <v>82</v>
      </c>
      <c r="I413" s="4">
        <f>(E413/H413)</f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32</v>
      </c>
      <c r="Q413" t="str">
        <f>LEFT(P413,FIND("/",P413,1)-1)</f>
        <v>theater</v>
      </c>
      <c r="R413" t="str">
        <f>RIGHT(P413,LEN(P413)-SEARCH("/",P413,1))</f>
        <v>plays</v>
      </c>
      <c r="S413" s="8">
        <f>(((L413/60)/60)/24)+DATE(1970,1,1)</f>
        <v>42884.208333333328</v>
      </c>
      <c r="T413" s="8">
        <f>(((M413/60)/60)/24)+DATE(1970,1,1)</f>
        <v>42886.208333333328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4">
        <f>(E414/D414)*100</f>
        <v>668.85714285714289</v>
      </c>
      <c r="G414" t="s">
        <v>19</v>
      </c>
      <c r="H414">
        <v>134</v>
      </c>
      <c r="I414" s="4">
        <f>(E414/H414)</f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118</v>
      </c>
      <c r="Q414" t="str">
        <f>LEFT(P414,FIND("/",P414,1)-1)</f>
        <v>publishing</v>
      </c>
      <c r="R414" t="str">
        <f>RIGHT(P414,LEN(P414)-SEARCH("/",P414,1))</f>
        <v>fiction</v>
      </c>
      <c r="S414" s="8">
        <f>(((L414/60)/60)/24)+DATE(1970,1,1)</f>
        <v>41642.25</v>
      </c>
      <c r="T414" s="8">
        <f>(((M414/60)/60)/24)+DATE(1970,1,1)</f>
        <v>41652.25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4">
        <f>(E415/D415)*100</f>
        <v>62.072823218997364</v>
      </c>
      <c r="G415" t="s">
        <v>46</v>
      </c>
      <c r="H415">
        <v>1089</v>
      </c>
      <c r="I415" s="4">
        <f>(E415/H415)</f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70</v>
      </c>
      <c r="Q415" t="str">
        <f>LEFT(P415,FIND("/",P415,1)-1)</f>
        <v>film &amp; video</v>
      </c>
      <c r="R415" t="str">
        <f>RIGHT(P415,LEN(P415)-SEARCH("/",P415,1))</f>
        <v>animation</v>
      </c>
      <c r="S415" s="8">
        <f>(((L415/60)/60)/24)+DATE(1970,1,1)</f>
        <v>43431.25</v>
      </c>
      <c r="T415" s="8">
        <f>(((M415/60)/60)/24)+DATE(1970,1,1)</f>
        <v>43458.25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4">
        <f>(E416/D416)*100</f>
        <v>84.699787460148784</v>
      </c>
      <c r="G416" t="s">
        <v>13</v>
      </c>
      <c r="H416">
        <v>5497</v>
      </c>
      <c r="I416" s="4">
        <f>(E416/H416)</f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16</v>
      </c>
      <c r="Q416" t="str">
        <f>LEFT(P416,FIND("/",P416,1)-1)</f>
        <v>food</v>
      </c>
      <c r="R416" t="str">
        <f>RIGHT(P416,LEN(P416)-SEARCH("/",P416,1))</f>
        <v>food trucks</v>
      </c>
      <c r="S416" s="8">
        <f>(((L416/60)/60)/24)+DATE(1970,1,1)</f>
        <v>40288.208333333336</v>
      </c>
      <c r="T416" s="8">
        <f>(((M416/60)/60)/24)+DATE(1970,1,1)</f>
        <v>40296.208333333336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4">
        <f>(E417/D417)*100</f>
        <v>11.059030837004405</v>
      </c>
      <c r="G417" t="s">
        <v>13</v>
      </c>
      <c r="H417">
        <v>418</v>
      </c>
      <c r="I417" s="4">
        <f>(E417/H417)</f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32</v>
      </c>
      <c r="Q417" t="str">
        <f>LEFT(P417,FIND("/",P417,1)-1)</f>
        <v>theater</v>
      </c>
      <c r="R417" t="str">
        <f>RIGHT(P417,LEN(P417)-SEARCH("/",P417,1))</f>
        <v>plays</v>
      </c>
      <c r="S417" s="8">
        <f>(((L417/60)/60)/24)+DATE(1970,1,1)</f>
        <v>40921.25</v>
      </c>
      <c r="T417" s="8">
        <f>(((M417/60)/60)/24)+DATE(1970,1,1)</f>
        <v>40938.25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4">
        <f>(E418/D418)*100</f>
        <v>43.838781575037146</v>
      </c>
      <c r="G418" t="s">
        <v>13</v>
      </c>
      <c r="H418">
        <v>1439</v>
      </c>
      <c r="I418" s="4">
        <f>(E418/H418)</f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41</v>
      </c>
      <c r="Q418" t="str">
        <f>LEFT(P418,FIND("/",P418,1)-1)</f>
        <v>film &amp; video</v>
      </c>
      <c r="R418" t="str">
        <f>RIGHT(P418,LEN(P418)-SEARCH("/",P418,1))</f>
        <v>documentary</v>
      </c>
      <c r="S418" s="8">
        <f>(((L418/60)/60)/24)+DATE(1970,1,1)</f>
        <v>40560.25</v>
      </c>
      <c r="T418" s="8">
        <f>(((M418/60)/60)/24)+DATE(1970,1,1)</f>
        <v>40569.25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4">
        <f>(E419/D419)*100</f>
        <v>55.470588235294116</v>
      </c>
      <c r="G419" t="s">
        <v>13</v>
      </c>
      <c r="H419">
        <v>15</v>
      </c>
      <c r="I419" s="4">
        <f>(E419/H419)</f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32</v>
      </c>
      <c r="Q419" t="str">
        <f>LEFT(P419,FIND("/",P419,1)-1)</f>
        <v>theater</v>
      </c>
      <c r="R419" t="str">
        <f>RIGHT(P419,LEN(P419)-SEARCH("/",P419,1))</f>
        <v>plays</v>
      </c>
      <c r="S419" s="8">
        <f>(((L419/60)/60)/24)+DATE(1970,1,1)</f>
        <v>43407.208333333328</v>
      </c>
      <c r="T419" s="8">
        <f>(((M419/60)/60)/24)+DATE(1970,1,1)</f>
        <v>43431.25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4">
        <f>(E420/D420)*100</f>
        <v>57.399511301160658</v>
      </c>
      <c r="G420" t="s">
        <v>13</v>
      </c>
      <c r="H420">
        <v>1999</v>
      </c>
      <c r="I420" s="4">
        <f>(E420/H420)</f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t="b">
        <v>0</v>
      </c>
      <c r="O420" t="b">
        <v>0</v>
      </c>
      <c r="P420" t="s">
        <v>41</v>
      </c>
      <c r="Q420" t="str">
        <f>LEFT(P420,FIND("/",P420,1)-1)</f>
        <v>film &amp; video</v>
      </c>
      <c r="R420" t="str">
        <f>RIGHT(P420,LEN(P420)-SEARCH("/",P420,1))</f>
        <v>documentary</v>
      </c>
      <c r="S420" s="8">
        <f>(((L420/60)/60)/24)+DATE(1970,1,1)</f>
        <v>41035.208333333336</v>
      </c>
      <c r="T420" s="8">
        <f>(((M420/60)/60)/24)+DATE(1970,1,1)</f>
        <v>41036.208333333336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4">
        <f>(E421/D421)*100</f>
        <v>123.43497363796135</v>
      </c>
      <c r="G421" t="s">
        <v>19</v>
      </c>
      <c r="H421">
        <v>5203</v>
      </c>
      <c r="I421" s="4">
        <f>(E421/H421)</f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27</v>
      </c>
      <c r="Q421" t="str">
        <f>LEFT(P421,FIND("/",P421,1)-1)</f>
        <v>technology</v>
      </c>
      <c r="R421" t="str">
        <f>RIGHT(P421,LEN(P421)-SEARCH("/",P421,1))</f>
        <v>web</v>
      </c>
      <c r="S421" s="8">
        <f>(((L421/60)/60)/24)+DATE(1970,1,1)</f>
        <v>40899.25</v>
      </c>
      <c r="T421" s="8">
        <f>(((M421/60)/60)/24)+DATE(1970,1,1)</f>
        <v>40905.25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4">
        <f>(E422/D422)*100</f>
        <v>128.46</v>
      </c>
      <c r="G422" t="s">
        <v>19</v>
      </c>
      <c r="H422">
        <v>94</v>
      </c>
      <c r="I422" s="4">
        <f>(E422/H422)</f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32</v>
      </c>
      <c r="Q422" t="str">
        <f>LEFT(P422,FIND("/",P422,1)-1)</f>
        <v>theater</v>
      </c>
      <c r="R422" t="str">
        <f>RIGHT(P422,LEN(P422)-SEARCH("/",P422,1))</f>
        <v>plays</v>
      </c>
      <c r="S422" s="8">
        <f>(((L422/60)/60)/24)+DATE(1970,1,1)</f>
        <v>42911.208333333328</v>
      </c>
      <c r="T422" s="8">
        <f>(((M422/60)/60)/24)+DATE(1970,1,1)</f>
        <v>42925.208333333328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4">
        <f>(E423/D423)*100</f>
        <v>63.989361702127653</v>
      </c>
      <c r="G423" t="s">
        <v>13</v>
      </c>
      <c r="H423">
        <v>118</v>
      </c>
      <c r="I423" s="4">
        <f>(E423/H423)</f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64</v>
      </c>
      <c r="Q423" t="str">
        <f>LEFT(P423,FIND("/",P423,1)-1)</f>
        <v>technology</v>
      </c>
      <c r="R423" t="str">
        <f>RIGHT(P423,LEN(P423)-SEARCH("/",P423,1))</f>
        <v>wearables</v>
      </c>
      <c r="S423" s="8">
        <f>(((L423/60)/60)/24)+DATE(1970,1,1)</f>
        <v>42915.208333333328</v>
      </c>
      <c r="T423" s="8">
        <f>(((M423/60)/60)/24)+DATE(1970,1,1)</f>
        <v>42945.208333333328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4">
        <f>(E424/D424)*100</f>
        <v>127.29885057471265</v>
      </c>
      <c r="G424" t="s">
        <v>19</v>
      </c>
      <c r="H424">
        <v>205</v>
      </c>
      <c r="I424" s="4">
        <f>(E424/H424)</f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32</v>
      </c>
      <c r="Q424" t="str">
        <f>LEFT(P424,FIND("/",P424,1)-1)</f>
        <v>theater</v>
      </c>
      <c r="R424" t="str">
        <f>RIGHT(P424,LEN(P424)-SEARCH("/",P424,1))</f>
        <v>plays</v>
      </c>
      <c r="S424" s="8">
        <f>(((L424/60)/60)/24)+DATE(1970,1,1)</f>
        <v>40285.208333333336</v>
      </c>
      <c r="T424" s="8">
        <f>(((M424/60)/60)/24)+DATE(1970,1,1)</f>
        <v>40305.208333333336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4">
        <f>(E425/D425)*100</f>
        <v>10.638024357239512</v>
      </c>
      <c r="G425" t="s">
        <v>13</v>
      </c>
      <c r="H425">
        <v>162</v>
      </c>
      <c r="I425" s="4">
        <f>(E425/H425)</f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16</v>
      </c>
      <c r="Q425" t="str">
        <f>LEFT(P425,FIND("/",P425,1)-1)</f>
        <v>food</v>
      </c>
      <c r="R425" t="str">
        <f>RIGHT(P425,LEN(P425)-SEARCH("/",P425,1))</f>
        <v>food trucks</v>
      </c>
      <c r="S425" s="8">
        <f>(((L425/60)/60)/24)+DATE(1970,1,1)</f>
        <v>40808.208333333336</v>
      </c>
      <c r="T425" s="8">
        <f>(((M425/60)/60)/24)+DATE(1970,1,1)</f>
        <v>40810.208333333336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4">
        <f>(E426/D426)*100</f>
        <v>40.470588235294116</v>
      </c>
      <c r="G426" t="s">
        <v>13</v>
      </c>
      <c r="H426">
        <v>83</v>
      </c>
      <c r="I426" s="4">
        <f>(E426/H426)</f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59</v>
      </c>
      <c r="Q426" t="str">
        <f>LEFT(P426,FIND("/",P426,1)-1)</f>
        <v>music</v>
      </c>
      <c r="R426" t="str">
        <f>RIGHT(P426,LEN(P426)-SEARCH("/",P426,1))</f>
        <v>indie rock</v>
      </c>
      <c r="S426" s="8">
        <f>(((L426/60)/60)/24)+DATE(1970,1,1)</f>
        <v>43208.208333333328</v>
      </c>
      <c r="T426" s="8">
        <f>(((M426/60)/60)/24)+DATE(1970,1,1)</f>
        <v>43214.208333333328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4">
        <f>(E427/D427)*100</f>
        <v>287.66666666666663</v>
      </c>
      <c r="G427" t="s">
        <v>19</v>
      </c>
      <c r="H427">
        <v>92</v>
      </c>
      <c r="I427" s="4">
        <f>(E427/H427)</f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121</v>
      </c>
      <c r="Q427" t="str">
        <f>LEFT(P427,FIND("/",P427,1)-1)</f>
        <v>photography</v>
      </c>
      <c r="R427" t="str">
        <f>RIGHT(P427,LEN(P427)-SEARCH("/",P427,1))</f>
        <v>photography books</v>
      </c>
      <c r="S427" s="8">
        <f>(((L427/60)/60)/24)+DATE(1970,1,1)</f>
        <v>42213.208333333328</v>
      </c>
      <c r="T427" s="8">
        <f>(((M427/60)/60)/24)+DATE(1970,1,1)</f>
        <v>42219.208333333328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4">
        <f>(E428/D428)*100</f>
        <v>572.94444444444446</v>
      </c>
      <c r="G428" t="s">
        <v>19</v>
      </c>
      <c r="H428">
        <v>219</v>
      </c>
      <c r="I428" s="4">
        <f>(E428/H428)</f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32</v>
      </c>
      <c r="Q428" t="str">
        <f>LEFT(P428,FIND("/",P428,1)-1)</f>
        <v>theater</v>
      </c>
      <c r="R428" t="str">
        <f>RIGHT(P428,LEN(P428)-SEARCH("/",P428,1))</f>
        <v>plays</v>
      </c>
      <c r="S428" s="8">
        <f>(((L428/60)/60)/24)+DATE(1970,1,1)</f>
        <v>41332.25</v>
      </c>
      <c r="T428" s="8">
        <f>(((M428/60)/60)/24)+DATE(1970,1,1)</f>
        <v>41339.25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4">
        <f>(E429/D429)*100</f>
        <v>112.90429799426933</v>
      </c>
      <c r="G429" t="s">
        <v>19</v>
      </c>
      <c r="H429">
        <v>2526</v>
      </c>
      <c r="I429" s="4">
        <f>(E429/H429)</f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32</v>
      </c>
      <c r="Q429" t="str">
        <f>LEFT(P429,FIND("/",P429,1)-1)</f>
        <v>theater</v>
      </c>
      <c r="R429" t="str">
        <f>RIGHT(P429,LEN(P429)-SEARCH("/",P429,1))</f>
        <v>plays</v>
      </c>
      <c r="S429" s="8">
        <f>(((L429/60)/60)/24)+DATE(1970,1,1)</f>
        <v>41895.208333333336</v>
      </c>
      <c r="T429" s="8">
        <f>(((M429/60)/60)/24)+DATE(1970,1,1)</f>
        <v>41927.208333333336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4">
        <f>(E430/D430)*100</f>
        <v>46.387573964497044</v>
      </c>
      <c r="G430" t="s">
        <v>13</v>
      </c>
      <c r="H430">
        <v>747</v>
      </c>
      <c r="I430" s="4">
        <f>(E430/H430)</f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70</v>
      </c>
      <c r="Q430" t="str">
        <f>LEFT(P430,FIND("/",P430,1)-1)</f>
        <v>film &amp; video</v>
      </c>
      <c r="R430" t="str">
        <f>RIGHT(P430,LEN(P430)-SEARCH("/",P430,1))</f>
        <v>animation</v>
      </c>
      <c r="S430" s="8">
        <f>(((L430/60)/60)/24)+DATE(1970,1,1)</f>
        <v>40585.25</v>
      </c>
      <c r="T430" s="8">
        <f>(((M430/60)/60)/24)+DATE(1970,1,1)</f>
        <v>40592.25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4">
        <f>(E431/D431)*100</f>
        <v>90.675916230366497</v>
      </c>
      <c r="G431" t="s">
        <v>73</v>
      </c>
      <c r="H431">
        <v>2138</v>
      </c>
      <c r="I431" s="4">
        <f>(E431/H431)</f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121</v>
      </c>
      <c r="Q431" t="str">
        <f>LEFT(P431,FIND("/",P431,1)-1)</f>
        <v>photography</v>
      </c>
      <c r="R431" t="str">
        <f>RIGHT(P431,LEN(P431)-SEARCH("/",P431,1))</f>
        <v>photography books</v>
      </c>
      <c r="S431" s="8">
        <f>(((L431/60)/60)/24)+DATE(1970,1,1)</f>
        <v>41680.25</v>
      </c>
      <c r="T431" s="8">
        <f>(((M431/60)/60)/24)+DATE(1970,1,1)</f>
        <v>41708.208333333336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4">
        <f>(E432/D432)*100</f>
        <v>67.740740740740748</v>
      </c>
      <c r="G432" t="s">
        <v>13</v>
      </c>
      <c r="H432">
        <v>84</v>
      </c>
      <c r="I432" s="4">
        <f>(E432/H432)</f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32</v>
      </c>
      <c r="Q432" t="str">
        <f>LEFT(P432,FIND("/",P432,1)-1)</f>
        <v>theater</v>
      </c>
      <c r="R432" t="str">
        <f>RIGHT(P432,LEN(P432)-SEARCH("/",P432,1))</f>
        <v>plays</v>
      </c>
      <c r="S432" s="8">
        <f>(((L432/60)/60)/24)+DATE(1970,1,1)</f>
        <v>43737.208333333328</v>
      </c>
      <c r="T432" s="8">
        <f>(((M432/60)/60)/24)+DATE(1970,1,1)</f>
        <v>43771.208333333328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4">
        <f>(E433/D433)*100</f>
        <v>192.49019607843135</v>
      </c>
      <c r="G433" t="s">
        <v>19</v>
      </c>
      <c r="H433">
        <v>94</v>
      </c>
      <c r="I433" s="4">
        <f>(E433/H433)</f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32</v>
      </c>
      <c r="Q433" t="str">
        <f>LEFT(P433,FIND("/",P433,1)-1)</f>
        <v>theater</v>
      </c>
      <c r="R433" t="str">
        <f>RIGHT(P433,LEN(P433)-SEARCH("/",P433,1))</f>
        <v>plays</v>
      </c>
      <c r="S433" s="8">
        <f>(((L433/60)/60)/24)+DATE(1970,1,1)</f>
        <v>43273.208333333328</v>
      </c>
      <c r="T433" s="8">
        <f>(((M433/60)/60)/24)+DATE(1970,1,1)</f>
        <v>43290.208333333328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4">
        <f>(E434/D434)*100</f>
        <v>82.714285714285722</v>
      </c>
      <c r="G434" t="s">
        <v>13</v>
      </c>
      <c r="H434">
        <v>91</v>
      </c>
      <c r="I434" s="4">
        <f>(E434/H434)</f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32</v>
      </c>
      <c r="Q434" t="str">
        <f>LEFT(P434,FIND("/",P434,1)-1)</f>
        <v>theater</v>
      </c>
      <c r="R434" t="str">
        <f>RIGHT(P434,LEN(P434)-SEARCH("/",P434,1))</f>
        <v>plays</v>
      </c>
      <c r="S434" s="8">
        <f>(((L434/60)/60)/24)+DATE(1970,1,1)</f>
        <v>41761.208333333336</v>
      </c>
      <c r="T434" s="8">
        <f>(((M434/60)/60)/24)+DATE(1970,1,1)</f>
        <v>41781.208333333336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4">
        <f>(E435/D435)*100</f>
        <v>54.163920922570021</v>
      </c>
      <c r="G435" t="s">
        <v>13</v>
      </c>
      <c r="H435">
        <v>792</v>
      </c>
      <c r="I435" s="4">
        <f>(E435/H435)</f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41</v>
      </c>
      <c r="Q435" t="str">
        <f>LEFT(P435,FIND("/",P435,1)-1)</f>
        <v>film &amp; video</v>
      </c>
      <c r="R435" t="str">
        <f>RIGHT(P435,LEN(P435)-SEARCH("/",P435,1))</f>
        <v>documentary</v>
      </c>
      <c r="S435" s="8">
        <f>(((L435/60)/60)/24)+DATE(1970,1,1)</f>
        <v>41603.25</v>
      </c>
      <c r="T435" s="8">
        <f>(((M435/60)/60)/24)+DATE(1970,1,1)</f>
        <v>41619.25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4">
        <f>(E436/D436)*100</f>
        <v>16.722222222222221</v>
      </c>
      <c r="G436" t="s">
        <v>73</v>
      </c>
      <c r="H436">
        <v>10</v>
      </c>
      <c r="I436" s="4">
        <f>(E436/H436)</f>
        <v>90.3</v>
      </c>
      <c r="J436" t="s">
        <v>14</v>
      </c>
      <c r="K436" t="s">
        <v>15</v>
      </c>
      <c r="L436">
        <v>1480572000</v>
      </c>
      <c r="M436">
        <v>1481781600</v>
      </c>
      <c r="N436" t="b">
        <v>1</v>
      </c>
      <c r="O436" t="b">
        <v>0</v>
      </c>
      <c r="P436" t="s">
        <v>32</v>
      </c>
      <c r="Q436" t="str">
        <f>LEFT(P436,FIND("/",P436,1)-1)</f>
        <v>theater</v>
      </c>
      <c r="R436" t="str">
        <f>RIGHT(P436,LEN(P436)-SEARCH("/",P436,1))</f>
        <v>plays</v>
      </c>
      <c r="S436" s="8">
        <f>(((L436/60)/60)/24)+DATE(1970,1,1)</f>
        <v>42705.25</v>
      </c>
      <c r="T436" s="8">
        <f>(((M436/60)/60)/24)+DATE(1970,1,1)</f>
        <v>42719.25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4">
        <f>(E437/D437)*100</f>
        <v>116.87664041994749</v>
      </c>
      <c r="G437" t="s">
        <v>19</v>
      </c>
      <c r="H437">
        <v>1713</v>
      </c>
      <c r="I437" s="4">
        <f>(E437/H437)</f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t="b">
        <v>0</v>
      </c>
      <c r="O437" t="b">
        <v>1</v>
      </c>
      <c r="P437" t="s">
        <v>32</v>
      </c>
      <c r="Q437" t="str">
        <f>LEFT(P437,FIND("/",P437,1)-1)</f>
        <v>theater</v>
      </c>
      <c r="R437" t="str">
        <f>RIGHT(P437,LEN(P437)-SEARCH("/",P437,1))</f>
        <v>plays</v>
      </c>
      <c r="S437" s="8">
        <f>(((L437/60)/60)/24)+DATE(1970,1,1)</f>
        <v>41988.25</v>
      </c>
      <c r="T437" s="8">
        <f>(((M437/60)/60)/24)+DATE(1970,1,1)</f>
        <v>42000.25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4">
        <f>(E438/D438)*100</f>
        <v>1052.1538461538462</v>
      </c>
      <c r="G438" t="s">
        <v>19</v>
      </c>
      <c r="H438">
        <v>249</v>
      </c>
      <c r="I438" s="4">
        <f>(E438/H438)</f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158</v>
      </c>
      <c r="Q438" t="str">
        <f>LEFT(P438,FIND("/",P438,1)-1)</f>
        <v>music</v>
      </c>
      <c r="R438" t="str">
        <f>RIGHT(P438,LEN(P438)-SEARCH("/",P438,1))</f>
        <v>jazz</v>
      </c>
      <c r="S438" s="8">
        <f>(((L438/60)/60)/24)+DATE(1970,1,1)</f>
        <v>43575.208333333328</v>
      </c>
      <c r="T438" s="8">
        <f>(((M438/60)/60)/24)+DATE(1970,1,1)</f>
        <v>43576.208333333328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4">
        <f>(E439/D439)*100</f>
        <v>123.07407407407408</v>
      </c>
      <c r="G439" t="s">
        <v>19</v>
      </c>
      <c r="H439">
        <v>192</v>
      </c>
      <c r="I439" s="4">
        <f>(E439/H439)</f>
        <v>51.921875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70</v>
      </c>
      <c r="Q439" t="str">
        <f>LEFT(P439,FIND("/",P439,1)-1)</f>
        <v>film &amp; video</v>
      </c>
      <c r="R439" t="str">
        <f>RIGHT(P439,LEN(P439)-SEARCH("/",P439,1))</f>
        <v>animation</v>
      </c>
      <c r="S439" s="8">
        <f>(((L439/60)/60)/24)+DATE(1970,1,1)</f>
        <v>42260.208333333328</v>
      </c>
      <c r="T439" s="8">
        <f>(((M439/60)/60)/24)+DATE(1970,1,1)</f>
        <v>42263.208333333328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4">
        <f>(E440/D440)*100</f>
        <v>178.63855421686748</v>
      </c>
      <c r="G440" t="s">
        <v>19</v>
      </c>
      <c r="H440">
        <v>247</v>
      </c>
      <c r="I440" s="4">
        <f>(E440/H440)</f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32</v>
      </c>
      <c r="Q440" t="str">
        <f>LEFT(P440,FIND("/",P440,1)-1)</f>
        <v>theater</v>
      </c>
      <c r="R440" t="str">
        <f>RIGHT(P440,LEN(P440)-SEARCH("/",P440,1))</f>
        <v>plays</v>
      </c>
      <c r="S440" s="8">
        <f>(((L440/60)/60)/24)+DATE(1970,1,1)</f>
        <v>41337.25</v>
      </c>
      <c r="T440" s="8">
        <f>(((M440/60)/60)/24)+DATE(1970,1,1)</f>
        <v>41367.208333333336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4">
        <f>(E441/D441)*100</f>
        <v>355.28169014084506</v>
      </c>
      <c r="G441" t="s">
        <v>19</v>
      </c>
      <c r="H441">
        <v>2293</v>
      </c>
      <c r="I441" s="4">
        <f>(E441/H441)</f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473</v>
      </c>
      <c r="Q441" t="str">
        <f>LEFT(P441,FIND("/",P441,1)-1)</f>
        <v>film &amp; video</v>
      </c>
      <c r="R441" t="str">
        <f>RIGHT(P441,LEN(P441)-SEARCH("/",P441,1))</f>
        <v>science fiction</v>
      </c>
      <c r="S441" s="8">
        <f>(((L441/60)/60)/24)+DATE(1970,1,1)</f>
        <v>42680.208333333328</v>
      </c>
      <c r="T441" s="8">
        <f>(((M441/60)/60)/24)+DATE(1970,1,1)</f>
        <v>42687.25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4">
        <f>(E442/D442)*100</f>
        <v>161.90634146341463</v>
      </c>
      <c r="G442" t="s">
        <v>19</v>
      </c>
      <c r="H442">
        <v>3131</v>
      </c>
      <c r="I442" s="4">
        <f>(E442/H442)</f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268</v>
      </c>
      <c r="Q442" t="str">
        <f>LEFT(P442,FIND("/",P442,1)-1)</f>
        <v>film &amp; video</v>
      </c>
      <c r="R442" t="str">
        <f>RIGHT(P442,LEN(P442)-SEARCH("/",P442,1))</f>
        <v>television</v>
      </c>
      <c r="S442" s="8">
        <f>(((L442/60)/60)/24)+DATE(1970,1,1)</f>
        <v>42916.208333333328</v>
      </c>
      <c r="T442" s="8">
        <f>(((M442/60)/60)/24)+DATE(1970,1,1)</f>
        <v>42926.208333333328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4">
        <f>(E443/D443)*100</f>
        <v>24.914285714285715</v>
      </c>
      <c r="G443" t="s">
        <v>13</v>
      </c>
      <c r="H443">
        <v>32</v>
      </c>
      <c r="I443" s="4">
        <f>(E443/H443)</f>
        <v>54.5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64</v>
      </c>
      <c r="Q443" t="str">
        <f>LEFT(P443,FIND("/",P443,1)-1)</f>
        <v>technology</v>
      </c>
      <c r="R443" t="str">
        <f>RIGHT(P443,LEN(P443)-SEARCH("/",P443,1))</f>
        <v>wearables</v>
      </c>
      <c r="S443" s="8">
        <f>(((L443/60)/60)/24)+DATE(1970,1,1)</f>
        <v>41025.208333333336</v>
      </c>
      <c r="T443" s="8">
        <f>(((M443/60)/60)/24)+DATE(1970,1,1)</f>
        <v>41053.208333333336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4">
        <f>(E444/D444)*100</f>
        <v>198.72222222222223</v>
      </c>
      <c r="G444" t="s">
        <v>19</v>
      </c>
      <c r="H444">
        <v>143</v>
      </c>
      <c r="I444" s="4">
        <f>(E444/H444)</f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t="b">
        <v>0</v>
      </c>
      <c r="O444" t="b">
        <v>0</v>
      </c>
      <c r="P444" t="s">
        <v>32</v>
      </c>
      <c r="Q444" t="str">
        <f>LEFT(P444,FIND("/",P444,1)-1)</f>
        <v>theater</v>
      </c>
      <c r="R444" t="str">
        <f>RIGHT(P444,LEN(P444)-SEARCH("/",P444,1))</f>
        <v>plays</v>
      </c>
      <c r="S444" s="8">
        <f>(((L444/60)/60)/24)+DATE(1970,1,1)</f>
        <v>42980.208333333328</v>
      </c>
      <c r="T444" s="8">
        <f>(((M444/60)/60)/24)+DATE(1970,1,1)</f>
        <v>42996.208333333328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4">
        <f>(E445/D445)*100</f>
        <v>34.752688172043008</v>
      </c>
      <c r="G445" t="s">
        <v>73</v>
      </c>
      <c r="H445">
        <v>90</v>
      </c>
      <c r="I445" s="4">
        <f>(E445/H445)</f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32</v>
      </c>
      <c r="Q445" t="str">
        <f>LEFT(P445,FIND("/",P445,1)-1)</f>
        <v>theater</v>
      </c>
      <c r="R445" t="str">
        <f>RIGHT(P445,LEN(P445)-SEARCH("/",P445,1))</f>
        <v>plays</v>
      </c>
      <c r="S445" s="8">
        <f>(((L445/60)/60)/24)+DATE(1970,1,1)</f>
        <v>40451.208333333336</v>
      </c>
      <c r="T445" s="8">
        <f>(((M445/60)/60)/24)+DATE(1970,1,1)</f>
        <v>40470.208333333336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4">
        <f>(E446/D446)*100</f>
        <v>176.41935483870967</v>
      </c>
      <c r="G446" t="s">
        <v>19</v>
      </c>
      <c r="H446">
        <v>296</v>
      </c>
      <c r="I446" s="4">
        <f>(E446/H446)</f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59</v>
      </c>
      <c r="Q446" t="str">
        <f>LEFT(P446,FIND("/",P446,1)-1)</f>
        <v>music</v>
      </c>
      <c r="R446" t="str">
        <f>RIGHT(P446,LEN(P446)-SEARCH("/",P446,1))</f>
        <v>indie rock</v>
      </c>
      <c r="S446" s="8">
        <f>(((L446/60)/60)/24)+DATE(1970,1,1)</f>
        <v>40748.208333333336</v>
      </c>
      <c r="T446" s="8">
        <f>(((M446/60)/60)/24)+DATE(1970,1,1)</f>
        <v>40750.208333333336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4">
        <f>(E447/D447)*100</f>
        <v>511.38095238095235</v>
      </c>
      <c r="G447" t="s">
        <v>19</v>
      </c>
      <c r="H447">
        <v>170</v>
      </c>
      <c r="I447" s="4">
        <f>(E447/H447)</f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32</v>
      </c>
      <c r="Q447" t="str">
        <f>LEFT(P447,FIND("/",P447,1)-1)</f>
        <v>theater</v>
      </c>
      <c r="R447" t="str">
        <f>RIGHT(P447,LEN(P447)-SEARCH("/",P447,1))</f>
        <v>plays</v>
      </c>
      <c r="S447" s="8">
        <f>(((L447/60)/60)/24)+DATE(1970,1,1)</f>
        <v>40515.25</v>
      </c>
      <c r="T447" s="8">
        <f>(((M447/60)/60)/24)+DATE(1970,1,1)</f>
        <v>40536.25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4">
        <f>(E448/D448)*100</f>
        <v>82.044117647058826</v>
      </c>
      <c r="G448" t="s">
        <v>13</v>
      </c>
      <c r="H448">
        <v>186</v>
      </c>
      <c r="I448" s="4">
        <f>(E448/H448)</f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64</v>
      </c>
      <c r="Q448" t="str">
        <f>LEFT(P448,FIND("/",P448,1)-1)</f>
        <v>technology</v>
      </c>
      <c r="R448" t="str">
        <f>RIGHT(P448,LEN(P448)-SEARCH("/",P448,1))</f>
        <v>wearables</v>
      </c>
      <c r="S448" s="8">
        <f>(((L448/60)/60)/24)+DATE(1970,1,1)</f>
        <v>41261.25</v>
      </c>
      <c r="T448" s="8">
        <f>(((M448/60)/60)/24)+DATE(1970,1,1)</f>
        <v>41263.25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4">
        <f>(E449/D449)*100</f>
        <v>24.326030927835053</v>
      </c>
      <c r="G449" t="s">
        <v>73</v>
      </c>
      <c r="H449">
        <v>439</v>
      </c>
      <c r="I449" s="4">
        <f>(E449/H449)</f>
        <v>86</v>
      </c>
      <c r="J449" t="s">
        <v>39</v>
      </c>
      <c r="K449" t="s">
        <v>40</v>
      </c>
      <c r="L449">
        <v>1513663200</v>
      </c>
      <c r="M449">
        <v>1515045600</v>
      </c>
      <c r="N449" t="b">
        <v>0</v>
      </c>
      <c r="O449" t="b">
        <v>0</v>
      </c>
      <c r="P449" t="s">
        <v>268</v>
      </c>
      <c r="Q449" t="str">
        <f>LEFT(P449,FIND("/",P449,1)-1)</f>
        <v>film &amp; video</v>
      </c>
      <c r="R449" t="str">
        <f>RIGHT(P449,LEN(P449)-SEARCH("/",P449,1))</f>
        <v>television</v>
      </c>
      <c r="S449" s="8">
        <f>(((L449/60)/60)/24)+DATE(1970,1,1)</f>
        <v>43088.25</v>
      </c>
      <c r="T449" s="8">
        <f>(((M449/60)/60)/24)+DATE(1970,1,1)</f>
        <v>43104.25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4">
        <f>(E450/D450)*100</f>
        <v>50.482758620689658</v>
      </c>
      <c r="G450" t="s">
        <v>13</v>
      </c>
      <c r="H450">
        <v>605</v>
      </c>
      <c r="I450" s="4">
        <f>(E450/H450)</f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88</v>
      </c>
      <c r="Q450" t="str">
        <f>LEFT(P450,FIND("/",P450,1)-1)</f>
        <v>games</v>
      </c>
      <c r="R450" t="str">
        <f>RIGHT(P450,LEN(P450)-SEARCH("/",P450,1))</f>
        <v>video games</v>
      </c>
      <c r="S450" s="8">
        <f>(((L450/60)/60)/24)+DATE(1970,1,1)</f>
        <v>41378.208333333336</v>
      </c>
      <c r="T450" s="8">
        <f>(((M450/60)/60)/24)+DATE(1970,1,1)</f>
        <v>41380.208333333336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4">
        <f>(E451/D451)*100</f>
        <v>967</v>
      </c>
      <c r="G451" t="s">
        <v>19</v>
      </c>
      <c r="H451">
        <v>86</v>
      </c>
      <c r="I451" s="4">
        <f>(E451/H451)</f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t="b">
        <v>0</v>
      </c>
      <c r="O451" t="b">
        <v>0</v>
      </c>
      <c r="P451" t="s">
        <v>88</v>
      </c>
      <c r="Q451" t="str">
        <f>LEFT(P451,FIND("/",P451,1)-1)</f>
        <v>games</v>
      </c>
      <c r="R451" t="str">
        <f>RIGHT(P451,LEN(P451)-SEARCH("/",P451,1))</f>
        <v>video games</v>
      </c>
      <c r="S451" s="8">
        <f>(((L451/60)/60)/24)+DATE(1970,1,1)</f>
        <v>43530.25</v>
      </c>
      <c r="T451" s="8">
        <f>(((M451/60)/60)/24)+DATE(1970,1,1)</f>
        <v>43547.208333333328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4">
        <f>(E452/D452)*100</f>
        <v>4</v>
      </c>
      <c r="G452" t="s">
        <v>13</v>
      </c>
      <c r="H452">
        <v>1</v>
      </c>
      <c r="I452" s="4">
        <f>(E452/H452)</f>
        <v>4</v>
      </c>
      <c r="J452" t="s">
        <v>14</v>
      </c>
      <c r="K452" t="s">
        <v>15</v>
      </c>
      <c r="L452">
        <v>1540098000</v>
      </c>
      <c r="M452">
        <v>1542088800</v>
      </c>
      <c r="N452" t="b">
        <v>0</v>
      </c>
      <c r="O452" t="b">
        <v>0</v>
      </c>
      <c r="P452" t="s">
        <v>70</v>
      </c>
      <c r="Q452" t="str">
        <f>LEFT(P452,FIND("/",P452,1)-1)</f>
        <v>film &amp; video</v>
      </c>
      <c r="R452" t="str">
        <f>RIGHT(P452,LEN(P452)-SEARCH("/",P452,1))</f>
        <v>animation</v>
      </c>
      <c r="S452" s="8">
        <f>(((L452/60)/60)/24)+DATE(1970,1,1)</f>
        <v>43394.208333333328</v>
      </c>
      <c r="T452" s="8">
        <f>(((M452/60)/60)/24)+DATE(1970,1,1)</f>
        <v>43417.25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4">
        <f>(E453/D453)*100</f>
        <v>122.84501347708894</v>
      </c>
      <c r="G453" t="s">
        <v>19</v>
      </c>
      <c r="H453">
        <v>6286</v>
      </c>
      <c r="I453" s="4">
        <f>(E453/H453)</f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22</v>
      </c>
      <c r="Q453" t="str">
        <f>LEFT(P453,FIND("/",P453,1)-1)</f>
        <v>music</v>
      </c>
      <c r="R453" t="str">
        <f>RIGHT(P453,LEN(P453)-SEARCH("/",P453,1))</f>
        <v>rock</v>
      </c>
      <c r="S453" s="8">
        <f>(((L453/60)/60)/24)+DATE(1970,1,1)</f>
        <v>42935.208333333328</v>
      </c>
      <c r="T453" s="8">
        <f>(((M453/60)/60)/24)+DATE(1970,1,1)</f>
        <v>42966.208333333328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4">
        <f>(E454/D454)*100</f>
        <v>63.4375</v>
      </c>
      <c r="G454" t="s">
        <v>13</v>
      </c>
      <c r="H454">
        <v>31</v>
      </c>
      <c r="I454" s="4">
        <f>(E454/H454)</f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52</v>
      </c>
      <c r="Q454" t="str">
        <f>LEFT(P454,FIND("/",P454,1)-1)</f>
        <v>film &amp; video</v>
      </c>
      <c r="R454" t="str">
        <f>RIGHT(P454,LEN(P454)-SEARCH("/",P454,1))</f>
        <v>drama</v>
      </c>
      <c r="S454" s="8">
        <f>(((L454/60)/60)/24)+DATE(1970,1,1)</f>
        <v>40365.208333333336</v>
      </c>
      <c r="T454" s="8">
        <f>(((M454/60)/60)/24)+DATE(1970,1,1)</f>
        <v>40366.208333333336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4">
        <f>(E455/D455)*100</f>
        <v>56.331688596491226</v>
      </c>
      <c r="G455" t="s">
        <v>13</v>
      </c>
      <c r="H455">
        <v>1181</v>
      </c>
      <c r="I455" s="4">
        <f>(E455/H455)</f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473</v>
      </c>
      <c r="Q455" t="str">
        <f>LEFT(P455,FIND("/",P455,1)-1)</f>
        <v>film &amp; video</v>
      </c>
      <c r="R455" t="str">
        <f>RIGHT(P455,LEN(P455)-SEARCH("/",P455,1))</f>
        <v>science fiction</v>
      </c>
      <c r="S455" s="8">
        <f>(((L455/60)/60)/24)+DATE(1970,1,1)</f>
        <v>42705.25</v>
      </c>
      <c r="T455" s="8">
        <f>(((M455/60)/60)/24)+DATE(1970,1,1)</f>
        <v>42746.25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4">
        <f>(E456/D456)*100</f>
        <v>44.074999999999996</v>
      </c>
      <c r="G456" t="s">
        <v>13</v>
      </c>
      <c r="H456">
        <v>39</v>
      </c>
      <c r="I456" s="4">
        <f>(E456/H456)</f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52</v>
      </c>
      <c r="Q456" t="str">
        <f>LEFT(P456,FIND("/",P456,1)-1)</f>
        <v>film &amp; video</v>
      </c>
      <c r="R456" t="str">
        <f>RIGHT(P456,LEN(P456)-SEARCH("/",P456,1))</f>
        <v>drama</v>
      </c>
      <c r="S456" s="8">
        <f>(((L456/60)/60)/24)+DATE(1970,1,1)</f>
        <v>41568.208333333336</v>
      </c>
      <c r="T456" s="8">
        <f>(((M456/60)/60)/24)+DATE(1970,1,1)</f>
        <v>41604.25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4">
        <f>(E457/D457)*100</f>
        <v>118.37253218884121</v>
      </c>
      <c r="G457" t="s">
        <v>19</v>
      </c>
      <c r="H457">
        <v>3727</v>
      </c>
      <c r="I457" s="4">
        <f>(E457/H457)</f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32</v>
      </c>
      <c r="Q457" t="str">
        <f>LEFT(P457,FIND("/",P457,1)-1)</f>
        <v>theater</v>
      </c>
      <c r="R457" t="str">
        <f>RIGHT(P457,LEN(P457)-SEARCH("/",P457,1))</f>
        <v>plays</v>
      </c>
      <c r="S457" s="8">
        <f>(((L457/60)/60)/24)+DATE(1970,1,1)</f>
        <v>40809.208333333336</v>
      </c>
      <c r="T457" s="8">
        <f>(((M457/60)/60)/24)+DATE(1970,1,1)</f>
        <v>40832.208333333336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4">
        <f>(E458/D458)*100</f>
        <v>104.1243169398907</v>
      </c>
      <c r="G458" t="s">
        <v>19</v>
      </c>
      <c r="H458">
        <v>1605</v>
      </c>
      <c r="I458" s="4">
        <f>(E458/H458)</f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59</v>
      </c>
      <c r="Q458" t="str">
        <f>LEFT(P458,FIND("/",P458,1)-1)</f>
        <v>music</v>
      </c>
      <c r="R458" t="str">
        <f>RIGHT(P458,LEN(P458)-SEARCH("/",P458,1))</f>
        <v>indie rock</v>
      </c>
      <c r="S458" s="8">
        <f>(((L458/60)/60)/24)+DATE(1970,1,1)</f>
        <v>43141.25</v>
      </c>
      <c r="T458" s="8">
        <f>(((M458/60)/60)/24)+DATE(1970,1,1)</f>
        <v>43141.25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4">
        <f>(E459/D459)*100</f>
        <v>26.640000000000004</v>
      </c>
      <c r="G459" t="s">
        <v>13</v>
      </c>
      <c r="H459">
        <v>46</v>
      </c>
      <c r="I459" s="4">
        <f>(E459/H459)</f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32</v>
      </c>
      <c r="Q459" t="str">
        <f>LEFT(P459,FIND("/",P459,1)-1)</f>
        <v>theater</v>
      </c>
      <c r="R459" t="str">
        <f>RIGHT(P459,LEN(P459)-SEARCH("/",P459,1))</f>
        <v>plays</v>
      </c>
      <c r="S459" s="8">
        <f>(((L459/60)/60)/24)+DATE(1970,1,1)</f>
        <v>42657.208333333328</v>
      </c>
      <c r="T459" s="8">
        <f>(((M459/60)/60)/24)+DATE(1970,1,1)</f>
        <v>42659.208333333328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4">
        <f>(E460/D460)*100</f>
        <v>351.20118343195264</v>
      </c>
      <c r="G460" t="s">
        <v>19</v>
      </c>
      <c r="H460">
        <v>2120</v>
      </c>
      <c r="I460" s="4">
        <f>(E460/H460)</f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32</v>
      </c>
      <c r="Q460" t="str">
        <f>LEFT(P460,FIND("/",P460,1)-1)</f>
        <v>theater</v>
      </c>
      <c r="R460" t="str">
        <f>RIGHT(P460,LEN(P460)-SEARCH("/",P460,1))</f>
        <v>plays</v>
      </c>
      <c r="S460" s="8">
        <f>(((L460/60)/60)/24)+DATE(1970,1,1)</f>
        <v>40265.208333333336</v>
      </c>
      <c r="T460" s="8">
        <f>(((M460/60)/60)/24)+DATE(1970,1,1)</f>
        <v>40309.208333333336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4">
        <f>(E461/D461)*100</f>
        <v>90.063492063492063</v>
      </c>
      <c r="G461" t="s">
        <v>13</v>
      </c>
      <c r="H461">
        <v>105</v>
      </c>
      <c r="I461" s="4">
        <f>(E461/H461)</f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41</v>
      </c>
      <c r="Q461" t="str">
        <f>LEFT(P461,FIND("/",P461,1)-1)</f>
        <v>film &amp; video</v>
      </c>
      <c r="R461" t="str">
        <f>RIGHT(P461,LEN(P461)-SEARCH("/",P461,1))</f>
        <v>documentary</v>
      </c>
      <c r="S461" s="8">
        <f>(((L461/60)/60)/24)+DATE(1970,1,1)</f>
        <v>42001.25</v>
      </c>
      <c r="T461" s="8">
        <f>(((M461/60)/60)/24)+DATE(1970,1,1)</f>
        <v>42026.25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4">
        <f>(E462/D462)*100</f>
        <v>171.625</v>
      </c>
      <c r="G462" t="s">
        <v>19</v>
      </c>
      <c r="H462">
        <v>50</v>
      </c>
      <c r="I462" s="4">
        <f>(E462/H462)</f>
        <v>82.38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32</v>
      </c>
      <c r="Q462" t="str">
        <f>LEFT(P462,FIND("/",P462,1)-1)</f>
        <v>theater</v>
      </c>
      <c r="R462" t="str">
        <f>RIGHT(P462,LEN(P462)-SEARCH("/",P462,1))</f>
        <v>plays</v>
      </c>
      <c r="S462" s="8">
        <f>(((L462/60)/60)/24)+DATE(1970,1,1)</f>
        <v>40399.208333333336</v>
      </c>
      <c r="T462" s="8">
        <f>(((M462/60)/60)/24)+DATE(1970,1,1)</f>
        <v>40402.208333333336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4">
        <f>(E463/D463)*100</f>
        <v>141.04655870445345</v>
      </c>
      <c r="G463" t="s">
        <v>19</v>
      </c>
      <c r="H463">
        <v>2080</v>
      </c>
      <c r="I463" s="4">
        <f>(E463/H463)</f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52</v>
      </c>
      <c r="Q463" t="str">
        <f>LEFT(P463,FIND("/",P463,1)-1)</f>
        <v>film &amp; video</v>
      </c>
      <c r="R463" t="str">
        <f>RIGHT(P463,LEN(P463)-SEARCH("/",P463,1))</f>
        <v>drama</v>
      </c>
      <c r="S463" s="8">
        <f>(((L463/60)/60)/24)+DATE(1970,1,1)</f>
        <v>41757.208333333336</v>
      </c>
      <c r="T463" s="8">
        <f>(((M463/60)/60)/24)+DATE(1970,1,1)</f>
        <v>41777.208333333336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4">
        <f>(E464/D464)*100</f>
        <v>30.57944915254237</v>
      </c>
      <c r="G464" t="s">
        <v>13</v>
      </c>
      <c r="H464">
        <v>535</v>
      </c>
      <c r="I464" s="4">
        <f>(E464/H464)</f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291</v>
      </c>
      <c r="Q464" t="str">
        <f>LEFT(P464,FIND("/",P464,1)-1)</f>
        <v>games</v>
      </c>
      <c r="R464" t="str">
        <f>RIGHT(P464,LEN(P464)-SEARCH("/",P464,1))</f>
        <v>mobile games</v>
      </c>
      <c r="S464" s="8">
        <f>(((L464/60)/60)/24)+DATE(1970,1,1)</f>
        <v>41304.25</v>
      </c>
      <c r="T464" s="8">
        <f>(((M464/60)/60)/24)+DATE(1970,1,1)</f>
        <v>41342.25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4">
        <f>(E465/D465)*100</f>
        <v>108.16455696202532</v>
      </c>
      <c r="G465" t="s">
        <v>19</v>
      </c>
      <c r="H465">
        <v>2105</v>
      </c>
      <c r="I465" s="4">
        <f>(E465/H465)</f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70</v>
      </c>
      <c r="Q465" t="str">
        <f>LEFT(P465,FIND("/",P465,1)-1)</f>
        <v>film &amp; video</v>
      </c>
      <c r="R465" t="str">
        <f>RIGHT(P465,LEN(P465)-SEARCH("/",P465,1))</f>
        <v>animation</v>
      </c>
      <c r="S465" s="8">
        <f>(((L465/60)/60)/24)+DATE(1970,1,1)</f>
        <v>41639.25</v>
      </c>
      <c r="T465" s="8">
        <f>(((M465/60)/60)/24)+DATE(1970,1,1)</f>
        <v>41643.25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4">
        <f>(E466/D466)*100</f>
        <v>133.45505617977528</v>
      </c>
      <c r="G466" t="s">
        <v>19</v>
      </c>
      <c r="H466">
        <v>2436</v>
      </c>
      <c r="I466" s="4">
        <f>(E466/H466)</f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32</v>
      </c>
      <c r="Q466" t="str">
        <f>LEFT(P466,FIND("/",P466,1)-1)</f>
        <v>theater</v>
      </c>
      <c r="R466" t="str">
        <f>RIGHT(P466,LEN(P466)-SEARCH("/",P466,1))</f>
        <v>plays</v>
      </c>
      <c r="S466" s="8">
        <f>(((L466/60)/60)/24)+DATE(1970,1,1)</f>
        <v>43142.25</v>
      </c>
      <c r="T466" s="8">
        <f>(((M466/60)/60)/24)+DATE(1970,1,1)</f>
        <v>43156.25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4">
        <f>(E467/D467)*100</f>
        <v>187.85106382978722</v>
      </c>
      <c r="G467" t="s">
        <v>19</v>
      </c>
      <c r="H467">
        <v>80</v>
      </c>
      <c r="I467" s="4">
        <f>(E467/H467)</f>
        <v>110.3625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205</v>
      </c>
      <c r="Q467" t="str">
        <f>LEFT(P467,FIND("/",P467,1)-1)</f>
        <v>publishing</v>
      </c>
      <c r="R467" t="str">
        <f>RIGHT(P467,LEN(P467)-SEARCH("/",P467,1))</f>
        <v>translations</v>
      </c>
      <c r="S467" s="8">
        <f>(((L467/60)/60)/24)+DATE(1970,1,1)</f>
        <v>43127.25</v>
      </c>
      <c r="T467" s="8">
        <f>(((M467/60)/60)/24)+DATE(1970,1,1)</f>
        <v>43136.25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4">
        <f>(E468/D468)*100</f>
        <v>332</v>
      </c>
      <c r="G468" t="s">
        <v>19</v>
      </c>
      <c r="H468">
        <v>42</v>
      </c>
      <c r="I468" s="4">
        <f>(E468/H468)</f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64</v>
      </c>
      <c r="Q468" t="str">
        <f>LEFT(P468,FIND("/",P468,1)-1)</f>
        <v>technology</v>
      </c>
      <c r="R468" t="str">
        <f>RIGHT(P468,LEN(P468)-SEARCH("/",P468,1))</f>
        <v>wearables</v>
      </c>
      <c r="S468" s="8">
        <f>(((L468/60)/60)/24)+DATE(1970,1,1)</f>
        <v>41409.208333333336</v>
      </c>
      <c r="T468" s="8">
        <f>(((M468/60)/60)/24)+DATE(1970,1,1)</f>
        <v>41432.208333333336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4">
        <f>(E469/D469)*100</f>
        <v>575.21428571428578</v>
      </c>
      <c r="G469" t="s">
        <v>19</v>
      </c>
      <c r="H469">
        <v>139</v>
      </c>
      <c r="I469" s="4">
        <f>(E469/H469)</f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t="b">
        <v>0</v>
      </c>
      <c r="O469" t="b">
        <v>1</v>
      </c>
      <c r="P469" t="s">
        <v>27</v>
      </c>
      <c r="Q469" t="str">
        <f>LEFT(P469,FIND("/",P469,1)-1)</f>
        <v>technology</v>
      </c>
      <c r="R469" t="str">
        <f>RIGHT(P469,LEN(P469)-SEARCH("/",P469,1))</f>
        <v>web</v>
      </c>
      <c r="S469" s="8">
        <f>(((L469/60)/60)/24)+DATE(1970,1,1)</f>
        <v>42331.25</v>
      </c>
      <c r="T469" s="8">
        <f>(((M469/60)/60)/24)+DATE(1970,1,1)</f>
        <v>42338.25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4">
        <f>(E470/D470)*100</f>
        <v>40.5</v>
      </c>
      <c r="G470" t="s">
        <v>13</v>
      </c>
      <c r="H470">
        <v>16</v>
      </c>
      <c r="I470" s="4">
        <f>(E470/H470)</f>
        <v>101.25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32</v>
      </c>
      <c r="Q470" t="str">
        <f>LEFT(P470,FIND("/",P470,1)-1)</f>
        <v>theater</v>
      </c>
      <c r="R470" t="str">
        <f>RIGHT(P470,LEN(P470)-SEARCH("/",P470,1))</f>
        <v>plays</v>
      </c>
      <c r="S470" s="8">
        <f>(((L470/60)/60)/24)+DATE(1970,1,1)</f>
        <v>43569.208333333328</v>
      </c>
      <c r="T470" s="8">
        <f>(((M470/60)/60)/24)+DATE(1970,1,1)</f>
        <v>43585.208333333328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4">
        <f>(E471/D471)*100</f>
        <v>184.42857142857144</v>
      </c>
      <c r="G471" t="s">
        <v>19</v>
      </c>
      <c r="H471">
        <v>159</v>
      </c>
      <c r="I471" s="4">
        <f>(E471/H471)</f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52</v>
      </c>
      <c r="Q471" t="str">
        <f>LEFT(P471,FIND("/",P471,1)-1)</f>
        <v>film &amp; video</v>
      </c>
      <c r="R471" t="str">
        <f>RIGHT(P471,LEN(P471)-SEARCH("/",P471,1))</f>
        <v>drama</v>
      </c>
      <c r="S471" s="8">
        <f>(((L471/60)/60)/24)+DATE(1970,1,1)</f>
        <v>42142.208333333328</v>
      </c>
      <c r="T471" s="8">
        <f>(((M471/60)/60)/24)+DATE(1970,1,1)</f>
        <v>42144.208333333328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4">
        <f>(E472/D472)*100</f>
        <v>285.80555555555554</v>
      </c>
      <c r="G472" t="s">
        <v>19</v>
      </c>
      <c r="H472">
        <v>381</v>
      </c>
      <c r="I472" s="4">
        <f>(E472/H472)</f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64</v>
      </c>
      <c r="Q472" t="str">
        <f>LEFT(P472,FIND("/",P472,1)-1)</f>
        <v>technology</v>
      </c>
      <c r="R472" t="str">
        <f>RIGHT(P472,LEN(P472)-SEARCH("/",P472,1))</f>
        <v>wearables</v>
      </c>
      <c r="S472" s="8">
        <f>(((L472/60)/60)/24)+DATE(1970,1,1)</f>
        <v>42716.25</v>
      </c>
      <c r="T472" s="8">
        <f>(((M472/60)/60)/24)+DATE(1970,1,1)</f>
        <v>42723.25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4">
        <f>(E473/D473)*100</f>
        <v>319</v>
      </c>
      <c r="G473" t="s">
        <v>19</v>
      </c>
      <c r="H473">
        <v>194</v>
      </c>
      <c r="I473" s="4">
        <f>(E473/H473)</f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t="b">
        <v>0</v>
      </c>
      <c r="O473" t="b">
        <v>1</v>
      </c>
      <c r="P473" t="s">
        <v>16</v>
      </c>
      <c r="Q473" t="str">
        <f>LEFT(P473,FIND("/",P473,1)-1)</f>
        <v>food</v>
      </c>
      <c r="R473" t="str">
        <f>RIGHT(P473,LEN(P473)-SEARCH("/",P473,1))</f>
        <v>food trucks</v>
      </c>
      <c r="S473" s="8">
        <f>(((L473/60)/60)/24)+DATE(1970,1,1)</f>
        <v>41031.208333333336</v>
      </c>
      <c r="T473" s="8">
        <f>(((M473/60)/60)/24)+DATE(1970,1,1)</f>
        <v>41031.208333333336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4">
        <f>(E474/D474)*100</f>
        <v>39.234070221066318</v>
      </c>
      <c r="G474" t="s">
        <v>13</v>
      </c>
      <c r="H474">
        <v>575</v>
      </c>
      <c r="I474" s="4">
        <f>(E474/H474)</f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22</v>
      </c>
      <c r="Q474" t="str">
        <f>LEFT(P474,FIND("/",P474,1)-1)</f>
        <v>music</v>
      </c>
      <c r="R474" t="str">
        <f>RIGHT(P474,LEN(P474)-SEARCH("/",P474,1))</f>
        <v>rock</v>
      </c>
      <c r="S474" s="8">
        <f>(((L474/60)/60)/24)+DATE(1970,1,1)</f>
        <v>43535.208333333328</v>
      </c>
      <c r="T474" s="8">
        <f>(((M474/60)/60)/24)+DATE(1970,1,1)</f>
        <v>43589.208333333328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4">
        <f>(E475/D475)*100</f>
        <v>178.14000000000001</v>
      </c>
      <c r="G475" t="s">
        <v>19</v>
      </c>
      <c r="H475">
        <v>106</v>
      </c>
      <c r="I475" s="4">
        <f>(E475/H475)</f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49</v>
      </c>
      <c r="Q475" t="str">
        <f>LEFT(P475,FIND("/",P475,1)-1)</f>
        <v>music</v>
      </c>
      <c r="R475" t="str">
        <f>RIGHT(P475,LEN(P475)-SEARCH("/",P475,1))</f>
        <v>electric music</v>
      </c>
      <c r="S475" s="8">
        <f>(((L475/60)/60)/24)+DATE(1970,1,1)</f>
        <v>43277.208333333328</v>
      </c>
      <c r="T475" s="8">
        <f>(((M475/60)/60)/24)+DATE(1970,1,1)</f>
        <v>43278.208333333328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4">
        <f>(E476/D476)*100</f>
        <v>365.15</v>
      </c>
      <c r="G476" t="s">
        <v>19</v>
      </c>
      <c r="H476">
        <v>142</v>
      </c>
      <c r="I476" s="4">
        <f>(E476/H476)</f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268</v>
      </c>
      <c r="Q476" t="str">
        <f>LEFT(P476,FIND("/",P476,1)-1)</f>
        <v>film &amp; video</v>
      </c>
      <c r="R476" t="str">
        <f>RIGHT(P476,LEN(P476)-SEARCH("/",P476,1))</f>
        <v>television</v>
      </c>
      <c r="S476" s="8">
        <f>(((L476/60)/60)/24)+DATE(1970,1,1)</f>
        <v>41989.25</v>
      </c>
      <c r="T476" s="8">
        <f>(((M476/60)/60)/24)+DATE(1970,1,1)</f>
        <v>41990.25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4">
        <f>(E477/D477)*100</f>
        <v>113.94594594594594</v>
      </c>
      <c r="G477" t="s">
        <v>19</v>
      </c>
      <c r="H477">
        <v>211</v>
      </c>
      <c r="I477" s="4">
        <f>(E477/H477)</f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205</v>
      </c>
      <c r="Q477" t="str">
        <f>LEFT(P477,FIND("/",P477,1)-1)</f>
        <v>publishing</v>
      </c>
      <c r="R477" t="str">
        <f>RIGHT(P477,LEN(P477)-SEARCH("/",P477,1))</f>
        <v>translations</v>
      </c>
      <c r="S477" s="8">
        <f>(((L477/60)/60)/24)+DATE(1970,1,1)</f>
        <v>41450.208333333336</v>
      </c>
      <c r="T477" s="8">
        <f>(((M477/60)/60)/24)+DATE(1970,1,1)</f>
        <v>41454.208333333336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4">
        <f>(E478/D478)*100</f>
        <v>29.828720626631856</v>
      </c>
      <c r="G478" t="s">
        <v>13</v>
      </c>
      <c r="H478">
        <v>1120</v>
      </c>
      <c r="I478" s="4">
        <f>(E478/H478)</f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118</v>
      </c>
      <c r="Q478" t="str">
        <f>LEFT(P478,FIND("/",P478,1)-1)</f>
        <v>publishing</v>
      </c>
      <c r="R478" t="str">
        <f>RIGHT(P478,LEN(P478)-SEARCH("/",P478,1))</f>
        <v>fiction</v>
      </c>
      <c r="S478" s="8">
        <f>(((L478/60)/60)/24)+DATE(1970,1,1)</f>
        <v>43322.208333333328</v>
      </c>
      <c r="T478" s="8">
        <f>(((M478/60)/60)/24)+DATE(1970,1,1)</f>
        <v>43328.208333333328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4">
        <f>(E479/D479)*100</f>
        <v>54.270588235294113</v>
      </c>
      <c r="G479" t="s">
        <v>13</v>
      </c>
      <c r="H479">
        <v>113</v>
      </c>
      <c r="I479" s="4">
        <f>(E479/H479)</f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473</v>
      </c>
      <c r="Q479" t="str">
        <f>LEFT(P479,FIND("/",P479,1)-1)</f>
        <v>film &amp; video</v>
      </c>
      <c r="R479" t="str">
        <f>RIGHT(P479,LEN(P479)-SEARCH("/",P479,1))</f>
        <v>science fiction</v>
      </c>
      <c r="S479" s="8">
        <f>(((L479/60)/60)/24)+DATE(1970,1,1)</f>
        <v>40720.208333333336</v>
      </c>
      <c r="T479" s="8">
        <f>(((M479/60)/60)/24)+DATE(1970,1,1)</f>
        <v>40747.208333333336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4">
        <f>(E480/D480)*100</f>
        <v>236.34156976744185</v>
      </c>
      <c r="G480" t="s">
        <v>19</v>
      </c>
      <c r="H480">
        <v>2756</v>
      </c>
      <c r="I480" s="4">
        <f>(E480/H480)</f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64</v>
      </c>
      <c r="Q480" t="str">
        <f>LEFT(P480,FIND("/",P480,1)-1)</f>
        <v>technology</v>
      </c>
      <c r="R480" t="str">
        <f>RIGHT(P480,LEN(P480)-SEARCH("/",P480,1))</f>
        <v>wearables</v>
      </c>
      <c r="S480" s="8">
        <f>(((L480/60)/60)/24)+DATE(1970,1,1)</f>
        <v>42072.208333333328</v>
      </c>
      <c r="T480" s="8">
        <f>(((M480/60)/60)/24)+DATE(1970,1,1)</f>
        <v>42084.208333333328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4">
        <f>(E481/D481)*100</f>
        <v>512.91666666666663</v>
      </c>
      <c r="G481" t="s">
        <v>19</v>
      </c>
      <c r="H481">
        <v>173</v>
      </c>
      <c r="I481" s="4">
        <f>(E481/H481)</f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t="b">
        <v>0</v>
      </c>
      <c r="O481" t="b">
        <v>0</v>
      </c>
      <c r="P481" t="s">
        <v>16</v>
      </c>
      <c r="Q481" t="str">
        <f>LEFT(P481,FIND("/",P481,1)-1)</f>
        <v>food</v>
      </c>
      <c r="R481" t="str">
        <f>RIGHT(P481,LEN(P481)-SEARCH("/",P481,1))</f>
        <v>food trucks</v>
      </c>
      <c r="S481" s="8">
        <f>(((L481/60)/60)/24)+DATE(1970,1,1)</f>
        <v>42945.208333333328</v>
      </c>
      <c r="T481" s="8">
        <f>(((M481/60)/60)/24)+DATE(1970,1,1)</f>
        <v>42947.208333333328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4">
        <f>(E482/D482)*100</f>
        <v>100.65116279069768</v>
      </c>
      <c r="G482" t="s">
        <v>19</v>
      </c>
      <c r="H482">
        <v>87</v>
      </c>
      <c r="I482" s="4">
        <f>(E482/H482)</f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121</v>
      </c>
      <c r="Q482" t="str">
        <f>LEFT(P482,FIND("/",P482,1)-1)</f>
        <v>photography</v>
      </c>
      <c r="R482" t="str">
        <f>RIGHT(P482,LEN(P482)-SEARCH("/",P482,1))</f>
        <v>photography books</v>
      </c>
      <c r="S482" s="8">
        <f>(((L482/60)/60)/24)+DATE(1970,1,1)</f>
        <v>40248.25</v>
      </c>
      <c r="T482" s="8">
        <f>(((M482/60)/60)/24)+DATE(1970,1,1)</f>
        <v>40257.208333333336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4">
        <f>(E483/D483)*100</f>
        <v>81.348423194303152</v>
      </c>
      <c r="G483" t="s">
        <v>13</v>
      </c>
      <c r="H483">
        <v>1538</v>
      </c>
      <c r="I483" s="4">
        <f>(E483/H483)</f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32</v>
      </c>
      <c r="Q483" t="str">
        <f>LEFT(P483,FIND("/",P483,1)-1)</f>
        <v>theater</v>
      </c>
      <c r="R483" t="str">
        <f>RIGHT(P483,LEN(P483)-SEARCH("/",P483,1))</f>
        <v>plays</v>
      </c>
      <c r="S483" s="8">
        <f>(((L483/60)/60)/24)+DATE(1970,1,1)</f>
        <v>41913.208333333336</v>
      </c>
      <c r="T483" s="8">
        <f>(((M483/60)/60)/24)+DATE(1970,1,1)</f>
        <v>41955.25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4">
        <f>(E484/D484)*100</f>
        <v>16.404761904761905</v>
      </c>
      <c r="G484" t="s">
        <v>13</v>
      </c>
      <c r="H484">
        <v>9</v>
      </c>
      <c r="I484" s="4">
        <f>(E484/H484)</f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118</v>
      </c>
      <c r="Q484" t="str">
        <f>LEFT(P484,FIND("/",P484,1)-1)</f>
        <v>publishing</v>
      </c>
      <c r="R484" t="str">
        <f>RIGHT(P484,LEN(P484)-SEARCH("/",P484,1))</f>
        <v>fiction</v>
      </c>
      <c r="S484" s="8">
        <f>(((L484/60)/60)/24)+DATE(1970,1,1)</f>
        <v>40963.25</v>
      </c>
      <c r="T484" s="8">
        <f>(((M484/60)/60)/24)+DATE(1970,1,1)</f>
        <v>40974.25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4">
        <f>(E485/D485)*100</f>
        <v>52.774617067833695</v>
      </c>
      <c r="G485" t="s">
        <v>13</v>
      </c>
      <c r="H485">
        <v>554</v>
      </c>
      <c r="I485" s="4">
        <f>(E485/H485)</f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32</v>
      </c>
      <c r="Q485" t="str">
        <f>LEFT(P485,FIND("/",P485,1)-1)</f>
        <v>theater</v>
      </c>
      <c r="R485" t="str">
        <f>RIGHT(P485,LEN(P485)-SEARCH("/",P485,1))</f>
        <v>plays</v>
      </c>
      <c r="S485" s="8">
        <f>(((L485/60)/60)/24)+DATE(1970,1,1)</f>
        <v>43811.25</v>
      </c>
      <c r="T485" s="8">
        <f>(((M485/60)/60)/24)+DATE(1970,1,1)</f>
        <v>43818.25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4">
        <f>(E486/D486)*100</f>
        <v>260.20608108108109</v>
      </c>
      <c r="G486" t="s">
        <v>19</v>
      </c>
      <c r="H486">
        <v>1572</v>
      </c>
      <c r="I486" s="4">
        <f>(E486/H486)</f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t="b">
        <v>0</v>
      </c>
      <c r="O486" t="b">
        <v>1</v>
      </c>
      <c r="P486" t="s">
        <v>16</v>
      </c>
      <c r="Q486" t="str">
        <f>LEFT(P486,FIND("/",P486,1)-1)</f>
        <v>food</v>
      </c>
      <c r="R486" t="str">
        <f>RIGHT(P486,LEN(P486)-SEARCH("/",P486,1))</f>
        <v>food trucks</v>
      </c>
      <c r="S486" s="8">
        <f>(((L486/60)/60)/24)+DATE(1970,1,1)</f>
        <v>41855.208333333336</v>
      </c>
      <c r="T486" s="8">
        <f>(((M486/60)/60)/24)+DATE(1970,1,1)</f>
        <v>41904.208333333336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4">
        <f>(E487/D487)*100</f>
        <v>30.73289183222958</v>
      </c>
      <c r="G487" t="s">
        <v>13</v>
      </c>
      <c r="H487">
        <v>648</v>
      </c>
      <c r="I487" s="4">
        <f>(E487/H487)</f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t="b">
        <v>0</v>
      </c>
      <c r="O487" t="b">
        <v>0</v>
      </c>
      <c r="P487" t="s">
        <v>32</v>
      </c>
      <c r="Q487" t="str">
        <f>LEFT(P487,FIND("/",P487,1)-1)</f>
        <v>theater</v>
      </c>
      <c r="R487" t="str">
        <f>RIGHT(P487,LEN(P487)-SEARCH("/",P487,1))</f>
        <v>plays</v>
      </c>
      <c r="S487" s="8">
        <f>(((L487/60)/60)/24)+DATE(1970,1,1)</f>
        <v>43626.208333333328</v>
      </c>
      <c r="T487" s="8">
        <f>(((M487/60)/60)/24)+DATE(1970,1,1)</f>
        <v>43667.208333333328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4">
        <f>(E488/D488)*100</f>
        <v>13.5</v>
      </c>
      <c r="G488" t="s">
        <v>13</v>
      </c>
      <c r="H488">
        <v>21</v>
      </c>
      <c r="I488" s="4">
        <f>(E488/H488)</f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t="b">
        <v>0</v>
      </c>
      <c r="O488" t="b">
        <v>1</v>
      </c>
      <c r="P488" t="s">
        <v>205</v>
      </c>
      <c r="Q488" t="str">
        <f>LEFT(P488,FIND("/",P488,1)-1)</f>
        <v>publishing</v>
      </c>
      <c r="R488" t="str">
        <f>RIGHT(P488,LEN(P488)-SEARCH("/",P488,1))</f>
        <v>translations</v>
      </c>
      <c r="S488" s="8">
        <f>(((L488/60)/60)/24)+DATE(1970,1,1)</f>
        <v>43168.25</v>
      </c>
      <c r="T488" s="8">
        <f>(((M488/60)/60)/24)+DATE(1970,1,1)</f>
        <v>43183.208333333328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4">
        <f>(E489/D489)*100</f>
        <v>178.62556663644605</v>
      </c>
      <c r="G489" t="s">
        <v>19</v>
      </c>
      <c r="H489">
        <v>2346</v>
      </c>
      <c r="I489" s="4">
        <f>(E489/H489)</f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32</v>
      </c>
      <c r="Q489" t="str">
        <f>LEFT(P489,FIND("/",P489,1)-1)</f>
        <v>theater</v>
      </c>
      <c r="R489" t="str">
        <f>RIGHT(P489,LEN(P489)-SEARCH("/",P489,1))</f>
        <v>plays</v>
      </c>
      <c r="S489" s="8">
        <f>(((L489/60)/60)/24)+DATE(1970,1,1)</f>
        <v>42845.208333333328</v>
      </c>
      <c r="T489" s="8">
        <f>(((M489/60)/60)/24)+DATE(1970,1,1)</f>
        <v>42878.208333333328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4">
        <f>(E490/D490)*100</f>
        <v>220.0566037735849</v>
      </c>
      <c r="G490" t="s">
        <v>19</v>
      </c>
      <c r="H490">
        <v>115</v>
      </c>
      <c r="I490" s="4">
        <f>(E490/H490)</f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32</v>
      </c>
      <c r="Q490" t="str">
        <f>LEFT(P490,FIND("/",P490,1)-1)</f>
        <v>theater</v>
      </c>
      <c r="R490" t="str">
        <f>RIGHT(P490,LEN(P490)-SEARCH("/",P490,1))</f>
        <v>plays</v>
      </c>
      <c r="S490" s="8">
        <f>(((L490/60)/60)/24)+DATE(1970,1,1)</f>
        <v>42403.25</v>
      </c>
      <c r="T490" s="8">
        <f>(((M490/60)/60)/24)+DATE(1970,1,1)</f>
        <v>42420.25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4">
        <f>(E491/D491)*100</f>
        <v>101.5108695652174</v>
      </c>
      <c r="G491" t="s">
        <v>19</v>
      </c>
      <c r="H491">
        <v>85</v>
      </c>
      <c r="I491" s="4">
        <f>(E491/H491)</f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t="b">
        <v>0</v>
      </c>
      <c r="O491" t="b">
        <v>0</v>
      </c>
      <c r="P491" t="s">
        <v>64</v>
      </c>
      <c r="Q491" t="str">
        <f>LEFT(P491,FIND("/",P491,1)-1)</f>
        <v>technology</v>
      </c>
      <c r="R491" t="str">
        <f>RIGHT(P491,LEN(P491)-SEARCH("/",P491,1))</f>
        <v>wearables</v>
      </c>
      <c r="S491" s="8">
        <f>(((L491/60)/60)/24)+DATE(1970,1,1)</f>
        <v>40406.208333333336</v>
      </c>
      <c r="T491" s="8">
        <f>(((M491/60)/60)/24)+DATE(1970,1,1)</f>
        <v>40411.208333333336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4">
        <f>(E492/D492)*100</f>
        <v>191.5</v>
      </c>
      <c r="G492" t="s">
        <v>19</v>
      </c>
      <c r="H492">
        <v>144</v>
      </c>
      <c r="I492" s="4">
        <f>(E492/H492)</f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1028</v>
      </c>
      <c r="Q492" t="str">
        <f>LEFT(P492,FIND("/",P492,1)-1)</f>
        <v>journalism</v>
      </c>
      <c r="R492" t="str">
        <f>RIGHT(P492,LEN(P492)-SEARCH("/",P492,1))</f>
        <v>audio</v>
      </c>
      <c r="S492" s="8">
        <f>(((L492/60)/60)/24)+DATE(1970,1,1)</f>
        <v>43786.25</v>
      </c>
      <c r="T492" s="8">
        <f>(((M492/60)/60)/24)+DATE(1970,1,1)</f>
        <v>43793.25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4">
        <f>(E493/D493)*100</f>
        <v>305.34683098591546</v>
      </c>
      <c r="G493" t="s">
        <v>19</v>
      </c>
      <c r="H493">
        <v>2443</v>
      </c>
      <c r="I493" s="4">
        <f>(E493/H493)</f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16</v>
      </c>
      <c r="Q493" t="str">
        <f>LEFT(P493,FIND("/",P493,1)-1)</f>
        <v>food</v>
      </c>
      <c r="R493" t="str">
        <f>RIGHT(P493,LEN(P493)-SEARCH("/",P493,1))</f>
        <v>food trucks</v>
      </c>
      <c r="S493" s="8">
        <f>(((L493/60)/60)/24)+DATE(1970,1,1)</f>
        <v>41456.208333333336</v>
      </c>
      <c r="T493" s="8">
        <f>(((M493/60)/60)/24)+DATE(1970,1,1)</f>
        <v>41482.208333333336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4">
        <f>(E494/D494)*100</f>
        <v>23.995287958115181</v>
      </c>
      <c r="G494" t="s">
        <v>73</v>
      </c>
      <c r="H494">
        <v>595</v>
      </c>
      <c r="I494" s="4">
        <f>(E494/H494)</f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99</v>
      </c>
      <c r="Q494" t="str">
        <f>LEFT(P494,FIND("/",P494,1)-1)</f>
        <v>film &amp; video</v>
      </c>
      <c r="R494" t="str">
        <f>RIGHT(P494,LEN(P494)-SEARCH("/",P494,1))</f>
        <v>shorts</v>
      </c>
      <c r="S494" s="8">
        <f>(((L494/60)/60)/24)+DATE(1970,1,1)</f>
        <v>40336.208333333336</v>
      </c>
      <c r="T494" s="8">
        <f>(((M494/60)/60)/24)+DATE(1970,1,1)</f>
        <v>40371.208333333336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4">
        <f>(E495/D495)*100</f>
        <v>723.77777777777771</v>
      </c>
      <c r="G495" t="s">
        <v>19</v>
      </c>
      <c r="H495">
        <v>64</v>
      </c>
      <c r="I495" s="4">
        <f>(E495/H495)</f>
        <v>101.78125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121</v>
      </c>
      <c r="Q495" t="str">
        <f>LEFT(P495,FIND("/",P495,1)-1)</f>
        <v>photography</v>
      </c>
      <c r="R495" t="str">
        <f>RIGHT(P495,LEN(P495)-SEARCH("/",P495,1))</f>
        <v>photography books</v>
      </c>
      <c r="S495" s="8">
        <f>(((L495/60)/60)/24)+DATE(1970,1,1)</f>
        <v>43645.208333333328</v>
      </c>
      <c r="T495" s="8">
        <f>(((M495/60)/60)/24)+DATE(1970,1,1)</f>
        <v>43658.208333333328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4">
        <f>(E496/D496)*100</f>
        <v>547.36</v>
      </c>
      <c r="G496" t="s">
        <v>19</v>
      </c>
      <c r="H496">
        <v>268</v>
      </c>
      <c r="I496" s="4">
        <f>(E496/H496)</f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64</v>
      </c>
      <c r="Q496" t="str">
        <f>LEFT(P496,FIND("/",P496,1)-1)</f>
        <v>technology</v>
      </c>
      <c r="R496" t="str">
        <f>RIGHT(P496,LEN(P496)-SEARCH("/",P496,1))</f>
        <v>wearables</v>
      </c>
      <c r="S496" s="8">
        <f>(((L496/60)/60)/24)+DATE(1970,1,1)</f>
        <v>40990.208333333336</v>
      </c>
      <c r="T496" s="8">
        <f>(((M496/60)/60)/24)+DATE(1970,1,1)</f>
        <v>40991.208333333336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4">
        <f>(E497/D497)*100</f>
        <v>414.49999999999994</v>
      </c>
      <c r="G497" t="s">
        <v>19</v>
      </c>
      <c r="H497">
        <v>195</v>
      </c>
      <c r="I497" s="4">
        <f>(E497/H497)</f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t="b">
        <v>0</v>
      </c>
      <c r="O497" t="b">
        <v>0</v>
      </c>
      <c r="P497" t="s">
        <v>32</v>
      </c>
      <c r="Q497" t="str">
        <f>LEFT(P497,FIND("/",P497,1)-1)</f>
        <v>theater</v>
      </c>
      <c r="R497" t="str">
        <f>RIGHT(P497,LEN(P497)-SEARCH("/",P497,1))</f>
        <v>plays</v>
      </c>
      <c r="S497" s="8">
        <f>(((L497/60)/60)/24)+DATE(1970,1,1)</f>
        <v>41800.208333333336</v>
      </c>
      <c r="T497" s="8">
        <f>(((M497/60)/60)/24)+DATE(1970,1,1)</f>
        <v>41804.208333333336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4">
        <f>(E498/D498)*100</f>
        <v>0.90696409140369971</v>
      </c>
      <c r="G498" t="s">
        <v>13</v>
      </c>
      <c r="H498">
        <v>54</v>
      </c>
      <c r="I498" s="4">
        <f>(E498/H498)</f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70</v>
      </c>
      <c r="Q498" t="str">
        <f>LEFT(P498,FIND("/",P498,1)-1)</f>
        <v>film &amp; video</v>
      </c>
      <c r="R498" t="str">
        <f>RIGHT(P498,LEN(P498)-SEARCH("/",P498,1))</f>
        <v>animation</v>
      </c>
      <c r="S498" s="8">
        <f>(((L498/60)/60)/24)+DATE(1970,1,1)</f>
        <v>42876.208333333328</v>
      </c>
      <c r="T498" s="8">
        <f>(((M498/60)/60)/24)+DATE(1970,1,1)</f>
        <v>42893.208333333328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4">
        <f>(E499/D499)*100</f>
        <v>34.173469387755098</v>
      </c>
      <c r="G499" t="s">
        <v>13</v>
      </c>
      <c r="H499">
        <v>120</v>
      </c>
      <c r="I499" s="4">
        <f>(E499/H499)</f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64</v>
      </c>
      <c r="Q499" t="str">
        <f>LEFT(P499,FIND("/",P499,1)-1)</f>
        <v>technology</v>
      </c>
      <c r="R499" t="str">
        <f>RIGHT(P499,LEN(P499)-SEARCH("/",P499,1))</f>
        <v>wearables</v>
      </c>
      <c r="S499" s="8">
        <f>(((L499/60)/60)/24)+DATE(1970,1,1)</f>
        <v>42724.25</v>
      </c>
      <c r="T499" s="8">
        <f>(((M499/60)/60)/24)+DATE(1970,1,1)</f>
        <v>42724.25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4">
        <f>(E500/D500)*100</f>
        <v>23.948810754912099</v>
      </c>
      <c r="G500" t="s">
        <v>13</v>
      </c>
      <c r="H500">
        <v>579</v>
      </c>
      <c r="I500" s="4">
        <f>(E500/H500)</f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t="b">
        <v>0</v>
      </c>
      <c r="O500" t="b">
        <v>0</v>
      </c>
      <c r="P500" t="s">
        <v>27</v>
      </c>
      <c r="Q500" t="str">
        <f>LEFT(P500,FIND("/",P500,1)-1)</f>
        <v>technology</v>
      </c>
      <c r="R500" t="str">
        <f>RIGHT(P500,LEN(P500)-SEARCH("/",P500,1))</f>
        <v>web</v>
      </c>
      <c r="S500" s="8">
        <f>(((L500/60)/60)/24)+DATE(1970,1,1)</f>
        <v>42005.25</v>
      </c>
      <c r="T500" s="8">
        <f>(((M500/60)/60)/24)+DATE(1970,1,1)</f>
        <v>42007.25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4">
        <f>(E501/D501)*100</f>
        <v>48.072649572649574</v>
      </c>
      <c r="G501" t="s">
        <v>13</v>
      </c>
      <c r="H501">
        <v>2072</v>
      </c>
      <c r="I501" s="4">
        <f>(E501/H501)</f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41</v>
      </c>
      <c r="Q501" t="str">
        <f>LEFT(P501,FIND("/",P501,1)-1)</f>
        <v>film &amp; video</v>
      </c>
      <c r="R501" t="str">
        <f>RIGHT(P501,LEN(P501)-SEARCH("/",P501,1))</f>
        <v>documentary</v>
      </c>
      <c r="S501" s="8">
        <f>(((L501/60)/60)/24)+DATE(1970,1,1)</f>
        <v>42444.208333333328</v>
      </c>
      <c r="T501" s="8">
        <f>(((M501/60)/60)/24)+DATE(1970,1,1)</f>
        <v>42449.208333333328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4">
        <f>(E502/D502)*100</f>
        <v>0</v>
      </c>
      <c r="G502" t="s">
        <v>13</v>
      </c>
      <c r="H502">
        <v>0</v>
      </c>
      <c r="I502" s="4" t="e">
        <f>(E502/H502)</f>
        <v>#DIV/0!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32</v>
      </c>
      <c r="Q502" t="str">
        <f>LEFT(P502,FIND("/",P502,1)-1)</f>
        <v>theater</v>
      </c>
      <c r="R502" t="str">
        <f>RIGHT(P502,LEN(P502)-SEARCH("/",P502,1))</f>
        <v>plays</v>
      </c>
      <c r="S502" s="8">
        <f>(((L502/60)/60)/24)+DATE(1970,1,1)</f>
        <v>41395.208333333336</v>
      </c>
      <c r="T502" s="8">
        <f>(((M502/60)/60)/24)+DATE(1970,1,1)</f>
        <v>41423.208333333336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4">
        <f>(E503/D503)*100</f>
        <v>70.145182291666657</v>
      </c>
      <c r="G503" t="s">
        <v>13</v>
      </c>
      <c r="H503">
        <v>1796</v>
      </c>
      <c r="I503" s="4">
        <f>(E503/H503)</f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41</v>
      </c>
      <c r="Q503" t="str">
        <f>LEFT(P503,FIND("/",P503,1)-1)</f>
        <v>film &amp; video</v>
      </c>
      <c r="R503" t="str">
        <f>RIGHT(P503,LEN(P503)-SEARCH("/",P503,1))</f>
        <v>documentary</v>
      </c>
      <c r="S503" s="8">
        <f>(((L503/60)/60)/24)+DATE(1970,1,1)</f>
        <v>41345.208333333336</v>
      </c>
      <c r="T503" s="8">
        <f>(((M503/60)/60)/24)+DATE(1970,1,1)</f>
        <v>41347.208333333336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4">
        <f>(E504/D504)*100</f>
        <v>529.92307692307691</v>
      </c>
      <c r="G504" t="s">
        <v>19</v>
      </c>
      <c r="H504">
        <v>186</v>
      </c>
      <c r="I504" s="4">
        <f>(E504/H504)</f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t="b">
        <v>0</v>
      </c>
      <c r="O504" t="b">
        <v>1</v>
      </c>
      <c r="P504" t="s">
        <v>88</v>
      </c>
      <c r="Q504" t="str">
        <f>LEFT(P504,FIND("/",P504,1)-1)</f>
        <v>games</v>
      </c>
      <c r="R504" t="str">
        <f>RIGHT(P504,LEN(P504)-SEARCH("/",P504,1))</f>
        <v>video games</v>
      </c>
      <c r="S504" s="8">
        <f>(((L504/60)/60)/24)+DATE(1970,1,1)</f>
        <v>41117.208333333336</v>
      </c>
      <c r="T504" s="8">
        <f>(((M504/60)/60)/24)+DATE(1970,1,1)</f>
        <v>41146.208333333336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4">
        <f>(E505/D505)*100</f>
        <v>180.32549019607845</v>
      </c>
      <c r="G505" t="s">
        <v>19</v>
      </c>
      <c r="H505">
        <v>460</v>
      </c>
      <c r="I505" s="4">
        <f>(E505/H505)</f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52</v>
      </c>
      <c r="Q505" t="str">
        <f>LEFT(P505,FIND("/",P505,1)-1)</f>
        <v>film &amp; video</v>
      </c>
      <c r="R505" t="str">
        <f>RIGHT(P505,LEN(P505)-SEARCH("/",P505,1))</f>
        <v>drama</v>
      </c>
      <c r="S505" s="8">
        <f>(((L505/60)/60)/24)+DATE(1970,1,1)</f>
        <v>42186.208333333328</v>
      </c>
      <c r="T505" s="8">
        <f>(((M505/60)/60)/24)+DATE(1970,1,1)</f>
        <v>42206.208333333328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4">
        <f>(E506/D506)*100</f>
        <v>92.320000000000007</v>
      </c>
      <c r="G506" t="s">
        <v>13</v>
      </c>
      <c r="H506">
        <v>62</v>
      </c>
      <c r="I506" s="4">
        <f>(E506/H506)</f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t="b">
        <v>0</v>
      </c>
      <c r="O506" t="b">
        <v>0</v>
      </c>
      <c r="P506" t="s">
        <v>22</v>
      </c>
      <c r="Q506" t="str">
        <f>LEFT(P506,FIND("/",P506,1)-1)</f>
        <v>music</v>
      </c>
      <c r="R506" t="str">
        <f>RIGHT(P506,LEN(P506)-SEARCH("/",P506,1))</f>
        <v>rock</v>
      </c>
      <c r="S506" s="8">
        <f>(((L506/60)/60)/24)+DATE(1970,1,1)</f>
        <v>42142.208333333328</v>
      </c>
      <c r="T506" s="8">
        <f>(((M506/60)/60)/24)+DATE(1970,1,1)</f>
        <v>42143.208333333328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4">
        <f>(E507/D507)*100</f>
        <v>13.901001112347053</v>
      </c>
      <c r="G507" t="s">
        <v>13</v>
      </c>
      <c r="H507">
        <v>347</v>
      </c>
      <c r="I507" s="4">
        <f>(E507/H507)</f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132</v>
      </c>
      <c r="Q507" t="str">
        <f>LEFT(P507,FIND("/",P507,1)-1)</f>
        <v>publishing</v>
      </c>
      <c r="R507" t="str">
        <f>RIGHT(P507,LEN(P507)-SEARCH("/",P507,1))</f>
        <v>radio &amp; podcasts</v>
      </c>
      <c r="S507" s="8">
        <f>(((L507/60)/60)/24)+DATE(1970,1,1)</f>
        <v>41341.25</v>
      </c>
      <c r="T507" s="8">
        <f>(((M507/60)/60)/24)+DATE(1970,1,1)</f>
        <v>41383.208333333336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4">
        <f>(E508/D508)*100</f>
        <v>927.07777777777767</v>
      </c>
      <c r="G508" t="s">
        <v>19</v>
      </c>
      <c r="H508">
        <v>2528</v>
      </c>
      <c r="I508" s="4">
        <f>(E508/H508)</f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32</v>
      </c>
      <c r="Q508" t="str">
        <f>LEFT(P508,FIND("/",P508,1)-1)</f>
        <v>theater</v>
      </c>
      <c r="R508" t="str">
        <f>RIGHT(P508,LEN(P508)-SEARCH("/",P508,1))</f>
        <v>plays</v>
      </c>
      <c r="S508" s="8">
        <f>(((L508/60)/60)/24)+DATE(1970,1,1)</f>
        <v>43062.25</v>
      </c>
      <c r="T508" s="8">
        <f>(((M508/60)/60)/24)+DATE(1970,1,1)</f>
        <v>43079.25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4">
        <f>(E509/D509)*100</f>
        <v>39.857142857142861</v>
      </c>
      <c r="G509" t="s">
        <v>13</v>
      </c>
      <c r="H509">
        <v>19</v>
      </c>
      <c r="I509" s="4">
        <f>(E509/H509)</f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27</v>
      </c>
      <c r="Q509" t="str">
        <f>LEFT(P509,FIND("/",P509,1)-1)</f>
        <v>technology</v>
      </c>
      <c r="R509" t="str">
        <f>RIGHT(P509,LEN(P509)-SEARCH("/",P509,1))</f>
        <v>web</v>
      </c>
      <c r="S509" s="8">
        <f>(((L509/60)/60)/24)+DATE(1970,1,1)</f>
        <v>41373.208333333336</v>
      </c>
      <c r="T509" s="8">
        <f>(((M509/60)/60)/24)+DATE(1970,1,1)</f>
        <v>41422.208333333336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4">
        <f>(E510/D510)*100</f>
        <v>112.22929936305732</v>
      </c>
      <c r="G510" t="s">
        <v>19</v>
      </c>
      <c r="H510">
        <v>3657</v>
      </c>
      <c r="I510" s="4">
        <f>(E510/H510)</f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32</v>
      </c>
      <c r="Q510" t="str">
        <f>LEFT(P510,FIND("/",P510,1)-1)</f>
        <v>theater</v>
      </c>
      <c r="R510" t="str">
        <f>RIGHT(P510,LEN(P510)-SEARCH("/",P510,1))</f>
        <v>plays</v>
      </c>
      <c r="S510" s="8">
        <f>(((L510/60)/60)/24)+DATE(1970,1,1)</f>
        <v>43310.208333333328</v>
      </c>
      <c r="T510" s="8">
        <f>(((M510/60)/60)/24)+DATE(1970,1,1)</f>
        <v>43331.208333333328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4">
        <f>(E511/D511)*100</f>
        <v>70.925816023738875</v>
      </c>
      <c r="G511" t="s">
        <v>13</v>
      </c>
      <c r="H511">
        <v>1258</v>
      </c>
      <c r="I511" s="4">
        <f>(E511/H511)</f>
        <v>95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32</v>
      </c>
      <c r="Q511" t="str">
        <f>LEFT(P511,FIND("/",P511,1)-1)</f>
        <v>theater</v>
      </c>
      <c r="R511" t="str">
        <f>RIGHT(P511,LEN(P511)-SEARCH("/",P511,1))</f>
        <v>plays</v>
      </c>
      <c r="S511" s="8">
        <f>(((L511/60)/60)/24)+DATE(1970,1,1)</f>
        <v>41034.208333333336</v>
      </c>
      <c r="T511" s="8">
        <f>(((M511/60)/60)/24)+DATE(1970,1,1)</f>
        <v>41044.208333333336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4">
        <f>(E512/D512)*100</f>
        <v>119.08974358974358</v>
      </c>
      <c r="G512" t="s">
        <v>19</v>
      </c>
      <c r="H512">
        <v>131</v>
      </c>
      <c r="I512" s="4">
        <f>(E512/H512)</f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t="b">
        <v>0</v>
      </c>
      <c r="O512" t="b">
        <v>0</v>
      </c>
      <c r="P512" t="s">
        <v>52</v>
      </c>
      <c r="Q512" t="str">
        <f>LEFT(P512,FIND("/",P512,1)-1)</f>
        <v>film &amp; video</v>
      </c>
      <c r="R512" t="str">
        <f>RIGHT(P512,LEN(P512)-SEARCH("/",P512,1))</f>
        <v>drama</v>
      </c>
      <c r="S512" s="8">
        <f>(((L512/60)/60)/24)+DATE(1970,1,1)</f>
        <v>43251.208333333328</v>
      </c>
      <c r="T512" s="8">
        <f>(((M512/60)/60)/24)+DATE(1970,1,1)</f>
        <v>43275.208333333328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4">
        <f>(E513/D513)*100</f>
        <v>24.017591339648174</v>
      </c>
      <c r="G513" t="s">
        <v>13</v>
      </c>
      <c r="H513">
        <v>362</v>
      </c>
      <c r="I513" s="4">
        <f>(E513/H513)</f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32</v>
      </c>
      <c r="Q513" t="str">
        <f>LEFT(P513,FIND("/",P513,1)-1)</f>
        <v>theater</v>
      </c>
      <c r="R513" t="str">
        <f>RIGHT(P513,LEN(P513)-SEARCH("/",P513,1))</f>
        <v>plays</v>
      </c>
      <c r="S513" s="8">
        <f>(((L513/60)/60)/24)+DATE(1970,1,1)</f>
        <v>43671.208333333328</v>
      </c>
      <c r="T513" s="8">
        <f>(((M513/60)/60)/24)+DATE(1970,1,1)</f>
        <v>43681.208333333328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4">
        <f>(E514/D514)*100</f>
        <v>139.31868131868131</v>
      </c>
      <c r="G514" t="s">
        <v>19</v>
      </c>
      <c r="H514">
        <v>239</v>
      </c>
      <c r="I514" s="4">
        <f>(E514/H514)</f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88</v>
      </c>
      <c r="Q514" t="str">
        <f>LEFT(P514,FIND("/",P514,1)-1)</f>
        <v>games</v>
      </c>
      <c r="R514" t="str">
        <f>RIGHT(P514,LEN(P514)-SEARCH("/",P514,1))</f>
        <v>video games</v>
      </c>
      <c r="S514" s="8">
        <f>(((L514/60)/60)/24)+DATE(1970,1,1)</f>
        <v>41825.208333333336</v>
      </c>
      <c r="T514" s="8">
        <f>(((M514/60)/60)/24)+DATE(1970,1,1)</f>
        <v>41826.208333333336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4">
        <f>(E515/D515)*100</f>
        <v>39.277108433734945</v>
      </c>
      <c r="G515" t="s">
        <v>73</v>
      </c>
      <c r="H515">
        <v>35</v>
      </c>
      <c r="I515" s="4">
        <f>(E515/H515)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268</v>
      </c>
      <c r="Q515" t="str">
        <f>LEFT(P515,FIND("/",P515,1)-1)</f>
        <v>film &amp; video</v>
      </c>
      <c r="R515" t="str">
        <f>RIGHT(P515,LEN(P515)-SEARCH("/",P515,1))</f>
        <v>television</v>
      </c>
      <c r="S515" s="8">
        <f>(((L515/60)/60)/24)+DATE(1970,1,1)</f>
        <v>40430.208333333336</v>
      </c>
      <c r="T515" s="8">
        <f>(((M515/60)/60)/24)+DATE(1970,1,1)</f>
        <v>40432.208333333336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4">
        <f>(E516/D516)*100</f>
        <v>22.439077144917089</v>
      </c>
      <c r="G516" t="s">
        <v>73</v>
      </c>
      <c r="H516">
        <v>528</v>
      </c>
      <c r="I516" s="4">
        <f>(E516/H516)</f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t="b">
        <v>0</v>
      </c>
      <c r="O516" t="b">
        <v>1</v>
      </c>
      <c r="P516" t="s">
        <v>22</v>
      </c>
      <c r="Q516" t="str">
        <f>LEFT(P516,FIND("/",P516,1)-1)</f>
        <v>music</v>
      </c>
      <c r="R516" t="str">
        <f>RIGHT(P516,LEN(P516)-SEARCH("/",P516,1))</f>
        <v>rock</v>
      </c>
      <c r="S516" s="8">
        <f>(((L516/60)/60)/24)+DATE(1970,1,1)</f>
        <v>41614.25</v>
      </c>
      <c r="T516" s="8">
        <f>(((M516/60)/60)/24)+DATE(1970,1,1)</f>
        <v>41619.25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4">
        <f>(E517/D517)*100</f>
        <v>55.779069767441861</v>
      </c>
      <c r="G517" t="s">
        <v>13</v>
      </c>
      <c r="H517">
        <v>133</v>
      </c>
      <c r="I517" s="4">
        <f>(E517/H517)</f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t="b">
        <v>0</v>
      </c>
      <c r="O517" t="b">
        <v>1</v>
      </c>
      <c r="P517" t="s">
        <v>32</v>
      </c>
      <c r="Q517" t="str">
        <f>LEFT(P517,FIND("/",P517,1)-1)</f>
        <v>theater</v>
      </c>
      <c r="R517" t="str">
        <f>RIGHT(P517,LEN(P517)-SEARCH("/",P517,1))</f>
        <v>plays</v>
      </c>
      <c r="S517" s="8">
        <f>(((L517/60)/60)/24)+DATE(1970,1,1)</f>
        <v>40900.25</v>
      </c>
      <c r="T517" s="8">
        <f>(((M517/60)/60)/24)+DATE(1970,1,1)</f>
        <v>40902.25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4">
        <f>(E518/D518)*100</f>
        <v>42.523125996810208</v>
      </c>
      <c r="G518" t="s">
        <v>13</v>
      </c>
      <c r="H518">
        <v>846</v>
      </c>
      <c r="I518" s="4">
        <f>(E518/H518)</f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67</v>
      </c>
      <c r="Q518" t="str">
        <f>LEFT(P518,FIND("/",P518,1)-1)</f>
        <v>publishing</v>
      </c>
      <c r="R518" t="str">
        <f>RIGHT(P518,LEN(P518)-SEARCH("/",P518,1))</f>
        <v>nonfiction</v>
      </c>
      <c r="S518" s="8">
        <f>(((L518/60)/60)/24)+DATE(1970,1,1)</f>
        <v>40396.208333333336</v>
      </c>
      <c r="T518" s="8">
        <f>(((M518/60)/60)/24)+DATE(1970,1,1)</f>
        <v>40434.208333333336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4">
        <f>(E519/D519)*100</f>
        <v>112.00000000000001</v>
      </c>
      <c r="G519" t="s">
        <v>19</v>
      </c>
      <c r="H519">
        <v>78</v>
      </c>
      <c r="I519" s="4">
        <f>(E519/H519)</f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16</v>
      </c>
      <c r="Q519" t="str">
        <f>LEFT(P519,FIND("/",P519,1)-1)</f>
        <v>food</v>
      </c>
      <c r="R519" t="str">
        <f>RIGHT(P519,LEN(P519)-SEARCH("/",P519,1))</f>
        <v>food trucks</v>
      </c>
      <c r="S519" s="8">
        <f>(((L519/60)/60)/24)+DATE(1970,1,1)</f>
        <v>42860.208333333328</v>
      </c>
      <c r="T519" s="8">
        <f>(((M519/60)/60)/24)+DATE(1970,1,1)</f>
        <v>42865.208333333328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4">
        <f>(E520/D520)*100</f>
        <v>7.0681818181818183</v>
      </c>
      <c r="G520" t="s">
        <v>13</v>
      </c>
      <c r="H520">
        <v>10</v>
      </c>
      <c r="I520" s="4">
        <f>(E520/H520)</f>
        <v>62.2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70</v>
      </c>
      <c r="Q520" t="str">
        <f>LEFT(P520,FIND("/",P520,1)-1)</f>
        <v>film &amp; video</v>
      </c>
      <c r="R520" t="str">
        <f>RIGHT(P520,LEN(P520)-SEARCH("/",P520,1))</f>
        <v>animation</v>
      </c>
      <c r="S520" s="8">
        <f>(((L520/60)/60)/24)+DATE(1970,1,1)</f>
        <v>43154.25</v>
      </c>
      <c r="T520" s="8">
        <f>(((M520/60)/60)/24)+DATE(1970,1,1)</f>
        <v>43156.25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4">
        <f>(E521/D521)*100</f>
        <v>101.74563871693867</v>
      </c>
      <c r="G521" t="s">
        <v>19</v>
      </c>
      <c r="H521">
        <v>1773</v>
      </c>
      <c r="I521" s="4">
        <f>(E521/H521)</f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22</v>
      </c>
      <c r="Q521" t="str">
        <f>LEFT(P521,FIND("/",P521,1)-1)</f>
        <v>music</v>
      </c>
      <c r="R521" t="str">
        <f>RIGHT(P521,LEN(P521)-SEARCH("/",P521,1))</f>
        <v>rock</v>
      </c>
      <c r="S521" s="8">
        <f>(((L521/60)/60)/24)+DATE(1970,1,1)</f>
        <v>42012.25</v>
      </c>
      <c r="T521" s="8">
        <f>(((M521/60)/60)/24)+DATE(1970,1,1)</f>
        <v>42026.25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4">
        <f>(E522/D522)*100</f>
        <v>425.75</v>
      </c>
      <c r="G522" t="s">
        <v>19</v>
      </c>
      <c r="H522">
        <v>32</v>
      </c>
      <c r="I522" s="4">
        <f>(E522/H522)</f>
        <v>106.4375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32</v>
      </c>
      <c r="Q522" t="str">
        <f>LEFT(P522,FIND("/",P522,1)-1)</f>
        <v>theater</v>
      </c>
      <c r="R522" t="str">
        <f>RIGHT(P522,LEN(P522)-SEARCH("/",P522,1))</f>
        <v>plays</v>
      </c>
      <c r="S522" s="8">
        <f>(((L522/60)/60)/24)+DATE(1970,1,1)</f>
        <v>43574.208333333328</v>
      </c>
      <c r="T522" s="8">
        <f>(((M522/60)/60)/24)+DATE(1970,1,1)</f>
        <v>43577.208333333328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4">
        <f>(E523/D523)*100</f>
        <v>145.53947368421052</v>
      </c>
      <c r="G523" t="s">
        <v>19</v>
      </c>
      <c r="H523">
        <v>369</v>
      </c>
      <c r="I523" s="4">
        <f>(E523/H523)</f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52</v>
      </c>
      <c r="Q523" t="str">
        <f>LEFT(P523,FIND("/",P523,1)-1)</f>
        <v>film &amp; video</v>
      </c>
      <c r="R523" t="str">
        <f>RIGHT(P523,LEN(P523)-SEARCH("/",P523,1))</f>
        <v>drama</v>
      </c>
      <c r="S523" s="8">
        <f>(((L523/60)/60)/24)+DATE(1970,1,1)</f>
        <v>42605.208333333328</v>
      </c>
      <c r="T523" s="8">
        <f>(((M523/60)/60)/24)+DATE(1970,1,1)</f>
        <v>42611.208333333328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4">
        <f>(E524/D524)*100</f>
        <v>32.453465346534657</v>
      </c>
      <c r="G524" t="s">
        <v>13</v>
      </c>
      <c r="H524">
        <v>191</v>
      </c>
      <c r="I524" s="4">
        <f>(E524/H524)</f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99</v>
      </c>
      <c r="Q524" t="str">
        <f>LEFT(P524,FIND("/",P524,1)-1)</f>
        <v>film &amp; video</v>
      </c>
      <c r="R524" t="str">
        <f>RIGHT(P524,LEN(P524)-SEARCH("/",P524,1))</f>
        <v>shorts</v>
      </c>
      <c r="S524" s="8">
        <f>(((L524/60)/60)/24)+DATE(1970,1,1)</f>
        <v>41093.208333333336</v>
      </c>
      <c r="T524" s="8">
        <f>(((M524/60)/60)/24)+DATE(1970,1,1)</f>
        <v>41105.208333333336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4">
        <f>(E525/D525)*100</f>
        <v>700.33333333333326</v>
      </c>
      <c r="G525" t="s">
        <v>19</v>
      </c>
      <c r="H525">
        <v>89</v>
      </c>
      <c r="I525" s="4">
        <f>(E525/H525)</f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99</v>
      </c>
      <c r="Q525" t="str">
        <f>LEFT(P525,FIND("/",P525,1)-1)</f>
        <v>film &amp; video</v>
      </c>
      <c r="R525" t="str">
        <f>RIGHT(P525,LEN(P525)-SEARCH("/",P525,1))</f>
        <v>shorts</v>
      </c>
      <c r="S525" s="8">
        <f>(((L525/60)/60)/24)+DATE(1970,1,1)</f>
        <v>40241.25</v>
      </c>
      <c r="T525" s="8">
        <f>(((M525/60)/60)/24)+DATE(1970,1,1)</f>
        <v>40246.25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4">
        <f>(E526/D526)*100</f>
        <v>83.904860392967933</v>
      </c>
      <c r="G526" t="s">
        <v>13</v>
      </c>
      <c r="H526">
        <v>1979</v>
      </c>
      <c r="I526" s="4">
        <f>(E526/H526)</f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32</v>
      </c>
      <c r="Q526" t="str">
        <f>LEFT(P526,FIND("/",P526,1)-1)</f>
        <v>theater</v>
      </c>
      <c r="R526" t="str">
        <f>RIGHT(P526,LEN(P526)-SEARCH("/",P526,1))</f>
        <v>plays</v>
      </c>
      <c r="S526" s="8">
        <f>(((L526/60)/60)/24)+DATE(1970,1,1)</f>
        <v>40294.208333333336</v>
      </c>
      <c r="T526" s="8">
        <f>(((M526/60)/60)/24)+DATE(1970,1,1)</f>
        <v>40307.208333333336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4">
        <f>(E527/D527)*100</f>
        <v>84.19047619047619</v>
      </c>
      <c r="G527" t="s">
        <v>13</v>
      </c>
      <c r="H527">
        <v>63</v>
      </c>
      <c r="I527" s="4">
        <f>(E527/H527)</f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64</v>
      </c>
      <c r="Q527" t="str">
        <f>LEFT(P527,FIND("/",P527,1)-1)</f>
        <v>technology</v>
      </c>
      <c r="R527" t="str">
        <f>RIGHT(P527,LEN(P527)-SEARCH("/",P527,1))</f>
        <v>wearables</v>
      </c>
      <c r="S527" s="8">
        <f>(((L527/60)/60)/24)+DATE(1970,1,1)</f>
        <v>40505.25</v>
      </c>
      <c r="T527" s="8">
        <f>(((M527/60)/60)/24)+DATE(1970,1,1)</f>
        <v>40509.25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4">
        <f>(E528/D528)*100</f>
        <v>155.95180722891567</v>
      </c>
      <c r="G528" t="s">
        <v>19</v>
      </c>
      <c r="H528">
        <v>147</v>
      </c>
      <c r="I528" s="4">
        <f>(E528/H528)</f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32</v>
      </c>
      <c r="Q528" t="str">
        <f>LEFT(P528,FIND("/",P528,1)-1)</f>
        <v>theater</v>
      </c>
      <c r="R528" t="str">
        <f>RIGHT(P528,LEN(P528)-SEARCH("/",P528,1))</f>
        <v>plays</v>
      </c>
      <c r="S528" s="8">
        <f>(((L528/60)/60)/24)+DATE(1970,1,1)</f>
        <v>42364.25</v>
      </c>
      <c r="T528" s="8">
        <f>(((M528/60)/60)/24)+DATE(1970,1,1)</f>
        <v>42401.25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4">
        <f>(E529/D529)*100</f>
        <v>99.619450317124731</v>
      </c>
      <c r="G529" t="s">
        <v>13</v>
      </c>
      <c r="H529">
        <v>6080</v>
      </c>
      <c r="I529" s="4">
        <f>(E529/H529)</f>
        <v>31</v>
      </c>
      <c r="J529" t="s">
        <v>14</v>
      </c>
      <c r="K529" t="s">
        <v>15</v>
      </c>
      <c r="L529">
        <v>1454652000</v>
      </c>
      <c r="M529">
        <v>1457762400</v>
      </c>
      <c r="N529" t="b">
        <v>0</v>
      </c>
      <c r="O529" t="b">
        <v>0</v>
      </c>
      <c r="P529" t="s">
        <v>70</v>
      </c>
      <c r="Q529" t="str">
        <f>LEFT(P529,FIND("/",P529,1)-1)</f>
        <v>film &amp; video</v>
      </c>
      <c r="R529" t="str">
        <f>RIGHT(P529,LEN(P529)-SEARCH("/",P529,1))</f>
        <v>animation</v>
      </c>
      <c r="S529" s="8">
        <f>(((L529/60)/60)/24)+DATE(1970,1,1)</f>
        <v>42405.25</v>
      </c>
      <c r="T529" s="8">
        <f>(((M529/60)/60)/24)+DATE(1970,1,1)</f>
        <v>42441.25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4">
        <f>(E530/D530)*100</f>
        <v>80.300000000000011</v>
      </c>
      <c r="G530" t="s">
        <v>13</v>
      </c>
      <c r="H530">
        <v>80</v>
      </c>
      <c r="I530" s="4">
        <f>(E530/H530)</f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t="b">
        <v>0</v>
      </c>
      <c r="O530" t="b">
        <v>0</v>
      </c>
      <c r="P530" t="s">
        <v>59</v>
      </c>
      <c r="Q530" t="str">
        <f>LEFT(P530,FIND("/",P530,1)-1)</f>
        <v>music</v>
      </c>
      <c r="R530" t="str">
        <f>RIGHT(P530,LEN(P530)-SEARCH("/",P530,1))</f>
        <v>indie rock</v>
      </c>
      <c r="S530" s="8">
        <f>(((L530/60)/60)/24)+DATE(1970,1,1)</f>
        <v>41601.25</v>
      </c>
      <c r="T530" s="8">
        <f>(((M530/60)/60)/24)+DATE(1970,1,1)</f>
        <v>41646.25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4">
        <f>(E531/D531)*100</f>
        <v>11.254901960784313</v>
      </c>
      <c r="G531" t="s">
        <v>13</v>
      </c>
      <c r="H531">
        <v>9</v>
      </c>
      <c r="I531" s="4">
        <f>(E531/H531)</f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88</v>
      </c>
      <c r="Q531" t="str">
        <f>LEFT(P531,FIND("/",P531,1)-1)</f>
        <v>games</v>
      </c>
      <c r="R531" t="str">
        <f>RIGHT(P531,LEN(P531)-SEARCH("/",P531,1))</f>
        <v>video games</v>
      </c>
      <c r="S531" s="8">
        <f>(((L531/60)/60)/24)+DATE(1970,1,1)</f>
        <v>41769.208333333336</v>
      </c>
      <c r="T531" s="8">
        <f>(((M531/60)/60)/24)+DATE(1970,1,1)</f>
        <v>41797.208333333336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4">
        <f>(E532/D532)*100</f>
        <v>91.740952380952379</v>
      </c>
      <c r="G532" t="s">
        <v>13</v>
      </c>
      <c r="H532">
        <v>1784</v>
      </c>
      <c r="I532" s="4">
        <f>(E532/H532)</f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118</v>
      </c>
      <c r="Q532" t="str">
        <f>LEFT(P532,FIND("/",P532,1)-1)</f>
        <v>publishing</v>
      </c>
      <c r="R532" t="str">
        <f>RIGHT(P532,LEN(P532)-SEARCH("/",P532,1))</f>
        <v>fiction</v>
      </c>
      <c r="S532" s="8">
        <f>(((L532/60)/60)/24)+DATE(1970,1,1)</f>
        <v>40421.208333333336</v>
      </c>
      <c r="T532" s="8">
        <f>(((M532/60)/60)/24)+DATE(1970,1,1)</f>
        <v>40435.208333333336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4">
        <f>(E533/D533)*100</f>
        <v>95.521156936261391</v>
      </c>
      <c r="G533" t="s">
        <v>46</v>
      </c>
      <c r="H533">
        <v>3640</v>
      </c>
      <c r="I533" s="4">
        <f>(E533/H533)</f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t="b">
        <v>0</v>
      </c>
      <c r="O533" t="b">
        <v>0</v>
      </c>
      <c r="P533" t="s">
        <v>88</v>
      </c>
      <c r="Q533" t="str">
        <f>LEFT(P533,FIND("/",P533,1)-1)</f>
        <v>games</v>
      </c>
      <c r="R533" t="str">
        <f>RIGHT(P533,LEN(P533)-SEARCH("/",P533,1))</f>
        <v>video games</v>
      </c>
      <c r="S533" s="8">
        <f>(((L533/60)/60)/24)+DATE(1970,1,1)</f>
        <v>41589.25</v>
      </c>
      <c r="T533" s="8">
        <f>(((M533/60)/60)/24)+DATE(1970,1,1)</f>
        <v>41645.25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4">
        <f>(E534/D534)*100</f>
        <v>502.87499999999994</v>
      </c>
      <c r="G534" t="s">
        <v>19</v>
      </c>
      <c r="H534">
        <v>126</v>
      </c>
      <c r="I534" s="4">
        <f>(E534/H534)</f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t="b">
        <v>0</v>
      </c>
      <c r="O534" t="b">
        <v>0</v>
      </c>
      <c r="P534" t="s">
        <v>32</v>
      </c>
      <c r="Q534" t="str">
        <f>LEFT(P534,FIND("/",P534,1)-1)</f>
        <v>theater</v>
      </c>
      <c r="R534" t="str">
        <f>RIGHT(P534,LEN(P534)-SEARCH("/",P534,1))</f>
        <v>plays</v>
      </c>
      <c r="S534" s="8">
        <f>(((L534/60)/60)/24)+DATE(1970,1,1)</f>
        <v>43125.25</v>
      </c>
      <c r="T534" s="8">
        <f>(((M534/60)/60)/24)+DATE(1970,1,1)</f>
        <v>43126.25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4">
        <f>(E535/D535)*100</f>
        <v>159.24394463667818</v>
      </c>
      <c r="G535" t="s">
        <v>19</v>
      </c>
      <c r="H535">
        <v>2218</v>
      </c>
      <c r="I535" s="4">
        <f>(E535/H535)</f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t="b">
        <v>0</v>
      </c>
      <c r="O535" t="b">
        <v>0</v>
      </c>
      <c r="P535" t="s">
        <v>59</v>
      </c>
      <c r="Q535" t="str">
        <f>LEFT(P535,FIND("/",P535,1)-1)</f>
        <v>music</v>
      </c>
      <c r="R535" t="str">
        <f>RIGHT(P535,LEN(P535)-SEARCH("/",P535,1))</f>
        <v>indie rock</v>
      </c>
      <c r="S535" s="8">
        <f>(((L535/60)/60)/24)+DATE(1970,1,1)</f>
        <v>41479.208333333336</v>
      </c>
      <c r="T535" s="8">
        <f>(((M535/60)/60)/24)+DATE(1970,1,1)</f>
        <v>41515.208333333336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4">
        <f>(E536/D536)*100</f>
        <v>15.022446689113355</v>
      </c>
      <c r="G536" t="s">
        <v>13</v>
      </c>
      <c r="H536">
        <v>243</v>
      </c>
      <c r="I536" s="4">
        <f>(E536/H536)</f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52</v>
      </c>
      <c r="Q536" t="str">
        <f>LEFT(P536,FIND("/",P536,1)-1)</f>
        <v>film &amp; video</v>
      </c>
      <c r="R536" t="str">
        <f>RIGHT(P536,LEN(P536)-SEARCH("/",P536,1))</f>
        <v>drama</v>
      </c>
      <c r="S536" s="8">
        <f>(((L536/60)/60)/24)+DATE(1970,1,1)</f>
        <v>43329.208333333328</v>
      </c>
      <c r="T536" s="8">
        <f>(((M536/60)/60)/24)+DATE(1970,1,1)</f>
        <v>43330.208333333328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4">
        <f>(E537/D537)*100</f>
        <v>482.03846153846149</v>
      </c>
      <c r="G537" t="s">
        <v>19</v>
      </c>
      <c r="H537">
        <v>202</v>
      </c>
      <c r="I537" s="4">
        <f>(E537/H537)</f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t="b">
        <v>0</v>
      </c>
      <c r="O537" t="b">
        <v>1</v>
      </c>
      <c r="P537" t="s">
        <v>32</v>
      </c>
      <c r="Q537" t="str">
        <f>LEFT(P537,FIND("/",P537,1)-1)</f>
        <v>theater</v>
      </c>
      <c r="R537" t="str">
        <f>RIGHT(P537,LEN(P537)-SEARCH("/",P537,1))</f>
        <v>plays</v>
      </c>
      <c r="S537" s="8">
        <f>(((L537/60)/60)/24)+DATE(1970,1,1)</f>
        <v>43259.208333333328</v>
      </c>
      <c r="T537" s="8">
        <f>(((M537/60)/60)/24)+DATE(1970,1,1)</f>
        <v>43261.208333333328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4">
        <f>(E538/D538)*100</f>
        <v>149.96938775510205</v>
      </c>
      <c r="G538" t="s">
        <v>19</v>
      </c>
      <c r="H538">
        <v>140</v>
      </c>
      <c r="I538" s="4">
        <f>(E538/H538)</f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t="b">
        <v>0</v>
      </c>
      <c r="O538" t="b">
        <v>0</v>
      </c>
      <c r="P538" t="s">
        <v>118</v>
      </c>
      <c r="Q538" t="str">
        <f>LEFT(P538,FIND("/",P538,1)-1)</f>
        <v>publishing</v>
      </c>
      <c r="R538" t="str">
        <f>RIGHT(P538,LEN(P538)-SEARCH("/",P538,1))</f>
        <v>fiction</v>
      </c>
      <c r="S538" s="8">
        <f>(((L538/60)/60)/24)+DATE(1970,1,1)</f>
        <v>40414.208333333336</v>
      </c>
      <c r="T538" s="8">
        <f>(((M538/60)/60)/24)+DATE(1970,1,1)</f>
        <v>40440.208333333336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4">
        <f>(E539/D539)*100</f>
        <v>117.22156398104266</v>
      </c>
      <c r="G539" t="s">
        <v>19</v>
      </c>
      <c r="H539">
        <v>1052</v>
      </c>
      <c r="I539" s="4">
        <f>(E539/H539)</f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t="b">
        <v>1</v>
      </c>
      <c r="O539" t="b">
        <v>1</v>
      </c>
      <c r="P539" t="s">
        <v>41</v>
      </c>
      <c r="Q539" t="str">
        <f>LEFT(P539,FIND("/",P539,1)-1)</f>
        <v>film &amp; video</v>
      </c>
      <c r="R539" t="str">
        <f>RIGHT(P539,LEN(P539)-SEARCH("/",P539,1))</f>
        <v>documentary</v>
      </c>
      <c r="S539" s="8">
        <f>(((L539/60)/60)/24)+DATE(1970,1,1)</f>
        <v>43342.208333333328</v>
      </c>
      <c r="T539" s="8">
        <f>(((M539/60)/60)/24)+DATE(1970,1,1)</f>
        <v>43365.208333333328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4">
        <f>(E540/D540)*100</f>
        <v>37.695968274950431</v>
      </c>
      <c r="G540" t="s">
        <v>13</v>
      </c>
      <c r="H540">
        <v>1296</v>
      </c>
      <c r="I540" s="4">
        <f>(E540/H540)</f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291</v>
      </c>
      <c r="Q540" t="str">
        <f>LEFT(P540,FIND("/",P540,1)-1)</f>
        <v>games</v>
      </c>
      <c r="R540" t="str">
        <f>RIGHT(P540,LEN(P540)-SEARCH("/",P540,1))</f>
        <v>mobile games</v>
      </c>
      <c r="S540" s="8">
        <f>(((L540/60)/60)/24)+DATE(1970,1,1)</f>
        <v>41539.208333333336</v>
      </c>
      <c r="T540" s="8">
        <f>(((M540/60)/60)/24)+DATE(1970,1,1)</f>
        <v>41555.208333333336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4">
        <f>(E541/D541)*100</f>
        <v>72.653061224489804</v>
      </c>
      <c r="G541" t="s">
        <v>13</v>
      </c>
      <c r="H541">
        <v>77</v>
      </c>
      <c r="I541" s="4">
        <f>(E541/H541)</f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16</v>
      </c>
      <c r="Q541" t="str">
        <f>LEFT(P541,FIND("/",P541,1)-1)</f>
        <v>food</v>
      </c>
      <c r="R541" t="str">
        <f>RIGHT(P541,LEN(P541)-SEARCH("/",P541,1))</f>
        <v>food trucks</v>
      </c>
      <c r="S541" s="8">
        <f>(((L541/60)/60)/24)+DATE(1970,1,1)</f>
        <v>43647.208333333328</v>
      </c>
      <c r="T541" s="8">
        <f>(((M541/60)/60)/24)+DATE(1970,1,1)</f>
        <v>43653.208333333328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4">
        <f>(E542/D542)*100</f>
        <v>265.98113207547169</v>
      </c>
      <c r="G542" t="s">
        <v>19</v>
      </c>
      <c r="H542">
        <v>247</v>
      </c>
      <c r="I542" s="4">
        <f>(E542/H542)</f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121</v>
      </c>
      <c r="Q542" t="str">
        <f>LEFT(P542,FIND("/",P542,1)-1)</f>
        <v>photography</v>
      </c>
      <c r="R542" t="str">
        <f>RIGHT(P542,LEN(P542)-SEARCH("/",P542,1))</f>
        <v>photography books</v>
      </c>
      <c r="S542" s="8">
        <f>(((L542/60)/60)/24)+DATE(1970,1,1)</f>
        <v>43225.208333333328</v>
      </c>
      <c r="T542" s="8">
        <f>(((M542/60)/60)/24)+DATE(1970,1,1)</f>
        <v>43247.208333333328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4">
        <f>(E543/D543)*100</f>
        <v>24.205617977528089</v>
      </c>
      <c r="G543" t="s">
        <v>13</v>
      </c>
      <c r="H543">
        <v>395</v>
      </c>
      <c r="I543" s="4">
        <f>(E543/H543)</f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t="b">
        <v>0</v>
      </c>
      <c r="O543" t="b">
        <v>0</v>
      </c>
      <c r="P543" t="s">
        <v>291</v>
      </c>
      <c r="Q543" t="str">
        <f>LEFT(P543,FIND("/",P543,1)-1)</f>
        <v>games</v>
      </c>
      <c r="R543" t="str">
        <f>RIGHT(P543,LEN(P543)-SEARCH("/",P543,1))</f>
        <v>mobile games</v>
      </c>
      <c r="S543" s="8">
        <f>(((L543/60)/60)/24)+DATE(1970,1,1)</f>
        <v>42165.208333333328</v>
      </c>
      <c r="T543" s="8">
        <f>(((M543/60)/60)/24)+DATE(1970,1,1)</f>
        <v>42191.208333333328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4">
        <f>(E544/D544)*100</f>
        <v>2.5064935064935066</v>
      </c>
      <c r="G544" t="s">
        <v>13</v>
      </c>
      <c r="H544">
        <v>49</v>
      </c>
      <c r="I544" s="4">
        <f>(E544/H544)</f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t="b">
        <v>0</v>
      </c>
      <c r="O544" t="b">
        <v>0</v>
      </c>
      <c r="P544" t="s">
        <v>59</v>
      </c>
      <c r="Q544" t="str">
        <f>LEFT(P544,FIND("/",P544,1)-1)</f>
        <v>music</v>
      </c>
      <c r="R544" t="str">
        <f>RIGHT(P544,LEN(P544)-SEARCH("/",P544,1))</f>
        <v>indie rock</v>
      </c>
      <c r="S544" s="8">
        <f>(((L544/60)/60)/24)+DATE(1970,1,1)</f>
        <v>42391.25</v>
      </c>
      <c r="T544" s="8">
        <f>(((M544/60)/60)/24)+DATE(1970,1,1)</f>
        <v>42421.25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4">
        <f>(E545/D545)*100</f>
        <v>16.329799764428738</v>
      </c>
      <c r="G545" t="s">
        <v>13</v>
      </c>
      <c r="H545">
        <v>180</v>
      </c>
      <c r="I545" s="4">
        <f>(E545/H545)</f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88</v>
      </c>
      <c r="Q545" t="str">
        <f>LEFT(P545,FIND("/",P545,1)-1)</f>
        <v>games</v>
      </c>
      <c r="R545" t="str">
        <f>RIGHT(P545,LEN(P545)-SEARCH("/",P545,1))</f>
        <v>video games</v>
      </c>
      <c r="S545" s="8">
        <f>(((L545/60)/60)/24)+DATE(1970,1,1)</f>
        <v>41528.208333333336</v>
      </c>
      <c r="T545" s="8">
        <f>(((M545/60)/60)/24)+DATE(1970,1,1)</f>
        <v>41543.208333333336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4">
        <f>(E546/D546)*100</f>
        <v>276.5</v>
      </c>
      <c r="G546" t="s">
        <v>19</v>
      </c>
      <c r="H546">
        <v>84</v>
      </c>
      <c r="I546" s="4">
        <f>(E546/H546)</f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22</v>
      </c>
      <c r="Q546" t="str">
        <f>LEFT(P546,FIND("/",P546,1)-1)</f>
        <v>music</v>
      </c>
      <c r="R546" t="str">
        <f>RIGHT(P546,LEN(P546)-SEARCH("/",P546,1))</f>
        <v>rock</v>
      </c>
      <c r="S546" s="8">
        <f>(((L546/60)/60)/24)+DATE(1970,1,1)</f>
        <v>42377.25</v>
      </c>
      <c r="T546" s="8">
        <f>(((M546/60)/60)/24)+DATE(1970,1,1)</f>
        <v>42390.25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4">
        <f>(E547/D547)*100</f>
        <v>88.803571428571431</v>
      </c>
      <c r="G547" t="s">
        <v>13</v>
      </c>
      <c r="H547">
        <v>2690</v>
      </c>
      <c r="I547" s="4">
        <f>(E547/H547)</f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32</v>
      </c>
      <c r="Q547" t="str">
        <f>LEFT(P547,FIND("/",P547,1)-1)</f>
        <v>theater</v>
      </c>
      <c r="R547" t="str">
        <f>RIGHT(P547,LEN(P547)-SEARCH("/",P547,1))</f>
        <v>plays</v>
      </c>
      <c r="S547" s="8">
        <f>(((L547/60)/60)/24)+DATE(1970,1,1)</f>
        <v>43824.25</v>
      </c>
      <c r="T547" s="8">
        <f>(((M547/60)/60)/24)+DATE(1970,1,1)</f>
        <v>43844.25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4">
        <f>(E548/D548)*100</f>
        <v>163.57142857142856</v>
      </c>
      <c r="G548" t="s">
        <v>19</v>
      </c>
      <c r="H548">
        <v>88</v>
      </c>
      <c r="I548" s="4">
        <f>(E548/H548)</f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32</v>
      </c>
      <c r="Q548" t="str">
        <f>LEFT(P548,FIND("/",P548,1)-1)</f>
        <v>theater</v>
      </c>
      <c r="R548" t="str">
        <f>RIGHT(P548,LEN(P548)-SEARCH("/",P548,1))</f>
        <v>plays</v>
      </c>
      <c r="S548" s="8">
        <f>(((L548/60)/60)/24)+DATE(1970,1,1)</f>
        <v>43360.208333333328</v>
      </c>
      <c r="T548" s="8">
        <f>(((M548/60)/60)/24)+DATE(1970,1,1)</f>
        <v>43363.208333333328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4">
        <f>(E549/D549)*100</f>
        <v>969</v>
      </c>
      <c r="G549" t="s">
        <v>19</v>
      </c>
      <c r="H549">
        <v>156</v>
      </c>
      <c r="I549" s="4">
        <f>(E549/H549)</f>
        <v>80.75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52</v>
      </c>
      <c r="Q549" t="str">
        <f>LEFT(P549,FIND("/",P549,1)-1)</f>
        <v>film &amp; video</v>
      </c>
      <c r="R549" t="str">
        <f>RIGHT(P549,LEN(P549)-SEARCH("/",P549,1))</f>
        <v>drama</v>
      </c>
      <c r="S549" s="8">
        <f>(((L549/60)/60)/24)+DATE(1970,1,1)</f>
        <v>42029.25</v>
      </c>
      <c r="T549" s="8">
        <f>(((M549/60)/60)/24)+DATE(1970,1,1)</f>
        <v>42041.25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4">
        <f>(E550/D550)*100</f>
        <v>270.91376701966715</v>
      </c>
      <c r="G550" t="s">
        <v>19</v>
      </c>
      <c r="H550">
        <v>2985</v>
      </c>
      <c r="I550" s="4">
        <f>(E550/H550)</f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32</v>
      </c>
      <c r="Q550" t="str">
        <f>LEFT(P550,FIND("/",P550,1)-1)</f>
        <v>theater</v>
      </c>
      <c r="R550" t="str">
        <f>RIGHT(P550,LEN(P550)-SEARCH("/",P550,1))</f>
        <v>plays</v>
      </c>
      <c r="S550" s="8">
        <f>(((L550/60)/60)/24)+DATE(1970,1,1)</f>
        <v>42461.208333333328</v>
      </c>
      <c r="T550" s="8">
        <f>(((M550/60)/60)/24)+DATE(1970,1,1)</f>
        <v>42474.208333333328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4">
        <f>(E551/D551)*100</f>
        <v>284.21355932203392</v>
      </c>
      <c r="G551" t="s">
        <v>19</v>
      </c>
      <c r="H551">
        <v>762</v>
      </c>
      <c r="I551" s="4">
        <f>(E551/H551)</f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64</v>
      </c>
      <c r="Q551" t="str">
        <f>LEFT(P551,FIND("/",P551,1)-1)</f>
        <v>technology</v>
      </c>
      <c r="R551" t="str">
        <f>RIGHT(P551,LEN(P551)-SEARCH("/",P551,1))</f>
        <v>wearables</v>
      </c>
      <c r="S551" s="8">
        <f>(((L551/60)/60)/24)+DATE(1970,1,1)</f>
        <v>41422.208333333336</v>
      </c>
      <c r="T551" s="8">
        <f>(((M551/60)/60)/24)+DATE(1970,1,1)</f>
        <v>41431.208333333336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4">
        <f>(E552/D552)*100</f>
        <v>4</v>
      </c>
      <c r="G552" t="s">
        <v>73</v>
      </c>
      <c r="H552">
        <v>1</v>
      </c>
      <c r="I552" s="4">
        <f>(E552/H552)</f>
        <v>4</v>
      </c>
      <c r="J552" t="s">
        <v>97</v>
      </c>
      <c r="K552" t="s">
        <v>98</v>
      </c>
      <c r="L552">
        <v>1330495200</v>
      </c>
      <c r="M552">
        <v>1332306000</v>
      </c>
      <c r="N552" t="b">
        <v>0</v>
      </c>
      <c r="O552" t="b">
        <v>0</v>
      </c>
      <c r="P552" t="s">
        <v>59</v>
      </c>
      <c r="Q552" t="str">
        <f>LEFT(P552,FIND("/",P552,1)-1)</f>
        <v>music</v>
      </c>
      <c r="R552" t="str">
        <f>RIGHT(P552,LEN(P552)-SEARCH("/",P552,1))</f>
        <v>indie rock</v>
      </c>
      <c r="S552" s="8">
        <f>(((L552/60)/60)/24)+DATE(1970,1,1)</f>
        <v>40968.25</v>
      </c>
      <c r="T552" s="8">
        <f>(((M552/60)/60)/24)+DATE(1970,1,1)</f>
        <v>40989.208333333336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4">
        <f>(E553/D553)*100</f>
        <v>58.6329816768462</v>
      </c>
      <c r="G553" t="s">
        <v>13</v>
      </c>
      <c r="H553">
        <v>2779</v>
      </c>
      <c r="I553" s="4">
        <f>(E553/H553)</f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t="b">
        <v>0</v>
      </c>
      <c r="O553" t="b">
        <v>1</v>
      </c>
      <c r="P553" t="s">
        <v>27</v>
      </c>
      <c r="Q553" t="str">
        <f>LEFT(P553,FIND("/",P553,1)-1)</f>
        <v>technology</v>
      </c>
      <c r="R553" t="str">
        <f>RIGHT(P553,LEN(P553)-SEARCH("/",P553,1))</f>
        <v>web</v>
      </c>
      <c r="S553" s="8">
        <f>(((L553/60)/60)/24)+DATE(1970,1,1)</f>
        <v>41993.25</v>
      </c>
      <c r="T553" s="8">
        <f>(((M553/60)/60)/24)+DATE(1970,1,1)</f>
        <v>42033.25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4">
        <f>(E554/D554)*100</f>
        <v>98.51111111111112</v>
      </c>
      <c r="G554" t="s">
        <v>13</v>
      </c>
      <c r="H554">
        <v>92</v>
      </c>
      <c r="I554" s="4">
        <f>(E554/H554)</f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32</v>
      </c>
      <c r="Q554" t="str">
        <f>LEFT(P554,FIND("/",P554,1)-1)</f>
        <v>theater</v>
      </c>
      <c r="R554" t="str">
        <f>RIGHT(P554,LEN(P554)-SEARCH("/",P554,1))</f>
        <v>plays</v>
      </c>
      <c r="S554" s="8">
        <f>(((L554/60)/60)/24)+DATE(1970,1,1)</f>
        <v>42700.25</v>
      </c>
      <c r="T554" s="8">
        <f>(((M554/60)/60)/24)+DATE(1970,1,1)</f>
        <v>42702.25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4">
        <f>(E555/D555)*100</f>
        <v>43.975381008206334</v>
      </c>
      <c r="G555" t="s">
        <v>13</v>
      </c>
      <c r="H555">
        <v>1028</v>
      </c>
      <c r="I555" s="4">
        <f>(E555/H555)</f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22</v>
      </c>
      <c r="Q555" t="str">
        <f>LEFT(P555,FIND("/",P555,1)-1)</f>
        <v>music</v>
      </c>
      <c r="R555" t="str">
        <f>RIGHT(P555,LEN(P555)-SEARCH("/",P555,1))</f>
        <v>rock</v>
      </c>
      <c r="S555" s="8">
        <f>(((L555/60)/60)/24)+DATE(1970,1,1)</f>
        <v>40545.25</v>
      </c>
      <c r="T555" s="8">
        <f>(((M555/60)/60)/24)+DATE(1970,1,1)</f>
        <v>40546.25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4">
        <f>(E556/D556)*100</f>
        <v>151.66315789473683</v>
      </c>
      <c r="G556" t="s">
        <v>19</v>
      </c>
      <c r="H556">
        <v>554</v>
      </c>
      <c r="I556" s="4">
        <f>(E556/H556)</f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t="b">
        <v>0</v>
      </c>
      <c r="O556" t="b">
        <v>0</v>
      </c>
      <c r="P556" t="s">
        <v>59</v>
      </c>
      <c r="Q556" t="str">
        <f>LEFT(P556,FIND("/",P556,1)-1)</f>
        <v>music</v>
      </c>
      <c r="R556" t="str">
        <f>RIGHT(P556,LEN(P556)-SEARCH("/",P556,1))</f>
        <v>indie rock</v>
      </c>
      <c r="S556" s="8">
        <f>(((L556/60)/60)/24)+DATE(1970,1,1)</f>
        <v>42723.25</v>
      </c>
      <c r="T556" s="8">
        <f>(((M556/60)/60)/24)+DATE(1970,1,1)</f>
        <v>42729.25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4">
        <f>(E557/D557)*100</f>
        <v>223.63492063492063</v>
      </c>
      <c r="G557" t="s">
        <v>19</v>
      </c>
      <c r="H557">
        <v>135</v>
      </c>
      <c r="I557" s="4">
        <f>(E557/H557)</f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t="b">
        <v>0</v>
      </c>
      <c r="O557" t="b">
        <v>0</v>
      </c>
      <c r="P557" t="s">
        <v>22</v>
      </c>
      <c r="Q557" t="str">
        <f>LEFT(P557,FIND("/",P557,1)-1)</f>
        <v>music</v>
      </c>
      <c r="R557" t="str">
        <f>RIGHT(P557,LEN(P557)-SEARCH("/",P557,1))</f>
        <v>rock</v>
      </c>
      <c r="S557" s="8">
        <f>(((L557/60)/60)/24)+DATE(1970,1,1)</f>
        <v>41731.208333333336</v>
      </c>
      <c r="T557" s="8">
        <f>(((M557/60)/60)/24)+DATE(1970,1,1)</f>
        <v>41762.208333333336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4">
        <f>(E558/D558)*100</f>
        <v>239.75</v>
      </c>
      <c r="G558" t="s">
        <v>19</v>
      </c>
      <c r="H558">
        <v>122</v>
      </c>
      <c r="I558" s="4">
        <f>(E558/H558)</f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205</v>
      </c>
      <c r="Q558" t="str">
        <f>LEFT(P558,FIND("/",P558,1)-1)</f>
        <v>publishing</v>
      </c>
      <c r="R558" t="str">
        <f>RIGHT(P558,LEN(P558)-SEARCH("/",P558,1))</f>
        <v>translations</v>
      </c>
      <c r="S558" s="8">
        <f>(((L558/60)/60)/24)+DATE(1970,1,1)</f>
        <v>40792.208333333336</v>
      </c>
      <c r="T558" s="8">
        <f>(((M558/60)/60)/24)+DATE(1970,1,1)</f>
        <v>40799.208333333336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4">
        <f>(E559/D559)*100</f>
        <v>199.33333333333334</v>
      </c>
      <c r="G559" t="s">
        <v>19</v>
      </c>
      <c r="H559">
        <v>221</v>
      </c>
      <c r="I559" s="4">
        <f>(E559/H559)</f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473</v>
      </c>
      <c r="Q559" t="str">
        <f>LEFT(P559,FIND("/",P559,1)-1)</f>
        <v>film &amp; video</v>
      </c>
      <c r="R559" t="str">
        <f>RIGHT(P559,LEN(P559)-SEARCH("/",P559,1))</f>
        <v>science fiction</v>
      </c>
      <c r="S559" s="8">
        <f>(((L559/60)/60)/24)+DATE(1970,1,1)</f>
        <v>42279.208333333328</v>
      </c>
      <c r="T559" s="8">
        <f>(((M559/60)/60)/24)+DATE(1970,1,1)</f>
        <v>42282.208333333328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4">
        <f>(E560/D560)*100</f>
        <v>137.34482758620689</v>
      </c>
      <c r="G560" t="s">
        <v>19</v>
      </c>
      <c r="H560">
        <v>126</v>
      </c>
      <c r="I560" s="4">
        <f>(E560/H560)</f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32</v>
      </c>
      <c r="Q560" t="str">
        <f>LEFT(P560,FIND("/",P560,1)-1)</f>
        <v>theater</v>
      </c>
      <c r="R560" t="str">
        <f>RIGHT(P560,LEN(P560)-SEARCH("/",P560,1))</f>
        <v>plays</v>
      </c>
      <c r="S560" s="8">
        <f>(((L560/60)/60)/24)+DATE(1970,1,1)</f>
        <v>42424.25</v>
      </c>
      <c r="T560" s="8">
        <f>(((M560/60)/60)/24)+DATE(1970,1,1)</f>
        <v>42467.208333333328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4">
        <f>(E561/D561)*100</f>
        <v>100.9696106362773</v>
      </c>
      <c r="G561" t="s">
        <v>19</v>
      </c>
      <c r="H561">
        <v>1022</v>
      </c>
      <c r="I561" s="4">
        <f>(E561/H561)</f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32</v>
      </c>
      <c r="Q561" t="str">
        <f>LEFT(P561,FIND("/",P561,1)-1)</f>
        <v>theater</v>
      </c>
      <c r="R561" t="str">
        <f>RIGHT(P561,LEN(P561)-SEARCH("/",P561,1))</f>
        <v>plays</v>
      </c>
      <c r="S561" s="8">
        <f>(((L561/60)/60)/24)+DATE(1970,1,1)</f>
        <v>42584.208333333328</v>
      </c>
      <c r="T561" s="8">
        <f>(((M561/60)/60)/24)+DATE(1970,1,1)</f>
        <v>42591.208333333328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4">
        <f>(E562/D562)*100</f>
        <v>794.16</v>
      </c>
      <c r="G562" t="s">
        <v>19</v>
      </c>
      <c r="H562">
        <v>3177</v>
      </c>
      <c r="I562" s="4">
        <f>(E562/H562)</f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70</v>
      </c>
      <c r="Q562" t="str">
        <f>LEFT(P562,FIND("/",P562,1)-1)</f>
        <v>film &amp; video</v>
      </c>
      <c r="R562" t="str">
        <f>RIGHT(P562,LEN(P562)-SEARCH("/",P562,1))</f>
        <v>animation</v>
      </c>
      <c r="S562" s="8">
        <f>(((L562/60)/60)/24)+DATE(1970,1,1)</f>
        <v>40865.25</v>
      </c>
      <c r="T562" s="8">
        <f>(((M562/60)/60)/24)+DATE(1970,1,1)</f>
        <v>40905.25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4">
        <f>(E563/D563)*100</f>
        <v>369.7</v>
      </c>
      <c r="G563" t="s">
        <v>19</v>
      </c>
      <c r="H563">
        <v>198</v>
      </c>
      <c r="I563" s="4">
        <f>(E563/H563)</f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t="b">
        <v>0</v>
      </c>
      <c r="O563" t="b">
        <v>0</v>
      </c>
      <c r="P563" t="s">
        <v>32</v>
      </c>
      <c r="Q563" t="str">
        <f>LEFT(P563,FIND("/",P563,1)-1)</f>
        <v>theater</v>
      </c>
      <c r="R563" t="str">
        <f>RIGHT(P563,LEN(P563)-SEARCH("/",P563,1))</f>
        <v>plays</v>
      </c>
      <c r="S563" s="8">
        <f>(((L563/60)/60)/24)+DATE(1970,1,1)</f>
        <v>40833.208333333336</v>
      </c>
      <c r="T563" s="8">
        <f>(((M563/60)/60)/24)+DATE(1970,1,1)</f>
        <v>40835.208333333336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4">
        <f>(E564/D564)*100</f>
        <v>12.818181818181817</v>
      </c>
      <c r="G564" t="s">
        <v>13</v>
      </c>
      <c r="H564">
        <v>26</v>
      </c>
      <c r="I564" s="4">
        <f>(E564/H564)</f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t="b">
        <v>0</v>
      </c>
      <c r="O564" t="b">
        <v>0</v>
      </c>
      <c r="P564" t="s">
        <v>22</v>
      </c>
      <c r="Q564" t="str">
        <f>LEFT(P564,FIND("/",P564,1)-1)</f>
        <v>music</v>
      </c>
      <c r="R564" t="str">
        <f>RIGHT(P564,LEN(P564)-SEARCH("/",P564,1))</f>
        <v>rock</v>
      </c>
      <c r="S564" s="8">
        <f>(((L564/60)/60)/24)+DATE(1970,1,1)</f>
        <v>43536.208333333328</v>
      </c>
      <c r="T564" s="8">
        <f>(((M564/60)/60)/24)+DATE(1970,1,1)</f>
        <v>43538.208333333328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4">
        <f>(E565/D565)*100</f>
        <v>138.02702702702703</v>
      </c>
      <c r="G565" t="s">
        <v>19</v>
      </c>
      <c r="H565">
        <v>85</v>
      </c>
      <c r="I565" s="4">
        <f>(E565/H565)</f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t="b">
        <v>0</v>
      </c>
      <c r="O565" t="b">
        <v>0</v>
      </c>
      <c r="P565" t="s">
        <v>41</v>
      </c>
      <c r="Q565" t="str">
        <f>LEFT(P565,FIND("/",P565,1)-1)</f>
        <v>film &amp; video</v>
      </c>
      <c r="R565" t="str">
        <f>RIGHT(P565,LEN(P565)-SEARCH("/",P565,1))</f>
        <v>documentary</v>
      </c>
      <c r="S565" s="8">
        <f>(((L565/60)/60)/24)+DATE(1970,1,1)</f>
        <v>43417.25</v>
      </c>
      <c r="T565" s="8">
        <f>(((M565/60)/60)/24)+DATE(1970,1,1)</f>
        <v>43437.25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4">
        <f>(E566/D566)*100</f>
        <v>83.813278008298752</v>
      </c>
      <c r="G566" t="s">
        <v>13</v>
      </c>
      <c r="H566">
        <v>1790</v>
      </c>
      <c r="I566" s="4">
        <f>(E566/H566)</f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32</v>
      </c>
      <c r="Q566" t="str">
        <f>LEFT(P566,FIND("/",P566,1)-1)</f>
        <v>theater</v>
      </c>
      <c r="R566" t="str">
        <f>RIGHT(P566,LEN(P566)-SEARCH("/",P566,1))</f>
        <v>plays</v>
      </c>
      <c r="S566" s="8">
        <f>(((L566/60)/60)/24)+DATE(1970,1,1)</f>
        <v>42078.208333333328</v>
      </c>
      <c r="T566" s="8">
        <f>(((M566/60)/60)/24)+DATE(1970,1,1)</f>
        <v>42086.208333333328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4">
        <f>(E567/D567)*100</f>
        <v>204.60063224446787</v>
      </c>
      <c r="G567" t="s">
        <v>19</v>
      </c>
      <c r="H567">
        <v>3596</v>
      </c>
      <c r="I567" s="4">
        <f>(E567/H567)</f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32</v>
      </c>
      <c r="Q567" t="str">
        <f>LEFT(P567,FIND("/",P567,1)-1)</f>
        <v>theater</v>
      </c>
      <c r="R567" t="str">
        <f>RIGHT(P567,LEN(P567)-SEARCH("/",P567,1))</f>
        <v>plays</v>
      </c>
      <c r="S567" s="8">
        <f>(((L567/60)/60)/24)+DATE(1970,1,1)</f>
        <v>40862.25</v>
      </c>
      <c r="T567" s="8">
        <f>(((M567/60)/60)/24)+DATE(1970,1,1)</f>
        <v>40882.25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4">
        <f>(E568/D568)*100</f>
        <v>44.344086021505376</v>
      </c>
      <c r="G568" t="s">
        <v>13</v>
      </c>
      <c r="H568">
        <v>37</v>
      </c>
      <c r="I568" s="4">
        <f>(E568/H568)</f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49</v>
      </c>
      <c r="Q568" t="str">
        <f>LEFT(P568,FIND("/",P568,1)-1)</f>
        <v>music</v>
      </c>
      <c r="R568" t="str">
        <f>RIGHT(P568,LEN(P568)-SEARCH("/",P568,1))</f>
        <v>electric music</v>
      </c>
      <c r="S568" s="8">
        <f>(((L568/60)/60)/24)+DATE(1970,1,1)</f>
        <v>42424.25</v>
      </c>
      <c r="T568" s="8">
        <f>(((M568/60)/60)/24)+DATE(1970,1,1)</f>
        <v>42447.208333333328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4">
        <f>(E569/D569)*100</f>
        <v>218.60294117647058</v>
      </c>
      <c r="G569" t="s">
        <v>19</v>
      </c>
      <c r="H569">
        <v>244</v>
      </c>
      <c r="I569" s="4">
        <f>(E569/H569)</f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22</v>
      </c>
      <c r="Q569" t="str">
        <f>LEFT(P569,FIND("/",P569,1)-1)</f>
        <v>music</v>
      </c>
      <c r="R569" t="str">
        <f>RIGHT(P569,LEN(P569)-SEARCH("/",P569,1))</f>
        <v>rock</v>
      </c>
      <c r="S569" s="8">
        <f>(((L569/60)/60)/24)+DATE(1970,1,1)</f>
        <v>41830.208333333336</v>
      </c>
      <c r="T569" s="8">
        <f>(((M569/60)/60)/24)+DATE(1970,1,1)</f>
        <v>41832.208333333336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4">
        <f>(E570/D570)*100</f>
        <v>186.03314917127071</v>
      </c>
      <c r="G570" t="s">
        <v>19</v>
      </c>
      <c r="H570">
        <v>5180</v>
      </c>
      <c r="I570" s="4">
        <f>(E570/H570)</f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32</v>
      </c>
      <c r="Q570" t="str">
        <f>LEFT(P570,FIND("/",P570,1)-1)</f>
        <v>theater</v>
      </c>
      <c r="R570" t="str">
        <f>RIGHT(P570,LEN(P570)-SEARCH("/",P570,1))</f>
        <v>plays</v>
      </c>
      <c r="S570" s="8">
        <f>(((L570/60)/60)/24)+DATE(1970,1,1)</f>
        <v>40374.208333333336</v>
      </c>
      <c r="T570" s="8">
        <f>(((M570/60)/60)/24)+DATE(1970,1,1)</f>
        <v>40419.208333333336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4">
        <f>(E571/D571)*100</f>
        <v>237.33830845771143</v>
      </c>
      <c r="G571" t="s">
        <v>19</v>
      </c>
      <c r="H571">
        <v>589</v>
      </c>
      <c r="I571" s="4">
        <f>(E571/H571)</f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t="b">
        <v>0</v>
      </c>
      <c r="O571" t="b">
        <v>0</v>
      </c>
      <c r="P571" t="s">
        <v>70</v>
      </c>
      <c r="Q571" t="str">
        <f>LEFT(P571,FIND("/",P571,1)-1)</f>
        <v>film &amp; video</v>
      </c>
      <c r="R571" t="str">
        <f>RIGHT(P571,LEN(P571)-SEARCH("/",P571,1))</f>
        <v>animation</v>
      </c>
      <c r="S571" s="8">
        <f>(((L571/60)/60)/24)+DATE(1970,1,1)</f>
        <v>40554.25</v>
      </c>
      <c r="T571" s="8">
        <f>(((M571/60)/60)/24)+DATE(1970,1,1)</f>
        <v>40566.25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4">
        <f>(E572/D572)*100</f>
        <v>305.65384615384613</v>
      </c>
      <c r="G572" t="s">
        <v>19</v>
      </c>
      <c r="H572">
        <v>2725</v>
      </c>
      <c r="I572" s="4">
        <f>(E572/H572)</f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22</v>
      </c>
      <c r="Q572" t="str">
        <f>LEFT(P572,FIND("/",P572,1)-1)</f>
        <v>music</v>
      </c>
      <c r="R572" t="str">
        <f>RIGHT(P572,LEN(P572)-SEARCH("/",P572,1))</f>
        <v>rock</v>
      </c>
      <c r="S572" s="8">
        <f>(((L572/60)/60)/24)+DATE(1970,1,1)</f>
        <v>41993.25</v>
      </c>
      <c r="T572" s="8">
        <f>(((M572/60)/60)/24)+DATE(1970,1,1)</f>
        <v>41999.25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4">
        <f>(E573/D573)*100</f>
        <v>94.142857142857139</v>
      </c>
      <c r="G573" t="s">
        <v>13</v>
      </c>
      <c r="H573">
        <v>35</v>
      </c>
      <c r="I573" s="4">
        <f>(E573/H573)</f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t="b">
        <v>0</v>
      </c>
      <c r="O573" t="b">
        <v>0</v>
      </c>
      <c r="P573" t="s">
        <v>99</v>
      </c>
      <c r="Q573" t="str">
        <f>LEFT(P573,FIND("/",P573,1)-1)</f>
        <v>film &amp; video</v>
      </c>
      <c r="R573" t="str">
        <f>RIGHT(P573,LEN(P573)-SEARCH("/",P573,1))</f>
        <v>shorts</v>
      </c>
      <c r="S573" s="8">
        <f>(((L573/60)/60)/24)+DATE(1970,1,1)</f>
        <v>42174.208333333328</v>
      </c>
      <c r="T573" s="8">
        <f>(((M573/60)/60)/24)+DATE(1970,1,1)</f>
        <v>42221.208333333328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4">
        <f>(E574/D574)*100</f>
        <v>54.400000000000006</v>
      </c>
      <c r="G574" t="s">
        <v>73</v>
      </c>
      <c r="H574">
        <v>94</v>
      </c>
      <c r="I574" s="4">
        <f>(E574/H574)</f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22</v>
      </c>
      <c r="Q574" t="str">
        <f>LEFT(P574,FIND("/",P574,1)-1)</f>
        <v>music</v>
      </c>
      <c r="R574" t="str">
        <f>RIGHT(P574,LEN(P574)-SEARCH("/",P574,1))</f>
        <v>rock</v>
      </c>
      <c r="S574" s="8">
        <f>(((L574/60)/60)/24)+DATE(1970,1,1)</f>
        <v>42275.208333333328</v>
      </c>
      <c r="T574" s="8">
        <f>(((M574/60)/60)/24)+DATE(1970,1,1)</f>
        <v>42291.208333333328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4">
        <f>(E575/D575)*100</f>
        <v>111.88059701492537</v>
      </c>
      <c r="G575" t="s">
        <v>19</v>
      </c>
      <c r="H575">
        <v>300</v>
      </c>
      <c r="I575" s="4">
        <f>(E575/H575)</f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1028</v>
      </c>
      <c r="Q575" t="str">
        <f>LEFT(P575,FIND("/",P575,1)-1)</f>
        <v>journalism</v>
      </c>
      <c r="R575" t="str">
        <f>RIGHT(P575,LEN(P575)-SEARCH("/",P575,1))</f>
        <v>audio</v>
      </c>
      <c r="S575" s="8">
        <f>(((L575/60)/60)/24)+DATE(1970,1,1)</f>
        <v>41761.208333333336</v>
      </c>
      <c r="T575" s="8">
        <f>(((M575/60)/60)/24)+DATE(1970,1,1)</f>
        <v>41763.208333333336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4">
        <f>(E576/D576)*100</f>
        <v>369.14814814814815</v>
      </c>
      <c r="G576" t="s">
        <v>19</v>
      </c>
      <c r="H576">
        <v>144</v>
      </c>
      <c r="I576" s="4">
        <f>(E576/H576)</f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16</v>
      </c>
      <c r="Q576" t="str">
        <f>LEFT(P576,FIND("/",P576,1)-1)</f>
        <v>food</v>
      </c>
      <c r="R576" t="str">
        <f>RIGHT(P576,LEN(P576)-SEARCH("/",P576,1))</f>
        <v>food trucks</v>
      </c>
      <c r="S576" s="8">
        <f>(((L576/60)/60)/24)+DATE(1970,1,1)</f>
        <v>43806.25</v>
      </c>
      <c r="T576" s="8">
        <f>(((M576/60)/60)/24)+DATE(1970,1,1)</f>
        <v>43816.25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4">
        <f>(E577/D577)*100</f>
        <v>62.930372148859547</v>
      </c>
      <c r="G577" t="s">
        <v>13</v>
      </c>
      <c r="H577">
        <v>558</v>
      </c>
      <c r="I577" s="4">
        <f>(E577/H577)</f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32</v>
      </c>
      <c r="Q577" t="str">
        <f>LEFT(P577,FIND("/",P577,1)-1)</f>
        <v>theater</v>
      </c>
      <c r="R577" t="str">
        <f>RIGHT(P577,LEN(P577)-SEARCH("/",P577,1))</f>
        <v>plays</v>
      </c>
      <c r="S577" s="8">
        <f>(((L577/60)/60)/24)+DATE(1970,1,1)</f>
        <v>41779.208333333336</v>
      </c>
      <c r="T577" s="8">
        <f>(((M577/60)/60)/24)+DATE(1970,1,1)</f>
        <v>41782.208333333336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4">
        <f>(E578/D578)*100</f>
        <v>64.927835051546396</v>
      </c>
      <c r="G578" t="s">
        <v>13</v>
      </c>
      <c r="H578">
        <v>64</v>
      </c>
      <c r="I578" s="4">
        <f>(E578/H578)</f>
        <v>98.40625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32</v>
      </c>
      <c r="Q578" t="str">
        <f>LEFT(P578,FIND("/",P578,1)-1)</f>
        <v>theater</v>
      </c>
      <c r="R578" t="str">
        <f>RIGHT(P578,LEN(P578)-SEARCH("/",P578,1))</f>
        <v>plays</v>
      </c>
      <c r="S578" s="8">
        <f>(((L578/60)/60)/24)+DATE(1970,1,1)</f>
        <v>43040.208333333328</v>
      </c>
      <c r="T578" s="8">
        <f>(((M578/60)/60)/24)+DATE(1970,1,1)</f>
        <v>43057.25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4">
        <f>(E579/D579)*100</f>
        <v>18.853658536585368</v>
      </c>
      <c r="G579" t="s">
        <v>73</v>
      </c>
      <c r="H579">
        <v>37</v>
      </c>
      <c r="I579" s="4">
        <f>(E579/H579)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158</v>
      </c>
      <c r="Q579" t="str">
        <f>LEFT(P579,FIND("/",P579,1)-1)</f>
        <v>music</v>
      </c>
      <c r="R579" t="str">
        <f>RIGHT(P579,LEN(P579)-SEARCH("/",P579,1))</f>
        <v>jazz</v>
      </c>
      <c r="S579" s="8">
        <f>(((L579/60)/60)/24)+DATE(1970,1,1)</f>
        <v>40613.25</v>
      </c>
      <c r="T579" s="8">
        <f>(((M579/60)/60)/24)+DATE(1970,1,1)</f>
        <v>40639.208333333336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4">
        <f>(E580/D580)*100</f>
        <v>16.754404145077721</v>
      </c>
      <c r="G580" t="s">
        <v>13</v>
      </c>
      <c r="H580">
        <v>245</v>
      </c>
      <c r="I580" s="4">
        <f>(E580/H580)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473</v>
      </c>
      <c r="Q580" t="str">
        <f>LEFT(P580,FIND("/",P580,1)-1)</f>
        <v>film &amp; video</v>
      </c>
      <c r="R580" t="str">
        <f>RIGHT(P580,LEN(P580)-SEARCH("/",P580,1))</f>
        <v>science fiction</v>
      </c>
      <c r="S580" s="8">
        <f>(((L580/60)/60)/24)+DATE(1970,1,1)</f>
        <v>40878.25</v>
      </c>
      <c r="T580" s="8">
        <f>(((M580/60)/60)/24)+DATE(1970,1,1)</f>
        <v>40881.25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4">
        <f>(E581/D581)*100</f>
        <v>101.11290322580646</v>
      </c>
      <c r="G581" t="s">
        <v>19</v>
      </c>
      <c r="H581">
        <v>87</v>
      </c>
      <c r="I581" s="4">
        <f>(E581/H581)</f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158</v>
      </c>
      <c r="Q581" t="str">
        <f>LEFT(P581,FIND("/",P581,1)-1)</f>
        <v>music</v>
      </c>
      <c r="R581" t="str">
        <f>RIGHT(P581,LEN(P581)-SEARCH("/",P581,1))</f>
        <v>jazz</v>
      </c>
      <c r="S581" s="8">
        <f>(((L581/60)/60)/24)+DATE(1970,1,1)</f>
        <v>40762.208333333336</v>
      </c>
      <c r="T581" s="8">
        <f>(((M581/60)/60)/24)+DATE(1970,1,1)</f>
        <v>40774.208333333336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4">
        <f>(E582/D582)*100</f>
        <v>341.5022831050228</v>
      </c>
      <c r="G582" t="s">
        <v>19</v>
      </c>
      <c r="H582">
        <v>3116</v>
      </c>
      <c r="I582" s="4">
        <f>(E582/H582)</f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32</v>
      </c>
      <c r="Q582" t="str">
        <f>LEFT(P582,FIND("/",P582,1)-1)</f>
        <v>theater</v>
      </c>
      <c r="R582" t="str">
        <f>RIGHT(P582,LEN(P582)-SEARCH("/",P582,1))</f>
        <v>plays</v>
      </c>
      <c r="S582" s="8">
        <f>(((L582/60)/60)/24)+DATE(1970,1,1)</f>
        <v>41696.25</v>
      </c>
      <c r="T582" s="8">
        <f>(((M582/60)/60)/24)+DATE(1970,1,1)</f>
        <v>41704.25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4">
        <f>(E583/D583)*100</f>
        <v>64.016666666666666</v>
      </c>
      <c r="G583" t="s">
        <v>13</v>
      </c>
      <c r="H583">
        <v>71</v>
      </c>
      <c r="I583" s="4">
        <f>(E583/H583)</f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27</v>
      </c>
      <c r="Q583" t="str">
        <f>LEFT(P583,FIND("/",P583,1)-1)</f>
        <v>technology</v>
      </c>
      <c r="R583" t="str">
        <f>RIGHT(P583,LEN(P583)-SEARCH("/",P583,1))</f>
        <v>web</v>
      </c>
      <c r="S583" s="8">
        <f>(((L583/60)/60)/24)+DATE(1970,1,1)</f>
        <v>40662.208333333336</v>
      </c>
      <c r="T583" s="8">
        <f>(((M583/60)/60)/24)+DATE(1970,1,1)</f>
        <v>40677.208333333336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4">
        <f>(E584/D584)*100</f>
        <v>52.080459770114942</v>
      </c>
      <c r="G584" t="s">
        <v>13</v>
      </c>
      <c r="H584">
        <v>42</v>
      </c>
      <c r="I584" s="4">
        <f>(E584/H584)</f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88</v>
      </c>
      <c r="Q584" t="str">
        <f>LEFT(P584,FIND("/",P584,1)-1)</f>
        <v>games</v>
      </c>
      <c r="R584" t="str">
        <f>RIGHT(P584,LEN(P584)-SEARCH("/",P584,1))</f>
        <v>video games</v>
      </c>
      <c r="S584" s="8">
        <f>(((L584/60)/60)/24)+DATE(1970,1,1)</f>
        <v>42165.208333333328</v>
      </c>
      <c r="T584" s="8">
        <f>(((M584/60)/60)/24)+DATE(1970,1,1)</f>
        <v>42170.208333333328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4">
        <f>(E585/D585)*100</f>
        <v>322.40211640211641</v>
      </c>
      <c r="G585" t="s">
        <v>19</v>
      </c>
      <c r="H585">
        <v>909</v>
      </c>
      <c r="I585" s="4">
        <f>(E585/H585)</f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41</v>
      </c>
      <c r="Q585" t="str">
        <f>LEFT(P585,FIND("/",P585,1)-1)</f>
        <v>film &amp; video</v>
      </c>
      <c r="R585" t="str">
        <f>RIGHT(P585,LEN(P585)-SEARCH("/",P585,1))</f>
        <v>documentary</v>
      </c>
      <c r="S585" s="8">
        <f>(((L585/60)/60)/24)+DATE(1970,1,1)</f>
        <v>40959.25</v>
      </c>
      <c r="T585" s="8">
        <f>(((M585/60)/60)/24)+DATE(1970,1,1)</f>
        <v>40976.25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4">
        <f>(E586/D586)*100</f>
        <v>119.50810185185186</v>
      </c>
      <c r="G586" t="s">
        <v>19</v>
      </c>
      <c r="H586">
        <v>1613</v>
      </c>
      <c r="I586" s="4">
        <f>(E586/H586)</f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27</v>
      </c>
      <c r="Q586" t="str">
        <f>LEFT(P586,FIND("/",P586,1)-1)</f>
        <v>technology</v>
      </c>
      <c r="R586" t="str">
        <f>RIGHT(P586,LEN(P586)-SEARCH("/",P586,1))</f>
        <v>web</v>
      </c>
      <c r="S586" s="8">
        <f>(((L586/60)/60)/24)+DATE(1970,1,1)</f>
        <v>41024.208333333336</v>
      </c>
      <c r="T586" s="8">
        <f>(((M586/60)/60)/24)+DATE(1970,1,1)</f>
        <v>41038.208333333336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4">
        <f>(E587/D587)*100</f>
        <v>146.79775280898878</v>
      </c>
      <c r="G587" t="s">
        <v>19</v>
      </c>
      <c r="H587">
        <v>136</v>
      </c>
      <c r="I587" s="4">
        <f>(E587/H587)</f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205</v>
      </c>
      <c r="Q587" t="str">
        <f>LEFT(P587,FIND("/",P587,1)-1)</f>
        <v>publishing</v>
      </c>
      <c r="R587" t="str">
        <f>RIGHT(P587,LEN(P587)-SEARCH("/",P587,1))</f>
        <v>translations</v>
      </c>
      <c r="S587" s="8">
        <f>(((L587/60)/60)/24)+DATE(1970,1,1)</f>
        <v>40255.208333333336</v>
      </c>
      <c r="T587" s="8">
        <f>(((M587/60)/60)/24)+DATE(1970,1,1)</f>
        <v>40265.208333333336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4">
        <f>(E588/D588)*100</f>
        <v>950.57142857142856</v>
      </c>
      <c r="G588" t="s">
        <v>19</v>
      </c>
      <c r="H588">
        <v>130</v>
      </c>
      <c r="I588" s="4">
        <f>(E588/H588)</f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22</v>
      </c>
      <c r="Q588" t="str">
        <f>LEFT(P588,FIND("/",P588,1)-1)</f>
        <v>music</v>
      </c>
      <c r="R588" t="str">
        <f>RIGHT(P588,LEN(P588)-SEARCH("/",P588,1))</f>
        <v>rock</v>
      </c>
      <c r="S588" s="8">
        <f>(((L588/60)/60)/24)+DATE(1970,1,1)</f>
        <v>40499.25</v>
      </c>
      <c r="T588" s="8">
        <f>(((M588/60)/60)/24)+DATE(1970,1,1)</f>
        <v>40518.25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4">
        <f>(E589/D589)*100</f>
        <v>72.893617021276597</v>
      </c>
      <c r="G589" t="s">
        <v>13</v>
      </c>
      <c r="H589">
        <v>156</v>
      </c>
      <c r="I589" s="4">
        <f>(E589/H589)</f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t="b">
        <v>0</v>
      </c>
      <c r="O589" t="b">
        <v>1</v>
      </c>
      <c r="P589" t="s">
        <v>16</v>
      </c>
      <c r="Q589" t="str">
        <f>LEFT(P589,FIND("/",P589,1)-1)</f>
        <v>food</v>
      </c>
      <c r="R589" t="str">
        <f>RIGHT(P589,LEN(P589)-SEARCH("/",P589,1))</f>
        <v>food trucks</v>
      </c>
      <c r="S589" s="8">
        <f>(((L589/60)/60)/24)+DATE(1970,1,1)</f>
        <v>43484.25</v>
      </c>
      <c r="T589" s="8">
        <f>(((M589/60)/60)/24)+DATE(1970,1,1)</f>
        <v>43536.208333333328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4">
        <f>(E590/D590)*100</f>
        <v>79.008248730964468</v>
      </c>
      <c r="G590" t="s">
        <v>13</v>
      </c>
      <c r="H590">
        <v>1368</v>
      </c>
      <c r="I590" s="4">
        <f>(E590/H590)</f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t="b">
        <v>0</v>
      </c>
      <c r="O590" t="b">
        <v>0</v>
      </c>
      <c r="P590" t="s">
        <v>32</v>
      </c>
      <c r="Q590" t="str">
        <f>LEFT(P590,FIND("/",P590,1)-1)</f>
        <v>theater</v>
      </c>
      <c r="R590" t="str">
        <f>RIGHT(P590,LEN(P590)-SEARCH("/",P590,1))</f>
        <v>plays</v>
      </c>
      <c r="S590" s="8">
        <f>(((L590/60)/60)/24)+DATE(1970,1,1)</f>
        <v>40262.208333333336</v>
      </c>
      <c r="T590" s="8">
        <f>(((M590/60)/60)/24)+DATE(1970,1,1)</f>
        <v>40293.208333333336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4">
        <f>(E591/D591)*100</f>
        <v>64.721518987341781</v>
      </c>
      <c r="G591" t="s">
        <v>13</v>
      </c>
      <c r="H591">
        <v>102</v>
      </c>
      <c r="I591" s="4">
        <f>(E591/H591)</f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41</v>
      </c>
      <c r="Q591" t="str">
        <f>LEFT(P591,FIND("/",P591,1)-1)</f>
        <v>film &amp; video</v>
      </c>
      <c r="R591" t="str">
        <f>RIGHT(P591,LEN(P591)-SEARCH("/",P591,1))</f>
        <v>documentary</v>
      </c>
      <c r="S591" s="8">
        <f>(((L591/60)/60)/24)+DATE(1970,1,1)</f>
        <v>42190.208333333328</v>
      </c>
      <c r="T591" s="8">
        <f>(((M591/60)/60)/24)+DATE(1970,1,1)</f>
        <v>42197.208333333328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4">
        <f>(E592/D592)*100</f>
        <v>82.028169014084511</v>
      </c>
      <c r="G592" t="s">
        <v>13</v>
      </c>
      <c r="H592">
        <v>86</v>
      </c>
      <c r="I592" s="4">
        <f>(E592/H592)</f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t="b">
        <v>0</v>
      </c>
      <c r="O592" t="b">
        <v>0</v>
      </c>
      <c r="P592" t="s">
        <v>132</v>
      </c>
      <c r="Q592" t="str">
        <f>LEFT(P592,FIND("/",P592,1)-1)</f>
        <v>publishing</v>
      </c>
      <c r="R592" t="str">
        <f>RIGHT(P592,LEN(P592)-SEARCH("/",P592,1))</f>
        <v>radio &amp; podcasts</v>
      </c>
      <c r="S592" s="8">
        <f>(((L592/60)/60)/24)+DATE(1970,1,1)</f>
        <v>41994.25</v>
      </c>
      <c r="T592" s="8">
        <f>(((M592/60)/60)/24)+DATE(1970,1,1)</f>
        <v>42005.25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4">
        <f>(E593/D593)*100</f>
        <v>1037.6666666666667</v>
      </c>
      <c r="G593" t="s">
        <v>19</v>
      </c>
      <c r="H593">
        <v>102</v>
      </c>
      <c r="I593" s="4">
        <f>(E593/H593)</f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88</v>
      </c>
      <c r="Q593" t="str">
        <f>LEFT(P593,FIND("/",P593,1)-1)</f>
        <v>games</v>
      </c>
      <c r="R593" t="str">
        <f>RIGHT(P593,LEN(P593)-SEARCH("/",P593,1))</f>
        <v>video games</v>
      </c>
      <c r="S593" s="8">
        <f>(((L593/60)/60)/24)+DATE(1970,1,1)</f>
        <v>40373.208333333336</v>
      </c>
      <c r="T593" s="8">
        <f>(((M593/60)/60)/24)+DATE(1970,1,1)</f>
        <v>40383.208333333336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4">
        <f>(E594/D594)*100</f>
        <v>12.910076530612244</v>
      </c>
      <c r="G594" t="s">
        <v>13</v>
      </c>
      <c r="H594">
        <v>253</v>
      </c>
      <c r="I594" s="4">
        <f>(E594/H594)</f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32</v>
      </c>
      <c r="Q594" t="str">
        <f>LEFT(P594,FIND("/",P594,1)-1)</f>
        <v>theater</v>
      </c>
      <c r="R594" t="str">
        <f>RIGHT(P594,LEN(P594)-SEARCH("/",P594,1))</f>
        <v>plays</v>
      </c>
      <c r="S594" s="8">
        <f>(((L594/60)/60)/24)+DATE(1970,1,1)</f>
        <v>41789.208333333336</v>
      </c>
      <c r="T594" s="8">
        <f>(((M594/60)/60)/24)+DATE(1970,1,1)</f>
        <v>41798.208333333336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4">
        <f>(E595/D595)*100</f>
        <v>154.84210526315789</v>
      </c>
      <c r="G595" t="s">
        <v>19</v>
      </c>
      <c r="H595">
        <v>4006</v>
      </c>
      <c r="I595" s="4">
        <f>(E595/H595)</f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70</v>
      </c>
      <c r="Q595" t="str">
        <f>LEFT(P595,FIND("/",P595,1)-1)</f>
        <v>film &amp; video</v>
      </c>
      <c r="R595" t="str">
        <f>RIGHT(P595,LEN(P595)-SEARCH("/",P595,1))</f>
        <v>animation</v>
      </c>
      <c r="S595" s="8">
        <f>(((L595/60)/60)/24)+DATE(1970,1,1)</f>
        <v>41724.208333333336</v>
      </c>
      <c r="T595" s="8">
        <f>(((M595/60)/60)/24)+DATE(1970,1,1)</f>
        <v>41737.208333333336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4">
        <f>(E596/D596)*100</f>
        <v>7.0991735537190088</v>
      </c>
      <c r="G596" t="s">
        <v>13</v>
      </c>
      <c r="H596">
        <v>157</v>
      </c>
      <c r="I596" s="4">
        <f>(E596/H596)</f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32</v>
      </c>
      <c r="Q596" t="str">
        <f>LEFT(P596,FIND("/",P596,1)-1)</f>
        <v>theater</v>
      </c>
      <c r="R596" t="str">
        <f>RIGHT(P596,LEN(P596)-SEARCH("/",P596,1))</f>
        <v>plays</v>
      </c>
      <c r="S596" s="8">
        <f>(((L596/60)/60)/24)+DATE(1970,1,1)</f>
        <v>42548.208333333328</v>
      </c>
      <c r="T596" s="8">
        <f>(((M596/60)/60)/24)+DATE(1970,1,1)</f>
        <v>42551.208333333328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4">
        <f>(E597/D597)*100</f>
        <v>208.52773826458036</v>
      </c>
      <c r="G597" t="s">
        <v>19</v>
      </c>
      <c r="H597">
        <v>1629</v>
      </c>
      <c r="I597" s="4">
        <f>(E597/H597)</f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32</v>
      </c>
      <c r="Q597" t="str">
        <f>LEFT(P597,FIND("/",P597,1)-1)</f>
        <v>theater</v>
      </c>
      <c r="R597" t="str">
        <f>RIGHT(P597,LEN(P597)-SEARCH("/",P597,1))</f>
        <v>plays</v>
      </c>
      <c r="S597" s="8">
        <f>(((L597/60)/60)/24)+DATE(1970,1,1)</f>
        <v>40253.208333333336</v>
      </c>
      <c r="T597" s="8">
        <f>(((M597/60)/60)/24)+DATE(1970,1,1)</f>
        <v>40274.208333333336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4">
        <f>(E598/D598)*100</f>
        <v>99.683544303797461</v>
      </c>
      <c r="G598" t="s">
        <v>13</v>
      </c>
      <c r="H598">
        <v>183</v>
      </c>
      <c r="I598" s="4">
        <f>(E598/H598)</f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52</v>
      </c>
      <c r="Q598" t="str">
        <f>LEFT(P598,FIND("/",P598,1)-1)</f>
        <v>film &amp; video</v>
      </c>
      <c r="R598" t="str">
        <f>RIGHT(P598,LEN(P598)-SEARCH("/",P598,1))</f>
        <v>drama</v>
      </c>
      <c r="S598" s="8">
        <f>(((L598/60)/60)/24)+DATE(1970,1,1)</f>
        <v>42434.25</v>
      </c>
      <c r="T598" s="8">
        <f>(((M598/60)/60)/24)+DATE(1970,1,1)</f>
        <v>42441.25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4">
        <f>(E599/D599)*100</f>
        <v>201.59756097560978</v>
      </c>
      <c r="G599" t="s">
        <v>19</v>
      </c>
      <c r="H599">
        <v>2188</v>
      </c>
      <c r="I599" s="4">
        <f>(E599/H599)</f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32</v>
      </c>
      <c r="Q599" t="str">
        <f>LEFT(P599,FIND("/",P599,1)-1)</f>
        <v>theater</v>
      </c>
      <c r="R599" t="str">
        <f>RIGHT(P599,LEN(P599)-SEARCH("/",P599,1))</f>
        <v>plays</v>
      </c>
      <c r="S599" s="8">
        <f>(((L599/60)/60)/24)+DATE(1970,1,1)</f>
        <v>43786.25</v>
      </c>
      <c r="T599" s="8">
        <f>(((M599/60)/60)/24)+DATE(1970,1,1)</f>
        <v>43804.25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4">
        <f>(E600/D600)*100</f>
        <v>162.09032258064516</v>
      </c>
      <c r="G600" t="s">
        <v>19</v>
      </c>
      <c r="H600">
        <v>2409</v>
      </c>
      <c r="I600" s="4">
        <f>(E600/H600)</f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t="b">
        <v>0</v>
      </c>
      <c r="O600" t="b">
        <v>0</v>
      </c>
      <c r="P600" t="s">
        <v>22</v>
      </c>
      <c r="Q600" t="str">
        <f>LEFT(P600,FIND("/",P600,1)-1)</f>
        <v>music</v>
      </c>
      <c r="R600" t="str">
        <f>RIGHT(P600,LEN(P600)-SEARCH("/",P600,1))</f>
        <v>rock</v>
      </c>
      <c r="S600" s="8">
        <f>(((L600/60)/60)/24)+DATE(1970,1,1)</f>
        <v>40344.208333333336</v>
      </c>
      <c r="T600" s="8">
        <f>(((M600/60)/60)/24)+DATE(1970,1,1)</f>
        <v>40373.208333333336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4">
        <f>(E601/D601)*100</f>
        <v>3.6436208125445471</v>
      </c>
      <c r="G601" t="s">
        <v>13</v>
      </c>
      <c r="H601">
        <v>82</v>
      </c>
      <c r="I601" s="4">
        <f>(E601/H601)</f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t="b">
        <v>0</v>
      </c>
      <c r="O601" t="b">
        <v>0</v>
      </c>
      <c r="P601" t="s">
        <v>41</v>
      </c>
      <c r="Q601" t="str">
        <f>LEFT(P601,FIND("/",P601,1)-1)</f>
        <v>film &amp; video</v>
      </c>
      <c r="R601" t="str">
        <f>RIGHT(P601,LEN(P601)-SEARCH("/",P601,1))</f>
        <v>documentary</v>
      </c>
      <c r="S601" s="8">
        <f>(((L601/60)/60)/24)+DATE(1970,1,1)</f>
        <v>42047.25</v>
      </c>
      <c r="T601" s="8">
        <f>(((M601/60)/60)/24)+DATE(1970,1,1)</f>
        <v>42055.25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4">
        <f>(E602/D602)*100</f>
        <v>5</v>
      </c>
      <c r="G602" t="s">
        <v>13</v>
      </c>
      <c r="H602">
        <v>1</v>
      </c>
      <c r="I602" s="4">
        <f>(E602/H602)</f>
        <v>5</v>
      </c>
      <c r="J602" t="s">
        <v>39</v>
      </c>
      <c r="K602" t="s">
        <v>40</v>
      </c>
      <c r="L602">
        <v>1375160400</v>
      </c>
      <c r="M602">
        <v>1376197200</v>
      </c>
      <c r="N602" t="b">
        <v>0</v>
      </c>
      <c r="O602" t="b">
        <v>0</v>
      </c>
      <c r="P602" t="s">
        <v>16</v>
      </c>
      <c r="Q602" t="str">
        <f>LEFT(P602,FIND("/",P602,1)-1)</f>
        <v>food</v>
      </c>
      <c r="R602" t="str">
        <f>RIGHT(P602,LEN(P602)-SEARCH("/",P602,1))</f>
        <v>food trucks</v>
      </c>
      <c r="S602" s="8">
        <f>(((L602/60)/60)/24)+DATE(1970,1,1)</f>
        <v>41485.208333333336</v>
      </c>
      <c r="T602" s="8">
        <f>(((M602/60)/60)/24)+DATE(1970,1,1)</f>
        <v>41497.208333333336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4">
        <f>(E603/D603)*100</f>
        <v>206.63492063492063</v>
      </c>
      <c r="G603" t="s">
        <v>19</v>
      </c>
      <c r="H603">
        <v>194</v>
      </c>
      <c r="I603" s="4">
        <f>(E603/H603)</f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64</v>
      </c>
      <c r="Q603" t="str">
        <f>LEFT(P603,FIND("/",P603,1)-1)</f>
        <v>technology</v>
      </c>
      <c r="R603" t="str">
        <f>RIGHT(P603,LEN(P603)-SEARCH("/",P603,1))</f>
        <v>wearables</v>
      </c>
      <c r="S603" s="8">
        <f>(((L603/60)/60)/24)+DATE(1970,1,1)</f>
        <v>41789.208333333336</v>
      </c>
      <c r="T603" s="8">
        <f>(((M603/60)/60)/24)+DATE(1970,1,1)</f>
        <v>41806.208333333336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4">
        <f>(E604/D604)*100</f>
        <v>128.23628691983123</v>
      </c>
      <c r="G604" t="s">
        <v>19</v>
      </c>
      <c r="H604">
        <v>1140</v>
      </c>
      <c r="I604" s="4">
        <f>(E604/H604)</f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32</v>
      </c>
      <c r="Q604" t="str">
        <f>LEFT(P604,FIND("/",P604,1)-1)</f>
        <v>theater</v>
      </c>
      <c r="R604" t="str">
        <f>RIGHT(P604,LEN(P604)-SEARCH("/",P604,1))</f>
        <v>plays</v>
      </c>
      <c r="S604" s="8">
        <f>(((L604/60)/60)/24)+DATE(1970,1,1)</f>
        <v>42160.208333333328</v>
      </c>
      <c r="T604" s="8">
        <f>(((M604/60)/60)/24)+DATE(1970,1,1)</f>
        <v>42171.208333333328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4">
        <f>(E605/D605)*100</f>
        <v>119.66037735849055</v>
      </c>
      <c r="G605" t="s">
        <v>19</v>
      </c>
      <c r="H605">
        <v>102</v>
      </c>
      <c r="I605" s="4">
        <f>(E605/H605)</f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32</v>
      </c>
      <c r="Q605" t="str">
        <f>LEFT(P605,FIND("/",P605,1)-1)</f>
        <v>theater</v>
      </c>
      <c r="R605" t="str">
        <f>RIGHT(P605,LEN(P605)-SEARCH("/",P605,1))</f>
        <v>plays</v>
      </c>
      <c r="S605" s="8">
        <f>(((L605/60)/60)/24)+DATE(1970,1,1)</f>
        <v>43573.208333333328</v>
      </c>
      <c r="T605" s="8">
        <f>(((M605/60)/60)/24)+DATE(1970,1,1)</f>
        <v>43600.208333333328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4">
        <f>(E606/D606)*100</f>
        <v>170.73055242390078</v>
      </c>
      <c r="G606" t="s">
        <v>19</v>
      </c>
      <c r="H606">
        <v>2857</v>
      </c>
      <c r="I606" s="4">
        <f>(E606/H606)</f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32</v>
      </c>
      <c r="Q606" t="str">
        <f>LEFT(P606,FIND("/",P606,1)-1)</f>
        <v>theater</v>
      </c>
      <c r="R606" t="str">
        <f>RIGHT(P606,LEN(P606)-SEARCH("/",P606,1))</f>
        <v>plays</v>
      </c>
      <c r="S606" s="8">
        <f>(((L606/60)/60)/24)+DATE(1970,1,1)</f>
        <v>40565.25</v>
      </c>
      <c r="T606" s="8">
        <f>(((M606/60)/60)/24)+DATE(1970,1,1)</f>
        <v>40586.25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4">
        <f>(E607/D607)*100</f>
        <v>187.21212121212122</v>
      </c>
      <c r="G607" t="s">
        <v>19</v>
      </c>
      <c r="H607">
        <v>107</v>
      </c>
      <c r="I607" s="4">
        <f>(E607/H607)</f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67</v>
      </c>
      <c r="Q607" t="str">
        <f>LEFT(P607,FIND("/",P607,1)-1)</f>
        <v>publishing</v>
      </c>
      <c r="R607" t="str">
        <f>RIGHT(P607,LEN(P607)-SEARCH("/",P607,1))</f>
        <v>nonfiction</v>
      </c>
      <c r="S607" s="8">
        <f>(((L607/60)/60)/24)+DATE(1970,1,1)</f>
        <v>42280.208333333328</v>
      </c>
      <c r="T607" s="8">
        <f>(((M607/60)/60)/24)+DATE(1970,1,1)</f>
        <v>42321.25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4">
        <f>(E608/D608)*100</f>
        <v>188.38235294117646</v>
      </c>
      <c r="G608" t="s">
        <v>19</v>
      </c>
      <c r="H608">
        <v>160</v>
      </c>
      <c r="I608" s="4">
        <f>(E608/H608)</f>
        <v>40.03125</v>
      </c>
      <c r="J608" t="s">
        <v>39</v>
      </c>
      <c r="K608" t="s">
        <v>40</v>
      </c>
      <c r="L608">
        <v>1457330400</v>
      </c>
      <c r="M608">
        <v>1458277200</v>
      </c>
      <c r="N608" t="b">
        <v>0</v>
      </c>
      <c r="O608" t="b">
        <v>0</v>
      </c>
      <c r="P608" t="s">
        <v>22</v>
      </c>
      <c r="Q608" t="str">
        <f>LEFT(P608,FIND("/",P608,1)-1)</f>
        <v>music</v>
      </c>
      <c r="R608" t="str">
        <f>RIGHT(P608,LEN(P608)-SEARCH("/",P608,1))</f>
        <v>rock</v>
      </c>
      <c r="S608" s="8">
        <f>(((L608/60)/60)/24)+DATE(1970,1,1)</f>
        <v>42436.25</v>
      </c>
      <c r="T608" s="8">
        <f>(((M608/60)/60)/24)+DATE(1970,1,1)</f>
        <v>42447.208333333328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4">
        <f>(E609/D609)*100</f>
        <v>131.29869186046511</v>
      </c>
      <c r="G609" t="s">
        <v>19</v>
      </c>
      <c r="H609">
        <v>2230</v>
      </c>
      <c r="I609" s="4">
        <f>(E609/H609)</f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16</v>
      </c>
      <c r="Q609" t="str">
        <f>LEFT(P609,FIND("/",P609,1)-1)</f>
        <v>food</v>
      </c>
      <c r="R609" t="str">
        <f>RIGHT(P609,LEN(P609)-SEARCH("/",P609,1))</f>
        <v>food trucks</v>
      </c>
      <c r="S609" s="8">
        <f>(((L609/60)/60)/24)+DATE(1970,1,1)</f>
        <v>41721.208333333336</v>
      </c>
      <c r="T609" s="8">
        <f>(((M609/60)/60)/24)+DATE(1970,1,1)</f>
        <v>41723.208333333336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4">
        <f>(E610/D610)*100</f>
        <v>283.97435897435901</v>
      </c>
      <c r="G610" t="s">
        <v>19</v>
      </c>
      <c r="H610">
        <v>316</v>
      </c>
      <c r="I610" s="4">
        <f>(E610/H610)</f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158</v>
      </c>
      <c r="Q610" t="str">
        <f>LEFT(P610,FIND("/",P610,1)-1)</f>
        <v>music</v>
      </c>
      <c r="R610" t="str">
        <f>RIGHT(P610,LEN(P610)-SEARCH("/",P610,1))</f>
        <v>jazz</v>
      </c>
      <c r="S610" s="8">
        <f>(((L610/60)/60)/24)+DATE(1970,1,1)</f>
        <v>43530.25</v>
      </c>
      <c r="T610" s="8">
        <f>(((M610/60)/60)/24)+DATE(1970,1,1)</f>
        <v>43534.25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4">
        <f>(E611/D611)*100</f>
        <v>120.41999999999999</v>
      </c>
      <c r="G611" t="s">
        <v>19</v>
      </c>
      <c r="H611">
        <v>117</v>
      </c>
      <c r="I611" s="4">
        <f>(E611/H611)</f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473</v>
      </c>
      <c r="Q611" t="str">
        <f>LEFT(P611,FIND("/",P611,1)-1)</f>
        <v>film &amp; video</v>
      </c>
      <c r="R611" t="str">
        <f>RIGHT(P611,LEN(P611)-SEARCH("/",P611,1))</f>
        <v>science fiction</v>
      </c>
      <c r="S611" s="8">
        <f>(((L611/60)/60)/24)+DATE(1970,1,1)</f>
        <v>43481.25</v>
      </c>
      <c r="T611" s="8">
        <f>(((M611/60)/60)/24)+DATE(1970,1,1)</f>
        <v>43498.25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4">
        <f>(E612/D612)*100</f>
        <v>419.0560747663551</v>
      </c>
      <c r="G612" t="s">
        <v>19</v>
      </c>
      <c r="H612">
        <v>6406</v>
      </c>
      <c r="I612" s="4">
        <f>(E612/H612)</f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32</v>
      </c>
      <c r="Q612" t="str">
        <f>LEFT(P612,FIND("/",P612,1)-1)</f>
        <v>theater</v>
      </c>
      <c r="R612" t="str">
        <f>RIGHT(P612,LEN(P612)-SEARCH("/",P612,1))</f>
        <v>plays</v>
      </c>
      <c r="S612" s="8">
        <f>(((L612/60)/60)/24)+DATE(1970,1,1)</f>
        <v>41259.25</v>
      </c>
      <c r="T612" s="8">
        <f>(((M612/60)/60)/24)+DATE(1970,1,1)</f>
        <v>41273.25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4">
        <f>(E613/D613)*100</f>
        <v>13.853658536585368</v>
      </c>
      <c r="G613" t="s">
        <v>73</v>
      </c>
      <c r="H613">
        <v>15</v>
      </c>
      <c r="I613" s="4">
        <f>(E613/H613)</f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32</v>
      </c>
      <c r="Q613" t="str">
        <f>LEFT(P613,FIND("/",P613,1)-1)</f>
        <v>theater</v>
      </c>
      <c r="R613" t="str">
        <f>RIGHT(P613,LEN(P613)-SEARCH("/",P613,1))</f>
        <v>plays</v>
      </c>
      <c r="S613" s="8">
        <f>(((L613/60)/60)/24)+DATE(1970,1,1)</f>
        <v>41480.208333333336</v>
      </c>
      <c r="T613" s="8">
        <f>(((M613/60)/60)/24)+DATE(1970,1,1)</f>
        <v>41492.208333333336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4">
        <f>(E614/D614)*100</f>
        <v>139.43548387096774</v>
      </c>
      <c r="G614" t="s">
        <v>19</v>
      </c>
      <c r="H614">
        <v>192</v>
      </c>
      <c r="I614" s="4">
        <f>(E614/H614)</f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49</v>
      </c>
      <c r="Q614" t="str">
        <f>LEFT(P614,FIND("/",P614,1)-1)</f>
        <v>music</v>
      </c>
      <c r="R614" t="str">
        <f>RIGHT(P614,LEN(P614)-SEARCH("/",P614,1))</f>
        <v>electric music</v>
      </c>
      <c r="S614" s="8">
        <f>(((L614/60)/60)/24)+DATE(1970,1,1)</f>
        <v>40474.208333333336</v>
      </c>
      <c r="T614" s="8">
        <f>(((M614/60)/60)/24)+DATE(1970,1,1)</f>
        <v>40497.25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4">
        <f>(E615/D615)*100</f>
        <v>174</v>
      </c>
      <c r="G615" t="s">
        <v>19</v>
      </c>
      <c r="H615">
        <v>26</v>
      </c>
      <c r="I615" s="4">
        <f>(E615/H615)</f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t="b">
        <v>0</v>
      </c>
      <c r="O615" t="b">
        <v>0</v>
      </c>
      <c r="P615" t="s">
        <v>32</v>
      </c>
      <c r="Q615" t="str">
        <f>LEFT(P615,FIND("/",P615,1)-1)</f>
        <v>theater</v>
      </c>
      <c r="R615" t="str">
        <f>RIGHT(P615,LEN(P615)-SEARCH("/",P615,1))</f>
        <v>plays</v>
      </c>
      <c r="S615" s="8">
        <f>(((L615/60)/60)/24)+DATE(1970,1,1)</f>
        <v>42973.208333333328</v>
      </c>
      <c r="T615" s="8">
        <f>(((M615/60)/60)/24)+DATE(1970,1,1)</f>
        <v>42982.208333333328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4">
        <f>(E616/D616)*100</f>
        <v>155.49056603773585</v>
      </c>
      <c r="G616" t="s">
        <v>19</v>
      </c>
      <c r="H616">
        <v>723</v>
      </c>
      <c r="I616" s="4">
        <f>(E616/H616)</f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32</v>
      </c>
      <c r="Q616" t="str">
        <f>LEFT(P616,FIND("/",P616,1)-1)</f>
        <v>theater</v>
      </c>
      <c r="R616" t="str">
        <f>RIGHT(P616,LEN(P616)-SEARCH("/",P616,1))</f>
        <v>plays</v>
      </c>
      <c r="S616" s="8">
        <f>(((L616/60)/60)/24)+DATE(1970,1,1)</f>
        <v>42746.25</v>
      </c>
      <c r="T616" s="8">
        <f>(((M616/60)/60)/24)+DATE(1970,1,1)</f>
        <v>42764.25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4">
        <f>(E617/D617)*100</f>
        <v>170.44705882352943</v>
      </c>
      <c r="G617" t="s">
        <v>19</v>
      </c>
      <c r="H617">
        <v>170</v>
      </c>
      <c r="I617" s="4">
        <f>(E617/H617)</f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t="b">
        <v>0</v>
      </c>
      <c r="O617" t="b">
        <v>0</v>
      </c>
      <c r="P617" t="s">
        <v>32</v>
      </c>
      <c r="Q617" t="str">
        <f>LEFT(P617,FIND("/",P617,1)-1)</f>
        <v>theater</v>
      </c>
      <c r="R617" t="str">
        <f>RIGHT(P617,LEN(P617)-SEARCH("/",P617,1))</f>
        <v>plays</v>
      </c>
      <c r="S617" s="8">
        <f>(((L617/60)/60)/24)+DATE(1970,1,1)</f>
        <v>42489.208333333328</v>
      </c>
      <c r="T617" s="8">
        <f>(((M617/60)/60)/24)+DATE(1970,1,1)</f>
        <v>42499.208333333328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4">
        <f>(E618/D618)*100</f>
        <v>189.515625</v>
      </c>
      <c r="G618" t="s">
        <v>19</v>
      </c>
      <c r="H618">
        <v>238</v>
      </c>
      <c r="I618" s="4">
        <f>(E618/H618)</f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t="b">
        <v>0</v>
      </c>
      <c r="O618" t="b">
        <v>1</v>
      </c>
      <c r="P618" t="s">
        <v>59</v>
      </c>
      <c r="Q618" t="str">
        <f>LEFT(P618,FIND("/",P618,1)-1)</f>
        <v>music</v>
      </c>
      <c r="R618" t="str">
        <f>RIGHT(P618,LEN(P618)-SEARCH("/",P618,1))</f>
        <v>indie rock</v>
      </c>
      <c r="S618" s="8">
        <f>(((L618/60)/60)/24)+DATE(1970,1,1)</f>
        <v>41537.208333333336</v>
      </c>
      <c r="T618" s="8">
        <f>(((M618/60)/60)/24)+DATE(1970,1,1)</f>
        <v>41538.208333333336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4">
        <f>(E619/D619)*100</f>
        <v>249.71428571428572</v>
      </c>
      <c r="G619" t="s">
        <v>19</v>
      </c>
      <c r="H619">
        <v>55</v>
      </c>
      <c r="I619" s="4">
        <f>(E619/H619)</f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32</v>
      </c>
      <c r="Q619" t="str">
        <f>LEFT(P619,FIND("/",P619,1)-1)</f>
        <v>theater</v>
      </c>
      <c r="R619" t="str">
        <f>RIGHT(P619,LEN(P619)-SEARCH("/",P619,1))</f>
        <v>plays</v>
      </c>
      <c r="S619" s="8">
        <f>(((L619/60)/60)/24)+DATE(1970,1,1)</f>
        <v>41794.208333333336</v>
      </c>
      <c r="T619" s="8">
        <f>(((M619/60)/60)/24)+DATE(1970,1,1)</f>
        <v>41804.208333333336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4">
        <f>(E620/D620)*100</f>
        <v>48.860523665659613</v>
      </c>
      <c r="G620" t="s">
        <v>13</v>
      </c>
      <c r="H620">
        <v>1198</v>
      </c>
      <c r="I620" s="4">
        <f>(E620/H620)</f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67</v>
      </c>
      <c r="Q620" t="str">
        <f>LEFT(P620,FIND("/",P620,1)-1)</f>
        <v>publishing</v>
      </c>
      <c r="R620" t="str">
        <f>RIGHT(P620,LEN(P620)-SEARCH("/",P620,1))</f>
        <v>nonfiction</v>
      </c>
      <c r="S620" s="8">
        <f>(((L620/60)/60)/24)+DATE(1970,1,1)</f>
        <v>41396.208333333336</v>
      </c>
      <c r="T620" s="8">
        <f>(((M620/60)/60)/24)+DATE(1970,1,1)</f>
        <v>41417.208333333336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4">
        <f>(E621/D621)*100</f>
        <v>28.461970393057683</v>
      </c>
      <c r="G621" t="s">
        <v>13</v>
      </c>
      <c r="H621">
        <v>648</v>
      </c>
      <c r="I621" s="4">
        <f>(E621/H621)</f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32</v>
      </c>
      <c r="Q621" t="str">
        <f>LEFT(P621,FIND("/",P621,1)-1)</f>
        <v>theater</v>
      </c>
      <c r="R621" t="str">
        <f>RIGHT(P621,LEN(P621)-SEARCH("/",P621,1))</f>
        <v>plays</v>
      </c>
      <c r="S621" s="8">
        <f>(((L621/60)/60)/24)+DATE(1970,1,1)</f>
        <v>40669.208333333336</v>
      </c>
      <c r="T621" s="8">
        <f>(((M621/60)/60)/24)+DATE(1970,1,1)</f>
        <v>40670.208333333336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4">
        <f>(E622/D622)*100</f>
        <v>268.02325581395348</v>
      </c>
      <c r="G622" t="s">
        <v>19</v>
      </c>
      <c r="H622">
        <v>128</v>
      </c>
      <c r="I622" s="4">
        <f>(E622/H622)</f>
        <v>90.0390625</v>
      </c>
      <c r="J622" t="s">
        <v>25</v>
      </c>
      <c r="K622" t="s">
        <v>26</v>
      </c>
      <c r="L622">
        <v>1467954000</v>
      </c>
      <c r="M622">
        <v>1468299600</v>
      </c>
      <c r="N622" t="b">
        <v>0</v>
      </c>
      <c r="O622" t="b">
        <v>0</v>
      </c>
      <c r="P622" t="s">
        <v>121</v>
      </c>
      <c r="Q622" t="str">
        <f>LEFT(P622,FIND("/",P622,1)-1)</f>
        <v>photography</v>
      </c>
      <c r="R622" t="str">
        <f>RIGHT(P622,LEN(P622)-SEARCH("/",P622,1))</f>
        <v>photography books</v>
      </c>
      <c r="S622" s="8">
        <f>(((L622/60)/60)/24)+DATE(1970,1,1)</f>
        <v>42559.208333333328</v>
      </c>
      <c r="T622" s="8">
        <f>(((M622/60)/60)/24)+DATE(1970,1,1)</f>
        <v>42563.208333333328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4">
        <f>(E623/D623)*100</f>
        <v>619.80078125</v>
      </c>
      <c r="G623" t="s">
        <v>19</v>
      </c>
      <c r="H623">
        <v>2144</v>
      </c>
      <c r="I623" s="4">
        <f>(E623/H623)</f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32</v>
      </c>
      <c r="Q623" t="str">
        <f>LEFT(P623,FIND("/",P623,1)-1)</f>
        <v>theater</v>
      </c>
      <c r="R623" t="str">
        <f>RIGHT(P623,LEN(P623)-SEARCH("/",P623,1))</f>
        <v>plays</v>
      </c>
      <c r="S623" s="8">
        <f>(((L623/60)/60)/24)+DATE(1970,1,1)</f>
        <v>42626.208333333328</v>
      </c>
      <c r="T623" s="8">
        <f>(((M623/60)/60)/24)+DATE(1970,1,1)</f>
        <v>42631.208333333328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4">
        <f>(E624/D624)*100</f>
        <v>3.1301587301587301</v>
      </c>
      <c r="G624" t="s">
        <v>13</v>
      </c>
      <c r="H624">
        <v>64</v>
      </c>
      <c r="I624" s="4">
        <f>(E624/H624)</f>
        <v>92.4375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59</v>
      </c>
      <c r="Q624" t="str">
        <f>LEFT(P624,FIND("/",P624,1)-1)</f>
        <v>music</v>
      </c>
      <c r="R624" t="str">
        <f>RIGHT(P624,LEN(P624)-SEARCH("/",P624,1))</f>
        <v>indie rock</v>
      </c>
      <c r="S624" s="8">
        <f>(((L624/60)/60)/24)+DATE(1970,1,1)</f>
        <v>43205.208333333328</v>
      </c>
      <c r="T624" s="8">
        <f>(((M624/60)/60)/24)+DATE(1970,1,1)</f>
        <v>43231.208333333328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4">
        <f>(E625/D625)*100</f>
        <v>159.92152704135739</v>
      </c>
      <c r="G625" t="s">
        <v>19</v>
      </c>
      <c r="H625">
        <v>2693</v>
      </c>
      <c r="I625" s="4">
        <f>(E625/H625)</f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t="b">
        <v>0</v>
      </c>
      <c r="O625" t="b">
        <v>0</v>
      </c>
      <c r="P625" t="s">
        <v>32</v>
      </c>
      <c r="Q625" t="str">
        <f>LEFT(P625,FIND("/",P625,1)-1)</f>
        <v>theater</v>
      </c>
      <c r="R625" t="str">
        <f>RIGHT(P625,LEN(P625)-SEARCH("/",P625,1))</f>
        <v>plays</v>
      </c>
      <c r="S625" s="8">
        <f>(((L625/60)/60)/24)+DATE(1970,1,1)</f>
        <v>42201.208333333328</v>
      </c>
      <c r="T625" s="8">
        <f>(((M625/60)/60)/24)+DATE(1970,1,1)</f>
        <v>42206.208333333328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4">
        <f>(E626/D626)*100</f>
        <v>279.39215686274508</v>
      </c>
      <c r="G626" t="s">
        <v>19</v>
      </c>
      <c r="H626">
        <v>432</v>
      </c>
      <c r="I626" s="4">
        <f>(E626/H626)</f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121</v>
      </c>
      <c r="Q626" t="str">
        <f>LEFT(P626,FIND("/",P626,1)-1)</f>
        <v>photography</v>
      </c>
      <c r="R626" t="str">
        <f>RIGHT(P626,LEN(P626)-SEARCH("/",P626,1))</f>
        <v>photography books</v>
      </c>
      <c r="S626" s="8">
        <f>(((L626/60)/60)/24)+DATE(1970,1,1)</f>
        <v>42029.25</v>
      </c>
      <c r="T626" s="8">
        <f>(((M626/60)/60)/24)+DATE(1970,1,1)</f>
        <v>42035.25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4">
        <f>(E627/D627)*100</f>
        <v>77.373333333333335</v>
      </c>
      <c r="G627" t="s">
        <v>13</v>
      </c>
      <c r="H627">
        <v>62</v>
      </c>
      <c r="I627" s="4">
        <f>(E627/H627)</f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32</v>
      </c>
      <c r="Q627" t="str">
        <f>LEFT(P627,FIND("/",P627,1)-1)</f>
        <v>theater</v>
      </c>
      <c r="R627" t="str">
        <f>RIGHT(P627,LEN(P627)-SEARCH("/",P627,1))</f>
        <v>plays</v>
      </c>
      <c r="S627" s="8">
        <f>(((L627/60)/60)/24)+DATE(1970,1,1)</f>
        <v>43857.25</v>
      </c>
      <c r="T627" s="8">
        <f>(((M627/60)/60)/24)+DATE(1970,1,1)</f>
        <v>43871.25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4">
        <f>(E628/D628)*100</f>
        <v>206.32812500000003</v>
      </c>
      <c r="G628" t="s">
        <v>19</v>
      </c>
      <c r="H628">
        <v>189</v>
      </c>
      <c r="I628" s="4">
        <f>(E628/H628)</f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32</v>
      </c>
      <c r="Q628" t="str">
        <f>LEFT(P628,FIND("/",P628,1)-1)</f>
        <v>theater</v>
      </c>
      <c r="R628" t="str">
        <f>RIGHT(P628,LEN(P628)-SEARCH("/",P628,1))</f>
        <v>plays</v>
      </c>
      <c r="S628" s="8">
        <f>(((L628/60)/60)/24)+DATE(1970,1,1)</f>
        <v>40449.208333333336</v>
      </c>
      <c r="T628" s="8">
        <f>(((M628/60)/60)/24)+DATE(1970,1,1)</f>
        <v>40458.208333333336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4">
        <f>(E629/D629)*100</f>
        <v>694.25</v>
      </c>
      <c r="G629" t="s">
        <v>19</v>
      </c>
      <c r="H629">
        <v>154</v>
      </c>
      <c r="I629" s="4">
        <f>(E629/H629)</f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t="b">
        <v>1</v>
      </c>
      <c r="O629" t="b">
        <v>0</v>
      </c>
      <c r="P629" t="s">
        <v>16</v>
      </c>
      <c r="Q629" t="str">
        <f>LEFT(P629,FIND("/",P629,1)-1)</f>
        <v>food</v>
      </c>
      <c r="R629" t="str">
        <f>RIGHT(P629,LEN(P629)-SEARCH("/",P629,1))</f>
        <v>food trucks</v>
      </c>
      <c r="S629" s="8">
        <f>(((L629/60)/60)/24)+DATE(1970,1,1)</f>
        <v>40345.208333333336</v>
      </c>
      <c r="T629" s="8">
        <f>(((M629/60)/60)/24)+DATE(1970,1,1)</f>
        <v>40369.208333333336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4">
        <f>(E630/D630)*100</f>
        <v>151.78947368421052</v>
      </c>
      <c r="G630" t="s">
        <v>19</v>
      </c>
      <c r="H630">
        <v>96</v>
      </c>
      <c r="I630" s="4">
        <f>(E630/H630)</f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59</v>
      </c>
      <c r="Q630" t="str">
        <f>LEFT(P630,FIND("/",P630,1)-1)</f>
        <v>music</v>
      </c>
      <c r="R630" t="str">
        <f>RIGHT(P630,LEN(P630)-SEARCH("/",P630,1))</f>
        <v>indie rock</v>
      </c>
      <c r="S630" s="8">
        <f>(((L630/60)/60)/24)+DATE(1970,1,1)</f>
        <v>40455.208333333336</v>
      </c>
      <c r="T630" s="8">
        <f>(((M630/60)/60)/24)+DATE(1970,1,1)</f>
        <v>40458.208333333336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4">
        <f>(E631/D631)*100</f>
        <v>64.58207217694995</v>
      </c>
      <c r="G631" t="s">
        <v>13</v>
      </c>
      <c r="H631">
        <v>750</v>
      </c>
      <c r="I631" s="4">
        <f>(E631/H631)</f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32</v>
      </c>
      <c r="Q631" t="str">
        <f>LEFT(P631,FIND("/",P631,1)-1)</f>
        <v>theater</v>
      </c>
      <c r="R631" t="str">
        <f>RIGHT(P631,LEN(P631)-SEARCH("/",P631,1))</f>
        <v>plays</v>
      </c>
      <c r="S631" s="8">
        <f>(((L631/60)/60)/24)+DATE(1970,1,1)</f>
        <v>42557.208333333328</v>
      </c>
      <c r="T631" s="8">
        <f>(((M631/60)/60)/24)+DATE(1970,1,1)</f>
        <v>42559.208333333328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4">
        <f>(E632/D632)*100</f>
        <v>62.873684210526314</v>
      </c>
      <c r="G632" t="s">
        <v>73</v>
      </c>
      <c r="H632">
        <v>87</v>
      </c>
      <c r="I632" s="4">
        <f>(E632/H632)</f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32</v>
      </c>
      <c r="Q632" t="str">
        <f>LEFT(P632,FIND("/",P632,1)-1)</f>
        <v>theater</v>
      </c>
      <c r="R632" t="str">
        <f>RIGHT(P632,LEN(P632)-SEARCH("/",P632,1))</f>
        <v>plays</v>
      </c>
      <c r="S632" s="8">
        <f>(((L632/60)/60)/24)+DATE(1970,1,1)</f>
        <v>43586.208333333328</v>
      </c>
      <c r="T632" s="8">
        <f>(((M632/60)/60)/24)+DATE(1970,1,1)</f>
        <v>43597.208333333328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4">
        <f>(E633/D633)*100</f>
        <v>310.39864864864865</v>
      </c>
      <c r="G633" t="s">
        <v>19</v>
      </c>
      <c r="H633">
        <v>3063</v>
      </c>
      <c r="I633" s="4">
        <f>(E633/H633)</f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32</v>
      </c>
      <c r="Q633" t="str">
        <f>LEFT(P633,FIND("/",P633,1)-1)</f>
        <v>theater</v>
      </c>
      <c r="R633" t="str">
        <f>RIGHT(P633,LEN(P633)-SEARCH("/",P633,1))</f>
        <v>plays</v>
      </c>
      <c r="S633" s="8">
        <f>(((L633/60)/60)/24)+DATE(1970,1,1)</f>
        <v>43550.208333333328</v>
      </c>
      <c r="T633" s="8">
        <f>(((M633/60)/60)/24)+DATE(1970,1,1)</f>
        <v>43554.208333333328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4">
        <f>(E634/D634)*100</f>
        <v>42.859916782246884</v>
      </c>
      <c r="G634" t="s">
        <v>46</v>
      </c>
      <c r="H634">
        <v>278</v>
      </c>
      <c r="I634" s="4">
        <f>(E634/H634)</f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32</v>
      </c>
      <c r="Q634" t="str">
        <f>LEFT(P634,FIND("/",P634,1)-1)</f>
        <v>theater</v>
      </c>
      <c r="R634" t="str">
        <f>RIGHT(P634,LEN(P634)-SEARCH("/",P634,1))</f>
        <v>plays</v>
      </c>
      <c r="S634" s="8">
        <f>(((L634/60)/60)/24)+DATE(1970,1,1)</f>
        <v>41945.208333333336</v>
      </c>
      <c r="T634" s="8">
        <f>(((M634/60)/60)/24)+DATE(1970,1,1)</f>
        <v>41963.25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4">
        <f>(E635/D635)*100</f>
        <v>83.119402985074629</v>
      </c>
      <c r="G635" t="s">
        <v>13</v>
      </c>
      <c r="H635">
        <v>105</v>
      </c>
      <c r="I635" s="4">
        <f>(E635/H635)</f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70</v>
      </c>
      <c r="Q635" t="str">
        <f>LEFT(P635,FIND("/",P635,1)-1)</f>
        <v>film &amp; video</v>
      </c>
      <c r="R635" t="str">
        <f>RIGHT(P635,LEN(P635)-SEARCH("/",P635,1))</f>
        <v>animation</v>
      </c>
      <c r="S635" s="8">
        <f>(((L635/60)/60)/24)+DATE(1970,1,1)</f>
        <v>42315.25</v>
      </c>
      <c r="T635" s="8">
        <f>(((M635/60)/60)/24)+DATE(1970,1,1)</f>
        <v>42319.25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4">
        <f>(E636/D636)*100</f>
        <v>78.531302876480552</v>
      </c>
      <c r="G636" t="s">
        <v>73</v>
      </c>
      <c r="H636">
        <v>1658</v>
      </c>
      <c r="I636" s="4">
        <f>(E636/H636)</f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268</v>
      </c>
      <c r="Q636" t="str">
        <f>LEFT(P636,FIND("/",P636,1)-1)</f>
        <v>film &amp; video</v>
      </c>
      <c r="R636" t="str">
        <f>RIGHT(P636,LEN(P636)-SEARCH("/",P636,1))</f>
        <v>television</v>
      </c>
      <c r="S636" s="8">
        <f>(((L636/60)/60)/24)+DATE(1970,1,1)</f>
        <v>42819.208333333328</v>
      </c>
      <c r="T636" s="8">
        <f>(((M636/60)/60)/24)+DATE(1970,1,1)</f>
        <v>42833.208333333328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4">
        <f>(E637/D637)*100</f>
        <v>114.09352517985612</v>
      </c>
      <c r="G637" t="s">
        <v>19</v>
      </c>
      <c r="H637">
        <v>2266</v>
      </c>
      <c r="I637" s="4">
        <f>(E637/H637)</f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268</v>
      </c>
      <c r="Q637" t="str">
        <f>LEFT(P637,FIND("/",P637,1)-1)</f>
        <v>film &amp; video</v>
      </c>
      <c r="R637" t="str">
        <f>RIGHT(P637,LEN(P637)-SEARCH("/",P637,1))</f>
        <v>television</v>
      </c>
      <c r="S637" s="8">
        <f>(((L637/60)/60)/24)+DATE(1970,1,1)</f>
        <v>41314.25</v>
      </c>
      <c r="T637" s="8">
        <f>(((M637/60)/60)/24)+DATE(1970,1,1)</f>
        <v>41346.208333333336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4">
        <f>(E638/D638)*100</f>
        <v>64.537683358624179</v>
      </c>
      <c r="G638" t="s">
        <v>13</v>
      </c>
      <c r="H638">
        <v>2604</v>
      </c>
      <c r="I638" s="4">
        <f>(E638/H638)</f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t="b">
        <v>0</v>
      </c>
      <c r="O638" t="b">
        <v>1</v>
      </c>
      <c r="P638" t="s">
        <v>70</v>
      </c>
      <c r="Q638" t="str">
        <f>LEFT(P638,FIND("/",P638,1)-1)</f>
        <v>film &amp; video</v>
      </c>
      <c r="R638" t="str">
        <f>RIGHT(P638,LEN(P638)-SEARCH("/",P638,1))</f>
        <v>animation</v>
      </c>
      <c r="S638" s="8">
        <f>(((L638/60)/60)/24)+DATE(1970,1,1)</f>
        <v>40926.25</v>
      </c>
      <c r="T638" s="8">
        <f>(((M638/60)/60)/24)+DATE(1970,1,1)</f>
        <v>40971.25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4">
        <f>(E639/D639)*100</f>
        <v>79.411764705882348</v>
      </c>
      <c r="G639" t="s">
        <v>13</v>
      </c>
      <c r="H639">
        <v>65</v>
      </c>
      <c r="I639" s="4">
        <f>(E639/H639)</f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32</v>
      </c>
      <c r="Q639" t="str">
        <f>LEFT(P639,FIND("/",P639,1)-1)</f>
        <v>theater</v>
      </c>
      <c r="R639" t="str">
        <f>RIGHT(P639,LEN(P639)-SEARCH("/",P639,1))</f>
        <v>plays</v>
      </c>
      <c r="S639" s="8">
        <f>(((L639/60)/60)/24)+DATE(1970,1,1)</f>
        <v>42688.25</v>
      </c>
      <c r="T639" s="8">
        <f>(((M639/60)/60)/24)+DATE(1970,1,1)</f>
        <v>42696.25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4">
        <f>(E640/D640)*100</f>
        <v>11.419117647058824</v>
      </c>
      <c r="G640" t="s">
        <v>13</v>
      </c>
      <c r="H640">
        <v>94</v>
      </c>
      <c r="I640" s="4">
        <f>(E640/H640)</f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32</v>
      </c>
      <c r="Q640" t="str">
        <f>LEFT(P640,FIND("/",P640,1)-1)</f>
        <v>theater</v>
      </c>
      <c r="R640" t="str">
        <f>RIGHT(P640,LEN(P640)-SEARCH("/",P640,1))</f>
        <v>plays</v>
      </c>
      <c r="S640" s="8">
        <f>(((L640/60)/60)/24)+DATE(1970,1,1)</f>
        <v>40386.208333333336</v>
      </c>
      <c r="T640" s="8">
        <f>(((M640/60)/60)/24)+DATE(1970,1,1)</f>
        <v>40398.208333333336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4">
        <f>(E641/D641)*100</f>
        <v>56.186046511627907</v>
      </c>
      <c r="G641" t="s">
        <v>46</v>
      </c>
      <c r="H641">
        <v>45</v>
      </c>
      <c r="I641" s="4">
        <f>(E641/H641)</f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52</v>
      </c>
      <c r="Q641" t="str">
        <f>LEFT(P641,FIND("/",P641,1)-1)</f>
        <v>film &amp; video</v>
      </c>
      <c r="R641" t="str">
        <f>RIGHT(P641,LEN(P641)-SEARCH("/",P641,1))</f>
        <v>drama</v>
      </c>
      <c r="S641" s="8">
        <f>(((L641/60)/60)/24)+DATE(1970,1,1)</f>
        <v>43309.208333333328</v>
      </c>
      <c r="T641" s="8">
        <f>(((M641/60)/60)/24)+DATE(1970,1,1)</f>
        <v>43309.208333333328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4">
        <f>(E642/D642)*100</f>
        <v>16.501669449081803</v>
      </c>
      <c r="G642" t="s">
        <v>13</v>
      </c>
      <c r="H642">
        <v>257</v>
      </c>
      <c r="I642" s="4">
        <f>(E642/H642)</f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32</v>
      </c>
      <c r="Q642" t="str">
        <f>LEFT(P642,FIND("/",P642,1)-1)</f>
        <v>theater</v>
      </c>
      <c r="R642" t="str">
        <f>RIGHT(P642,LEN(P642)-SEARCH("/",P642,1))</f>
        <v>plays</v>
      </c>
      <c r="S642" s="8">
        <f>(((L642/60)/60)/24)+DATE(1970,1,1)</f>
        <v>42387.25</v>
      </c>
      <c r="T642" s="8">
        <f>(((M642/60)/60)/24)+DATE(1970,1,1)</f>
        <v>42390.25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4">
        <f>(E643/D643)*100</f>
        <v>119.96808510638297</v>
      </c>
      <c r="G643" t="s">
        <v>19</v>
      </c>
      <c r="H643">
        <v>194</v>
      </c>
      <c r="I643" s="4">
        <f>(E643/H643)</f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t="b">
        <v>0</v>
      </c>
      <c r="O643" t="b">
        <v>0</v>
      </c>
      <c r="P643" t="s">
        <v>32</v>
      </c>
      <c r="Q643" t="str">
        <f>LEFT(P643,FIND("/",P643,1)-1)</f>
        <v>theater</v>
      </c>
      <c r="R643" t="str">
        <f>RIGHT(P643,LEN(P643)-SEARCH("/",P643,1))</f>
        <v>plays</v>
      </c>
      <c r="S643" s="8">
        <f>(((L643/60)/60)/24)+DATE(1970,1,1)</f>
        <v>42786.25</v>
      </c>
      <c r="T643" s="8">
        <f>(((M643/60)/60)/24)+DATE(1970,1,1)</f>
        <v>42814.208333333328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4">
        <f>(E644/D644)*100</f>
        <v>145.45652173913044</v>
      </c>
      <c r="G644" t="s">
        <v>19</v>
      </c>
      <c r="H644">
        <v>129</v>
      </c>
      <c r="I644" s="4">
        <f>(E644/H644)</f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t="b">
        <v>0</v>
      </c>
      <c r="O644" t="b">
        <v>0</v>
      </c>
      <c r="P644" t="s">
        <v>64</v>
      </c>
      <c r="Q644" t="str">
        <f>LEFT(P644,FIND("/",P644,1)-1)</f>
        <v>technology</v>
      </c>
      <c r="R644" t="str">
        <f>RIGHT(P644,LEN(P644)-SEARCH("/",P644,1))</f>
        <v>wearables</v>
      </c>
      <c r="S644" s="8">
        <f>(((L644/60)/60)/24)+DATE(1970,1,1)</f>
        <v>43451.25</v>
      </c>
      <c r="T644" s="8">
        <f>(((M644/60)/60)/24)+DATE(1970,1,1)</f>
        <v>43460.25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4">
        <f>(E645/D645)*100</f>
        <v>221.38255033557047</v>
      </c>
      <c r="G645" t="s">
        <v>19</v>
      </c>
      <c r="H645">
        <v>375</v>
      </c>
      <c r="I645" s="4">
        <f>(E645/H645)</f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32</v>
      </c>
      <c r="Q645" t="str">
        <f>LEFT(P645,FIND("/",P645,1)-1)</f>
        <v>theater</v>
      </c>
      <c r="R645" t="str">
        <f>RIGHT(P645,LEN(P645)-SEARCH("/",P645,1))</f>
        <v>plays</v>
      </c>
      <c r="S645" s="8">
        <f>(((L645/60)/60)/24)+DATE(1970,1,1)</f>
        <v>42795.25</v>
      </c>
      <c r="T645" s="8">
        <f>(((M645/60)/60)/24)+DATE(1970,1,1)</f>
        <v>42813.208333333328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4">
        <f>(E646/D646)*100</f>
        <v>48.396694214876035</v>
      </c>
      <c r="G646" t="s">
        <v>13</v>
      </c>
      <c r="H646">
        <v>2928</v>
      </c>
      <c r="I646" s="4">
        <f>(E646/H646)</f>
        <v>28</v>
      </c>
      <c r="J646" t="s">
        <v>14</v>
      </c>
      <c r="K646" t="s">
        <v>15</v>
      </c>
      <c r="L646">
        <v>1545112800</v>
      </c>
      <c r="M646">
        <v>1546495200</v>
      </c>
      <c r="N646" t="b">
        <v>0</v>
      </c>
      <c r="O646" t="b">
        <v>0</v>
      </c>
      <c r="P646" t="s">
        <v>32</v>
      </c>
      <c r="Q646" t="str">
        <f>LEFT(P646,FIND("/",P646,1)-1)</f>
        <v>theater</v>
      </c>
      <c r="R646" t="str">
        <f>RIGHT(P646,LEN(P646)-SEARCH("/",P646,1))</f>
        <v>plays</v>
      </c>
      <c r="S646" s="8">
        <f>(((L646/60)/60)/24)+DATE(1970,1,1)</f>
        <v>43452.25</v>
      </c>
      <c r="T646" s="8">
        <f>(((M646/60)/60)/24)+DATE(1970,1,1)</f>
        <v>43468.25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4">
        <f>(E647/D647)*100</f>
        <v>92.911504424778755</v>
      </c>
      <c r="G647" t="s">
        <v>13</v>
      </c>
      <c r="H647">
        <v>4697</v>
      </c>
      <c r="I647" s="4">
        <f>(E647/H647)</f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22</v>
      </c>
      <c r="Q647" t="str">
        <f>LEFT(P647,FIND("/",P647,1)-1)</f>
        <v>music</v>
      </c>
      <c r="R647" t="str">
        <f>RIGHT(P647,LEN(P647)-SEARCH("/",P647,1))</f>
        <v>rock</v>
      </c>
      <c r="S647" s="8">
        <f>(((L647/60)/60)/24)+DATE(1970,1,1)</f>
        <v>43369.208333333328</v>
      </c>
      <c r="T647" s="8">
        <f>(((M647/60)/60)/24)+DATE(1970,1,1)</f>
        <v>43390.208333333328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4">
        <f>(E648/D648)*100</f>
        <v>88.599797365754824</v>
      </c>
      <c r="G648" t="s">
        <v>13</v>
      </c>
      <c r="H648">
        <v>2915</v>
      </c>
      <c r="I648" s="4">
        <f>(E648/H648)</f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88</v>
      </c>
      <c r="Q648" t="str">
        <f>LEFT(P648,FIND("/",P648,1)-1)</f>
        <v>games</v>
      </c>
      <c r="R648" t="str">
        <f>RIGHT(P648,LEN(P648)-SEARCH("/",P648,1))</f>
        <v>video games</v>
      </c>
      <c r="S648" s="8">
        <f>(((L648/60)/60)/24)+DATE(1970,1,1)</f>
        <v>41346.208333333336</v>
      </c>
      <c r="T648" s="8">
        <f>(((M648/60)/60)/24)+DATE(1970,1,1)</f>
        <v>41357.208333333336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4">
        <f>(E649/D649)*100</f>
        <v>41.4</v>
      </c>
      <c r="G649" t="s">
        <v>13</v>
      </c>
      <c r="H649">
        <v>18</v>
      </c>
      <c r="I649" s="4">
        <f>(E649/H649)</f>
        <v>103.5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205</v>
      </c>
      <c r="Q649" t="str">
        <f>LEFT(P649,FIND("/",P649,1)-1)</f>
        <v>publishing</v>
      </c>
      <c r="R649" t="str">
        <f>RIGHT(P649,LEN(P649)-SEARCH("/",P649,1))</f>
        <v>translations</v>
      </c>
      <c r="S649" s="8">
        <f>(((L649/60)/60)/24)+DATE(1970,1,1)</f>
        <v>43199.208333333328</v>
      </c>
      <c r="T649" s="8">
        <f>(((M649/60)/60)/24)+DATE(1970,1,1)</f>
        <v>43223.208333333328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4">
        <f>(E650/D650)*100</f>
        <v>63.056795131845846</v>
      </c>
      <c r="G650" t="s">
        <v>73</v>
      </c>
      <c r="H650">
        <v>723</v>
      </c>
      <c r="I650" s="4">
        <f>(E650/H650)</f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16</v>
      </c>
      <c r="Q650" t="str">
        <f>LEFT(P650,FIND("/",P650,1)-1)</f>
        <v>food</v>
      </c>
      <c r="R650" t="str">
        <f>RIGHT(P650,LEN(P650)-SEARCH("/",P650,1))</f>
        <v>food trucks</v>
      </c>
      <c r="S650" s="8">
        <f>(((L650/60)/60)/24)+DATE(1970,1,1)</f>
        <v>42922.208333333328</v>
      </c>
      <c r="T650" s="8">
        <f>(((M650/60)/60)/24)+DATE(1970,1,1)</f>
        <v>42940.208333333328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4">
        <f>(E651/D651)*100</f>
        <v>48.482333607230892</v>
      </c>
      <c r="G651" t="s">
        <v>13</v>
      </c>
      <c r="H651">
        <v>602</v>
      </c>
      <c r="I651" s="4">
        <f>(E651/H651)</f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t="b">
        <v>1</v>
      </c>
      <c r="O651" t="b">
        <v>1</v>
      </c>
      <c r="P651" t="s">
        <v>32</v>
      </c>
      <c r="Q651" t="str">
        <f>LEFT(P651,FIND("/",P651,1)-1)</f>
        <v>theater</v>
      </c>
      <c r="R651" t="str">
        <f>RIGHT(P651,LEN(P651)-SEARCH("/",P651,1))</f>
        <v>plays</v>
      </c>
      <c r="S651" s="8">
        <f>(((L651/60)/60)/24)+DATE(1970,1,1)</f>
        <v>40471.208333333336</v>
      </c>
      <c r="T651" s="8">
        <f>(((M651/60)/60)/24)+DATE(1970,1,1)</f>
        <v>40482.208333333336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4">
        <f>(E652/D652)*100</f>
        <v>2</v>
      </c>
      <c r="G652" t="s">
        <v>13</v>
      </c>
      <c r="H652">
        <v>1</v>
      </c>
      <c r="I652" s="4">
        <f>(E652/H652)</f>
        <v>2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158</v>
      </c>
      <c r="Q652" t="str">
        <f>LEFT(P652,FIND("/",P652,1)-1)</f>
        <v>music</v>
      </c>
      <c r="R652" t="str">
        <f>RIGHT(P652,LEN(P652)-SEARCH("/",P652,1))</f>
        <v>jazz</v>
      </c>
      <c r="S652" s="8">
        <f>(((L652/60)/60)/24)+DATE(1970,1,1)</f>
        <v>41828.208333333336</v>
      </c>
      <c r="T652" s="8">
        <f>(((M652/60)/60)/24)+DATE(1970,1,1)</f>
        <v>41855.208333333336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4">
        <f>(E653/D653)*100</f>
        <v>88.47941026944585</v>
      </c>
      <c r="G653" t="s">
        <v>13</v>
      </c>
      <c r="H653">
        <v>3868</v>
      </c>
      <c r="I653" s="4">
        <f>(E653/H653)</f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t="b">
        <v>0</v>
      </c>
      <c r="O653" t="b">
        <v>0</v>
      </c>
      <c r="P653" t="s">
        <v>99</v>
      </c>
      <c r="Q653" t="str">
        <f>LEFT(P653,FIND("/",P653,1)-1)</f>
        <v>film &amp; video</v>
      </c>
      <c r="R653" t="str">
        <f>RIGHT(P653,LEN(P653)-SEARCH("/",P653,1))</f>
        <v>shorts</v>
      </c>
      <c r="S653" s="8">
        <f>(((L653/60)/60)/24)+DATE(1970,1,1)</f>
        <v>41692.25</v>
      </c>
      <c r="T653" s="8">
        <f>(((M653/60)/60)/24)+DATE(1970,1,1)</f>
        <v>41707.25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4">
        <f>(E654/D654)*100</f>
        <v>126.84</v>
      </c>
      <c r="G654" t="s">
        <v>19</v>
      </c>
      <c r="H654">
        <v>409</v>
      </c>
      <c r="I654" s="4">
        <f>(E654/H654)</f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27</v>
      </c>
      <c r="Q654" t="str">
        <f>LEFT(P654,FIND("/",P654,1)-1)</f>
        <v>technology</v>
      </c>
      <c r="R654" t="str">
        <f>RIGHT(P654,LEN(P654)-SEARCH("/",P654,1))</f>
        <v>web</v>
      </c>
      <c r="S654" s="8">
        <f>(((L654/60)/60)/24)+DATE(1970,1,1)</f>
        <v>42587.208333333328</v>
      </c>
      <c r="T654" s="8">
        <f>(((M654/60)/60)/24)+DATE(1970,1,1)</f>
        <v>42630.208333333328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4">
        <f>(E655/D655)*100</f>
        <v>2338.833333333333</v>
      </c>
      <c r="G655" t="s">
        <v>19</v>
      </c>
      <c r="H655">
        <v>234</v>
      </c>
      <c r="I655" s="4">
        <f>(E655/H655)</f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27</v>
      </c>
      <c r="Q655" t="str">
        <f>LEFT(P655,FIND("/",P655,1)-1)</f>
        <v>technology</v>
      </c>
      <c r="R655" t="str">
        <f>RIGHT(P655,LEN(P655)-SEARCH("/",P655,1))</f>
        <v>web</v>
      </c>
      <c r="S655" s="8">
        <f>(((L655/60)/60)/24)+DATE(1970,1,1)</f>
        <v>42468.208333333328</v>
      </c>
      <c r="T655" s="8">
        <f>(((M655/60)/60)/24)+DATE(1970,1,1)</f>
        <v>42470.208333333328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4">
        <f>(E656/D656)*100</f>
        <v>508.38857142857148</v>
      </c>
      <c r="G656" t="s">
        <v>19</v>
      </c>
      <c r="H656">
        <v>3016</v>
      </c>
      <c r="I656" s="4">
        <f>(E656/H656)</f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147</v>
      </c>
      <c r="Q656" t="str">
        <f>LEFT(P656,FIND("/",P656,1)-1)</f>
        <v>music</v>
      </c>
      <c r="R656" t="str">
        <f>RIGHT(P656,LEN(P656)-SEARCH("/",P656,1))</f>
        <v>metal</v>
      </c>
      <c r="S656" s="8">
        <f>(((L656/60)/60)/24)+DATE(1970,1,1)</f>
        <v>42240.208333333328</v>
      </c>
      <c r="T656" s="8">
        <f>(((M656/60)/60)/24)+DATE(1970,1,1)</f>
        <v>42245.208333333328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4">
        <f>(E657/D657)*100</f>
        <v>191.47826086956522</v>
      </c>
      <c r="G657" t="s">
        <v>19</v>
      </c>
      <c r="H657">
        <v>264</v>
      </c>
      <c r="I657" s="4">
        <f>(E657/H657)</f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121</v>
      </c>
      <c r="Q657" t="str">
        <f>LEFT(P657,FIND("/",P657,1)-1)</f>
        <v>photography</v>
      </c>
      <c r="R657" t="str">
        <f>RIGHT(P657,LEN(P657)-SEARCH("/",P657,1))</f>
        <v>photography books</v>
      </c>
      <c r="S657" s="8">
        <f>(((L657/60)/60)/24)+DATE(1970,1,1)</f>
        <v>42796.25</v>
      </c>
      <c r="T657" s="8">
        <f>(((M657/60)/60)/24)+DATE(1970,1,1)</f>
        <v>42809.208333333328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4">
        <f>(E658/D658)*100</f>
        <v>42.127533783783782</v>
      </c>
      <c r="G658" t="s">
        <v>13</v>
      </c>
      <c r="H658">
        <v>504</v>
      </c>
      <c r="I658" s="4">
        <f>(E658/H658)</f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t="b">
        <v>0</v>
      </c>
      <c r="O658" t="b">
        <v>0</v>
      </c>
      <c r="P658" t="s">
        <v>16</v>
      </c>
      <c r="Q658" t="str">
        <f>LEFT(P658,FIND("/",P658,1)-1)</f>
        <v>food</v>
      </c>
      <c r="R658" t="str">
        <f>RIGHT(P658,LEN(P658)-SEARCH("/",P658,1))</f>
        <v>food trucks</v>
      </c>
      <c r="S658" s="8">
        <f>(((L658/60)/60)/24)+DATE(1970,1,1)</f>
        <v>43097.25</v>
      </c>
      <c r="T658" s="8">
        <f>(((M658/60)/60)/24)+DATE(1970,1,1)</f>
        <v>43102.25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4">
        <f>(E659/D659)*100</f>
        <v>8.24</v>
      </c>
      <c r="G659" t="s">
        <v>13</v>
      </c>
      <c r="H659">
        <v>14</v>
      </c>
      <c r="I659" s="4">
        <f>(E659/H659)</f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473</v>
      </c>
      <c r="Q659" t="str">
        <f>LEFT(P659,FIND("/",P659,1)-1)</f>
        <v>film &amp; video</v>
      </c>
      <c r="R659" t="str">
        <f>RIGHT(P659,LEN(P659)-SEARCH("/",P659,1))</f>
        <v>science fiction</v>
      </c>
      <c r="S659" s="8">
        <f>(((L659/60)/60)/24)+DATE(1970,1,1)</f>
        <v>43096.25</v>
      </c>
      <c r="T659" s="8">
        <f>(((M659/60)/60)/24)+DATE(1970,1,1)</f>
        <v>43112.25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4">
        <f>(E660/D660)*100</f>
        <v>60.064638783269963</v>
      </c>
      <c r="G660" t="s">
        <v>73</v>
      </c>
      <c r="H660">
        <v>390</v>
      </c>
      <c r="I660" s="4">
        <f>(E660/H660)</f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22</v>
      </c>
      <c r="Q660" t="str">
        <f>LEFT(P660,FIND("/",P660,1)-1)</f>
        <v>music</v>
      </c>
      <c r="R660" t="str">
        <f>RIGHT(P660,LEN(P660)-SEARCH("/",P660,1))</f>
        <v>rock</v>
      </c>
      <c r="S660" s="8">
        <f>(((L660/60)/60)/24)+DATE(1970,1,1)</f>
        <v>42246.208333333328</v>
      </c>
      <c r="T660" s="8">
        <f>(((M660/60)/60)/24)+DATE(1970,1,1)</f>
        <v>42269.208333333328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4">
        <f>(E661/D661)*100</f>
        <v>47.232808616404313</v>
      </c>
      <c r="G661" t="s">
        <v>13</v>
      </c>
      <c r="H661">
        <v>750</v>
      </c>
      <c r="I661" s="4">
        <f>(E661/H661)</f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t="b">
        <v>0</v>
      </c>
      <c r="O661" t="b">
        <v>0</v>
      </c>
      <c r="P661" t="s">
        <v>41</v>
      </c>
      <c r="Q661" t="str">
        <f>LEFT(P661,FIND("/",P661,1)-1)</f>
        <v>film &amp; video</v>
      </c>
      <c r="R661" t="str">
        <f>RIGHT(P661,LEN(P661)-SEARCH("/",P661,1))</f>
        <v>documentary</v>
      </c>
      <c r="S661" s="8">
        <f>(((L661/60)/60)/24)+DATE(1970,1,1)</f>
        <v>40570.25</v>
      </c>
      <c r="T661" s="8">
        <f>(((M661/60)/60)/24)+DATE(1970,1,1)</f>
        <v>40571.25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4">
        <f>(E662/D662)*100</f>
        <v>81.736263736263737</v>
      </c>
      <c r="G662" t="s">
        <v>13</v>
      </c>
      <c r="H662">
        <v>77</v>
      </c>
      <c r="I662" s="4">
        <f>(E662/H662)</f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32</v>
      </c>
      <c r="Q662" t="str">
        <f>LEFT(P662,FIND("/",P662,1)-1)</f>
        <v>theater</v>
      </c>
      <c r="R662" t="str">
        <f>RIGHT(P662,LEN(P662)-SEARCH("/",P662,1))</f>
        <v>plays</v>
      </c>
      <c r="S662" s="8">
        <f>(((L662/60)/60)/24)+DATE(1970,1,1)</f>
        <v>42237.208333333328</v>
      </c>
      <c r="T662" s="8">
        <f>(((M662/60)/60)/24)+DATE(1970,1,1)</f>
        <v>42246.208333333328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4">
        <f>(E663/D663)*100</f>
        <v>54.187265917603</v>
      </c>
      <c r="G663" t="s">
        <v>13</v>
      </c>
      <c r="H663">
        <v>752</v>
      </c>
      <c r="I663" s="4">
        <f>(E663/H663)</f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t="b">
        <v>0</v>
      </c>
      <c r="O663" t="b">
        <v>0</v>
      </c>
      <c r="P663" t="s">
        <v>158</v>
      </c>
      <c r="Q663" t="str">
        <f>LEFT(P663,FIND("/",P663,1)-1)</f>
        <v>music</v>
      </c>
      <c r="R663" t="str">
        <f>RIGHT(P663,LEN(P663)-SEARCH("/",P663,1))</f>
        <v>jazz</v>
      </c>
      <c r="S663" s="8">
        <f>(((L663/60)/60)/24)+DATE(1970,1,1)</f>
        <v>40996.208333333336</v>
      </c>
      <c r="T663" s="8">
        <f>(((M663/60)/60)/24)+DATE(1970,1,1)</f>
        <v>41026.208333333336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4">
        <f>(E664/D664)*100</f>
        <v>97.868131868131869</v>
      </c>
      <c r="G664" t="s">
        <v>13</v>
      </c>
      <c r="H664">
        <v>131</v>
      </c>
      <c r="I664" s="4">
        <f>(E664/H664)</f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32</v>
      </c>
      <c r="Q664" t="str">
        <f>LEFT(P664,FIND("/",P664,1)-1)</f>
        <v>theater</v>
      </c>
      <c r="R664" t="str">
        <f>RIGHT(P664,LEN(P664)-SEARCH("/",P664,1))</f>
        <v>plays</v>
      </c>
      <c r="S664" s="8">
        <f>(((L664/60)/60)/24)+DATE(1970,1,1)</f>
        <v>43443.25</v>
      </c>
      <c r="T664" s="8">
        <f>(((M664/60)/60)/24)+DATE(1970,1,1)</f>
        <v>43447.25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4">
        <f>(E665/D665)*100</f>
        <v>77.239999999999995</v>
      </c>
      <c r="G665" t="s">
        <v>13</v>
      </c>
      <c r="H665">
        <v>87</v>
      </c>
      <c r="I665" s="4">
        <f>(E665/H665)</f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32</v>
      </c>
      <c r="Q665" t="str">
        <f>LEFT(P665,FIND("/",P665,1)-1)</f>
        <v>theater</v>
      </c>
      <c r="R665" t="str">
        <f>RIGHT(P665,LEN(P665)-SEARCH("/",P665,1))</f>
        <v>plays</v>
      </c>
      <c r="S665" s="8">
        <f>(((L665/60)/60)/24)+DATE(1970,1,1)</f>
        <v>40458.208333333336</v>
      </c>
      <c r="T665" s="8">
        <f>(((M665/60)/60)/24)+DATE(1970,1,1)</f>
        <v>40481.208333333336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4">
        <f>(E666/D666)*100</f>
        <v>33.464735516372798</v>
      </c>
      <c r="G666" t="s">
        <v>13</v>
      </c>
      <c r="H666">
        <v>1063</v>
      </c>
      <c r="I666" s="4">
        <f>(E666/H666)</f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158</v>
      </c>
      <c r="Q666" t="str">
        <f>LEFT(P666,FIND("/",P666,1)-1)</f>
        <v>music</v>
      </c>
      <c r="R666" t="str">
        <f>RIGHT(P666,LEN(P666)-SEARCH("/",P666,1))</f>
        <v>jazz</v>
      </c>
      <c r="S666" s="8">
        <f>(((L666/60)/60)/24)+DATE(1970,1,1)</f>
        <v>40959.25</v>
      </c>
      <c r="T666" s="8">
        <f>(((M666/60)/60)/24)+DATE(1970,1,1)</f>
        <v>40969.25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4">
        <f>(E667/D667)*100</f>
        <v>239.58823529411765</v>
      </c>
      <c r="G667" t="s">
        <v>19</v>
      </c>
      <c r="H667">
        <v>272</v>
      </c>
      <c r="I667" s="4">
        <f>(E667/H667)</f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41</v>
      </c>
      <c r="Q667" t="str">
        <f>LEFT(P667,FIND("/",P667,1)-1)</f>
        <v>film &amp; video</v>
      </c>
      <c r="R667" t="str">
        <f>RIGHT(P667,LEN(P667)-SEARCH("/",P667,1))</f>
        <v>documentary</v>
      </c>
      <c r="S667" s="8">
        <f>(((L667/60)/60)/24)+DATE(1970,1,1)</f>
        <v>40733.208333333336</v>
      </c>
      <c r="T667" s="8">
        <f>(((M667/60)/60)/24)+DATE(1970,1,1)</f>
        <v>40747.208333333336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4">
        <f>(E668/D668)*100</f>
        <v>64.032258064516128</v>
      </c>
      <c r="G668" t="s">
        <v>73</v>
      </c>
      <c r="H668">
        <v>25</v>
      </c>
      <c r="I668" s="4">
        <f>(E668/H668)</f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32</v>
      </c>
      <c r="Q668" t="str">
        <f>LEFT(P668,FIND("/",P668,1)-1)</f>
        <v>theater</v>
      </c>
      <c r="R668" t="str">
        <f>RIGHT(P668,LEN(P668)-SEARCH("/",P668,1))</f>
        <v>plays</v>
      </c>
      <c r="S668" s="8">
        <f>(((L668/60)/60)/24)+DATE(1970,1,1)</f>
        <v>41516.208333333336</v>
      </c>
      <c r="T668" s="8">
        <f>(((M668/60)/60)/24)+DATE(1970,1,1)</f>
        <v>41522.208333333336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4">
        <f>(E669/D669)*100</f>
        <v>176.15942028985506</v>
      </c>
      <c r="G669" t="s">
        <v>19</v>
      </c>
      <c r="H669">
        <v>419</v>
      </c>
      <c r="I669" s="4">
        <f>(E669/H669)</f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1028</v>
      </c>
      <c r="Q669" t="str">
        <f>LEFT(P669,FIND("/",P669,1)-1)</f>
        <v>journalism</v>
      </c>
      <c r="R669" t="str">
        <f>RIGHT(P669,LEN(P669)-SEARCH("/",P669,1))</f>
        <v>audio</v>
      </c>
      <c r="S669" s="8">
        <f>(((L669/60)/60)/24)+DATE(1970,1,1)</f>
        <v>41892.208333333336</v>
      </c>
      <c r="T669" s="8">
        <f>(((M669/60)/60)/24)+DATE(1970,1,1)</f>
        <v>41901.208333333336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4">
        <f>(E670/D670)*100</f>
        <v>20.33818181818182</v>
      </c>
      <c r="G670" t="s">
        <v>13</v>
      </c>
      <c r="H670">
        <v>76</v>
      </c>
      <c r="I670" s="4">
        <f>(E670/H670)</f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32</v>
      </c>
      <c r="Q670" t="str">
        <f>LEFT(P670,FIND("/",P670,1)-1)</f>
        <v>theater</v>
      </c>
      <c r="R670" t="str">
        <f>RIGHT(P670,LEN(P670)-SEARCH("/",P670,1))</f>
        <v>plays</v>
      </c>
      <c r="S670" s="8">
        <f>(((L670/60)/60)/24)+DATE(1970,1,1)</f>
        <v>41122.208333333336</v>
      </c>
      <c r="T670" s="8">
        <f>(((M670/60)/60)/24)+DATE(1970,1,1)</f>
        <v>41134.208333333336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4">
        <f>(E671/D671)*100</f>
        <v>358.64754098360658</v>
      </c>
      <c r="G671" t="s">
        <v>19</v>
      </c>
      <c r="H671">
        <v>1621</v>
      </c>
      <c r="I671" s="4">
        <f>(E671/H671)</f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t="b">
        <v>0</v>
      </c>
      <c r="O671" t="b">
        <v>0</v>
      </c>
      <c r="P671" t="s">
        <v>32</v>
      </c>
      <c r="Q671" t="str">
        <f>LEFT(P671,FIND("/",P671,1)-1)</f>
        <v>theater</v>
      </c>
      <c r="R671" t="str">
        <f>RIGHT(P671,LEN(P671)-SEARCH("/",P671,1))</f>
        <v>plays</v>
      </c>
      <c r="S671" s="8">
        <f>(((L671/60)/60)/24)+DATE(1970,1,1)</f>
        <v>42912.208333333328</v>
      </c>
      <c r="T671" s="8">
        <f>(((M671/60)/60)/24)+DATE(1970,1,1)</f>
        <v>42921.208333333328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4">
        <f>(E672/D672)*100</f>
        <v>468.85802469135803</v>
      </c>
      <c r="G672" t="s">
        <v>19</v>
      </c>
      <c r="H672">
        <v>1101</v>
      </c>
      <c r="I672" s="4">
        <f>(E672/H672)</f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59</v>
      </c>
      <c r="Q672" t="str">
        <f>LEFT(P672,FIND("/",P672,1)-1)</f>
        <v>music</v>
      </c>
      <c r="R672" t="str">
        <f>RIGHT(P672,LEN(P672)-SEARCH("/",P672,1))</f>
        <v>indie rock</v>
      </c>
      <c r="S672" s="8">
        <f>(((L672/60)/60)/24)+DATE(1970,1,1)</f>
        <v>42425.25</v>
      </c>
      <c r="T672" s="8">
        <f>(((M672/60)/60)/24)+DATE(1970,1,1)</f>
        <v>42437.25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4">
        <f>(E673/D673)*100</f>
        <v>122.05635245901641</v>
      </c>
      <c r="G673" t="s">
        <v>19</v>
      </c>
      <c r="H673">
        <v>1073</v>
      </c>
      <c r="I673" s="4">
        <f>(E673/H673)</f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32</v>
      </c>
      <c r="Q673" t="str">
        <f>LEFT(P673,FIND("/",P673,1)-1)</f>
        <v>theater</v>
      </c>
      <c r="R673" t="str">
        <f>RIGHT(P673,LEN(P673)-SEARCH("/",P673,1))</f>
        <v>plays</v>
      </c>
      <c r="S673" s="8">
        <f>(((L673/60)/60)/24)+DATE(1970,1,1)</f>
        <v>40390.208333333336</v>
      </c>
      <c r="T673" s="8">
        <f>(((M673/60)/60)/24)+DATE(1970,1,1)</f>
        <v>40394.208333333336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4">
        <f>(E674/D674)*100</f>
        <v>55.931783729156137</v>
      </c>
      <c r="G674" t="s">
        <v>13</v>
      </c>
      <c r="H674">
        <v>4428</v>
      </c>
      <c r="I674" s="4">
        <f>(E674/H674)</f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t="b">
        <v>0</v>
      </c>
      <c r="O674" t="b">
        <v>0</v>
      </c>
      <c r="P674" t="s">
        <v>32</v>
      </c>
      <c r="Q674" t="str">
        <f>LEFT(P674,FIND("/",P674,1)-1)</f>
        <v>theater</v>
      </c>
      <c r="R674" t="str">
        <f>RIGHT(P674,LEN(P674)-SEARCH("/",P674,1))</f>
        <v>plays</v>
      </c>
      <c r="S674" s="8">
        <f>(((L674/60)/60)/24)+DATE(1970,1,1)</f>
        <v>43180.208333333328</v>
      </c>
      <c r="T674" s="8">
        <f>(((M674/60)/60)/24)+DATE(1970,1,1)</f>
        <v>43190.208333333328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4">
        <f>(E675/D675)*100</f>
        <v>43.660714285714285</v>
      </c>
      <c r="G675" t="s">
        <v>13</v>
      </c>
      <c r="H675">
        <v>58</v>
      </c>
      <c r="I675" s="4">
        <f>(E675/H675)</f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t="b">
        <v>0</v>
      </c>
      <c r="O675" t="b">
        <v>0</v>
      </c>
      <c r="P675" t="s">
        <v>59</v>
      </c>
      <c r="Q675" t="str">
        <f>LEFT(P675,FIND("/",P675,1)-1)</f>
        <v>music</v>
      </c>
      <c r="R675" t="str">
        <f>RIGHT(P675,LEN(P675)-SEARCH("/",P675,1))</f>
        <v>indie rock</v>
      </c>
      <c r="S675" s="8">
        <f>(((L675/60)/60)/24)+DATE(1970,1,1)</f>
        <v>42475.208333333328</v>
      </c>
      <c r="T675" s="8">
        <f>(((M675/60)/60)/24)+DATE(1970,1,1)</f>
        <v>42496.208333333328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4">
        <f>(E676/D676)*100</f>
        <v>33.53837141183363</v>
      </c>
      <c r="G676" t="s">
        <v>73</v>
      </c>
      <c r="H676">
        <v>1218</v>
      </c>
      <c r="I676" s="4">
        <f>(E676/H676)</f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121</v>
      </c>
      <c r="Q676" t="str">
        <f>LEFT(P676,FIND("/",P676,1)-1)</f>
        <v>photography</v>
      </c>
      <c r="R676" t="str">
        <f>RIGHT(P676,LEN(P676)-SEARCH("/",P676,1))</f>
        <v>photography books</v>
      </c>
      <c r="S676" s="8">
        <f>(((L676/60)/60)/24)+DATE(1970,1,1)</f>
        <v>40774.208333333336</v>
      </c>
      <c r="T676" s="8">
        <f>(((M676/60)/60)/24)+DATE(1970,1,1)</f>
        <v>40821.208333333336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4">
        <f>(E677/D677)*100</f>
        <v>122.97938144329896</v>
      </c>
      <c r="G677" t="s">
        <v>19</v>
      </c>
      <c r="H677">
        <v>331</v>
      </c>
      <c r="I677" s="4">
        <f>(E677/H677)</f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1028</v>
      </c>
      <c r="Q677" t="str">
        <f>LEFT(P677,FIND("/",P677,1)-1)</f>
        <v>journalism</v>
      </c>
      <c r="R677" t="str">
        <f>RIGHT(P677,LEN(P677)-SEARCH("/",P677,1))</f>
        <v>audio</v>
      </c>
      <c r="S677" s="8">
        <f>(((L677/60)/60)/24)+DATE(1970,1,1)</f>
        <v>43719.208333333328</v>
      </c>
      <c r="T677" s="8">
        <f>(((M677/60)/60)/24)+DATE(1970,1,1)</f>
        <v>43726.208333333328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4">
        <f>(E678/D678)*100</f>
        <v>189.74959871589084</v>
      </c>
      <c r="G678" t="s">
        <v>19</v>
      </c>
      <c r="H678">
        <v>1170</v>
      </c>
      <c r="I678" s="4">
        <f>(E678/H678)</f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121</v>
      </c>
      <c r="Q678" t="str">
        <f>LEFT(P678,FIND("/",P678,1)-1)</f>
        <v>photography</v>
      </c>
      <c r="R678" t="str">
        <f>RIGHT(P678,LEN(P678)-SEARCH("/",P678,1))</f>
        <v>photography books</v>
      </c>
      <c r="S678" s="8">
        <f>(((L678/60)/60)/24)+DATE(1970,1,1)</f>
        <v>41178.208333333336</v>
      </c>
      <c r="T678" s="8">
        <f>(((M678/60)/60)/24)+DATE(1970,1,1)</f>
        <v>41187.208333333336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4">
        <f>(E679/D679)*100</f>
        <v>83.622641509433961</v>
      </c>
      <c r="G679" t="s">
        <v>13</v>
      </c>
      <c r="H679">
        <v>111</v>
      </c>
      <c r="I679" s="4">
        <f>(E679/H679)</f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118</v>
      </c>
      <c r="Q679" t="str">
        <f>LEFT(P679,FIND("/",P679,1)-1)</f>
        <v>publishing</v>
      </c>
      <c r="R679" t="str">
        <f>RIGHT(P679,LEN(P679)-SEARCH("/",P679,1))</f>
        <v>fiction</v>
      </c>
      <c r="S679" s="8">
        <f>(((L679/60)/60)/24)+DATE(1970,1,1)</f>
        <v>42561.208333333328</v>
      </c>
      <c r="T679" s="8">
        <f>(((M679/60)/60)/24)+DATE(1970,1,1)</f>
        <v>42611.208333333328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4">
        <f>(E680/D680)*100</f>
        <v>17.968844221105527</v>
      </c>
      <c r="G680" t="s">
        <v>73</v>
      </c>
      <c r="H680">
        <v>215</v>
      </c>
      <c r="I680" s="4">
        <f>(E680/H680)</f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52</v>
      </c>
      <c r="Q680" t="str">
        <f>LEFT(P680,FIND("/",P680,1)-1)</f>
        <v>film &amp; video</v>
      </c>
      <c r="R680" t="str">
        <f>RIGHT(P680,LEN(P680)-SEARCH("/",P680,1))</f>
        <v>drama</v>
      </c>
      <c r="S680" s="8">
        <f>(((L680/60)/60)/24)+DATE(1970,1,1)</f>
        <v>43484.25</v>
      </c>
      <c r="T680" s="8">
        <f>(((M680/60)/60)/24)+DATE(1970,1,1)</f>
        <v>43486.25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4">
        <f>(E681/D681)*100</f>
        <v>1036.5</v>
      </c>
      <c r="G681" t="s">
        <v>19</v>
      </c>
      <c r="H681">
        <v>363</v>
      </c>
      <c r="I681" s="4">
        <f>(E681/H681)</f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16</v>
      </c>
      <c r="Q681" t="str">
        <f>LEFT(P681,FIND("/",P681,1)-1)</f>
        <v>food</v>
      </c>
      <c r="R681" t="str">
        <f>RIGHT(P681,LEN(P681)-SEARCH("/",P681,1))</f>
        <v>food trucks</v>
      </c>
      <c r="S681" s="8">
        <f>(((L681/60)/60)/24)+DATE(1970,1,1)</f>
        <v>43756.208333333328</v>
      </c>
      <c r="T681" s="8">
        <f>(((M681/60)/60)/24)+DATE(1970,1,1)</f>
        <v>43761.208333333328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4">
        <f>(E682/D682)*100</f>
        <v>97.405219780219781</v>
      </c>
      <c r="G682" t="s">
        <v>13</v>
      </c>
      <c r="H682">
        <v>2955</v>
      </c>
      <c r="I682" s="4">
        <f>(E682/H682)</f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291</v>
      </c>
      <c r="Q682" t="str">
        <f>LEFT(P682,FIND("/",P682,1)-1)</f>
        <v>games</v>
      </c>
      <c r="R682" t="str">
        <f>RIGHT(P682,LEN(P682)-SEARCH("/",P682,1))</f>
        <v>mobile games</v>
      </c>
      <c r="S682" s="8">
        <f>(((L682/60)/60)/24)+DATE(1970,1,1)</f>
        <v>43813.25</v>
      </c>
      <c r="T682" s="8">
        <f>(((M682/60)/60)/24)+DATE(1970,1,1)</f>
        <v>43815.25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4">
        <f>(E683/D683)*100</f>
        <v>86.386203150461711</v>
      </c>
      <c r="G683" t="s">
        <v>13</v>
      </c>
      <c r="H683">
        <v>1657</v>
      </c>
      <c r="I683" s="4">
        <f>(E683/H683)</f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32</v>
      </c>
      <c r="Q683" t="str">
        <f>LEFT(P683,FIND("/",P683,1)-1)</f>
        <v>theater</v>
      </c>
      <c r="R683" t="str">
        <f>RIGHT(P683,LEN(P683)-SEARCH("/",P683,1))</f>
        <v>plays</v>
      </c>
      <c r="S683" s="8">
        <f>(((L683/60)/60)/24)+DATE(1970,1,1)</f>
        <v>40898.25</v>
      </c>
      <c r="T683" s="8">
        <f>(((M683/60)/60)/24)+DATE(1970,1,1)</f>
        <v>40904.25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4">
        <f>(E684/D684)*100</f>
        <v>150.16666666666666</v>
      </c>
      <c r="G684" t="s">
        <v>19</v>
      </c>
      <c r="H684">
        <v>103</v>
      </c>
      <c r="I684" s="4">
        <f>(E684/H684)</f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32</v>
      </c>
      <c r="Q684" t="str">
        <f>LEFT(P684,FIND("/",P684,1)-1)</f>
        <v>theater</v>
      </c>
      <c r="R684" t="str">
        <f>RIGHT(P684,LEN(P684)-SEARCH("/",P684,1))</f>
        <v>plays</v>
      </c>
      <c r="S684" s="8">
        <f>(((L684/60)/60)/24)+DATE(1970,1,1)</f>
        <v>41619.25</v>
      </c>
      <c r="T684" s="8">
        <f>(((M684/60)/60)/24)+DATE(1970,1,1)</f>
        <v>41628.25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4">
        <f>(E685/D685)*100</f>
        <v>358.43478260869563</v>
      </c>
      <c r="G685" t="s">
        <v>19</v>
      </c>
      <c r="H685">
        <v>147</v>
      </c>
      <c r="I685" s="4">
        <f>(E685/H685)</f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32</v>
      </c>
      <c r="Q685" t="str">
        <f>LEFT(P685,FIND("/",P685,1)-1)</f>
        <v>theater</v>
      </c>
      <c r="R685" t="str">
        <f>RIGHT(P685,LEN(P685)-SEARCH("/",P685,1))</f>
        <v>plays</v>
      </c>
      <c r="S685" s="8">
        <f>(((L685/60)/60)/24)+DATE(1970,1,1)</f>
        <v>43359.208333333328</v>
      </c>
      <c r="T685" s="8">
        <f>(((M685/60)/60)/24)+DATE(1970,1,1)</f>
        <v>43361.208333333328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4">
        <f>(E686/D686)*100</f>
        <v>542.85714285714289</v>
      </c>
      <c r="G686" t="s">
        <v>19</v>
      </c>
      <c r="H686">
        <v>110</v>
      </c>
      <c r="I686" s="4">
        <f>(E686/H686)</f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t="b">
        <v>0</v>
      </c>
      <c r="O686" t="b">
        <v>0</v>
      </c>
      <c r="P686" t="s">
        <v>67</v>
      </c>
      <c r="Q686" t="str">
        <f>LEFT(P686,FIND("/",P686,1)-1)</f>
        <v>publishing</v>
      </c>
      <c r="R686" t="str">
        <f>RIGHT(P686,LEN(P686)-SEARCH("/",P686,1))</f>
        <v>nonfiction</v>
      </c>
      <c r="S686" s="8">
        <f>(((L686/60)/60)/24)+DATE(1970,1,1)</f>
        <v>40358.208333333336</v>
      </c>
      <c r="T686" s="8">
        <f>(((M686/60)/60)/24)+DATE(1970,1,1)</f>
        <v>40378.208333333336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4">
        <f>(E687/D687)*100</f>
        <v>67.500714285714281</v>
      </c>
      <c r="G687" t="s">
        <v>13</v>
      </c>
      <c r="H687">
        <v>926</v>
      </c>
      <c r="I687" s="4">
        <f>(E687/H687)</f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t="b">
        <v>0</v>
      </c>
      <c r="O687" t="b">
        <v>0</v>
      </c>
      <c r="P687" t="s">
        <v>32</v>
      </c>
      <c r="Q687" t="str">
        <f>LEFT(P687,FIND("/",P687,1)-1)</f>
        <v>theater</v>
      </c>
      <c r="R687" t="str">
        <f>RIGHT(P687,LEN(P687)-SEARCH("/",P687,1))</f>
        <v>plays</v>
      </c>
      <c r="S687" s="8">
        <f>(((L687/60)/60)/24)+DATE(1970,1,1)</f>
        <v>42239.208333333328</v>
      </c>
      <c r="T687" s="8">
        <f>(((M687/60)/60)/24)+DATE(1970,1,1)</f>
        <v>42263.208333333328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4">
        <f>(E688/D688)*100</f>
        <v>191.74666666666667</v>
      </c>
      <c r="G688" t="s">
        <v>19</v>
      </c>
      <c r="H688">
        <v>134</v>
      </c>
      <c r="I688" s="4">
        <f>(E688/H688)</f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64</v>
      </c>
      <c r="Q688" t="str">
        <f>LEFT(P688,FIND("/",P688,1)-1)</f>
        <v>technology</v>
      </c>
      <c r="R688" t="str">
        <f>RIGHT(P688,LEN(P688)-SEARCH("/",P688,1))</f>
        <v>wearables</v>
      </c>
      <c r="S688" s="8">
        <f>(((L688/60)/60)/24)+DATE(1970,1,1)</f>
        <v>43186.208333333328</v>
      </c>
      <c r="T688" s="8">
        <f>(((M688/60)/60)/24)+DATE(1970,1,1)</f>
        <v>43197.208333333328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4">
        <f>(E689/D689)*100</f>
        <v>932</v>
      </c>
      <c r="G689" t="s">
        <v>19</v>
      </c>
      <c r="H689">
        <v>269</v>
      </c>
      <c r="I689" s="4">
        <f>(E689/H689)</f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32</v>
      </c>
      <c r="Q689" t="str">
        <f>LEFT(P689,FIND("/",P689,1)-1)</f>
        <v>theater</v>
      </c>
      <c r="R689" t="str">
        <f>RIGHT(P689,LEN(P689)-SEARCH("/",P689,1))</f>
        <v>plays</v>
      </c>
      <c r="S689" s="8">
        <f>(((L689/60)/60)/24)+DATE(1970,1,1)</f>
        <v>42806.25</v>
      </c>
      <c r="T689" s="8">
        <f>(((M689/60)/60)/24)+DATE(1970,1,1)</f>
        <v>42809.208333333328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4">
        <f>(E690/D690)*100</f>
        <v>429.27586206896552</v>
      </c>
      <c r="G690" t="s">
        <v>19</v>
      </c>
      <c r="H690">
        <v>175</v>
      </c>
      <c r="I690" s="4">
        <f>(E690/H690)</f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268</v>
      </c>
      <c r="Q690" t="str">
        <f>LEFT(P690,FIND("/",P690,1)-1)</f>
        <v>film &amp; video</v>
      </c>
      <c r="R690" t="str">
        <f>RIGHT(P690,LEN(P690)-SEARCH("/",P690,1))</f>
        <v>television</v>
      </c>
      <c r="S690" s="8">
        <f>(((L690/60)/60)/24)+DATE(1970,1,1)</f>
        <v>43475.25</v>
      </c>
      <c r="T690" s="8">
        <f>(((M690/60)/60)/24)+DATE(1970,1,1)</f>
        <v>43491.25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4">
        <f>(E691/D691)*100</f>
        <v>100.65753424657535</v>
      </c>
      <c r="G691" t="s">
        <v>19</v>
      </c>
      <c r="H691">
        <v>69</v>
      </c>
      <c r="I691" s="4">
        <f>(E691/H691)</f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27</v>
      </c>
      <c r="Q691" t="str">
        <f>LEFT(P691,FIND("/",P691,1)-1)</f>
        <v>technology</v>
      </c>
      <c r="R691" t="str">
        <f>RIGHT(P691,LEN(P691)-SEARCH("/",P691,1))</f>
        <v>web</v>
      </c>
      <c r="S691" s="8">
        <f>(((L691/60)/60)/24)+DATE(1970,1,1)</f>
        <v>41576.208333333336</v>
      </c>
      <c r="T691" s="8">
        <f>(((M691/60)/60)/24)+DATE(1970,1,1)</f>
        <v>41588.25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4">
        <f>(E692/D692)*100</f>
        <v>226.61111111111109</v>
      </c>
      <c r="G692" t="s">
        <v>19</v>
      </c>
      <c r="H692">
        <v>190</v>
      </c>
      <c r="I692" s="4">
        <f>(E692/H692)</f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41</v>
      </c>
      <c r="Q692" t="str">
        <f>LEFT(P692,FIND("/",P692,1)-1)</f>
        <v>film &amp; video</v>
      </c>
      <c r="R692" t="str">
        <f>RIGHT(P692,LEN(P692)-SEARCH("/",P692,1))</f>
        <v>documentary</v>
      </c>
      <c r="S692" s="8">
        <f>(((L692/60)/60)/24)+DATE(1970,1,1)</f>
        <v>40874.25</v>
      </c>
      <c r="T692" s="8">
        <f>(((M692/60)/60)/24)+DATE(1970,1,1)</f>
        <v>40880.25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4">
        <f>(E693/D693)*100</f>
        <v>142.38</v>
      </c>
      <c r="G693" t="s">
        <v>19</v>
      </c>
      <c r="H693">
        <v>237</v>
      </c>
      <c r="I693" s="4">
        <f>(E693/H693)</f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41</v>
      </c>
      <c r="Q693" t="str">
        <f>LEFT(P693,FIND("/",P693,1)-1)</f>
        <v>film &amp; video</v>
      </c>
      <c r="R693" t="str">
        <f>RIGHT(P693,LEN(P693)-SEARCH("/",P693,1))</f>
        <v>documentary</v>
      </c>
      <c r="S693" s="8">
        <f>(((L693/60)/60)/24)+DATE(1970,1,1)</f>
        <v>41185.208333333336</v>
      </c>
      <c r="T693" s="8">
        <f>(((M693/60)/60)/24)+DATE(1970,1,1)</f>
        <v>41202.208333333336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4">
        <f>(E694/D694)*100</f>
        <v>90.633333333333326</v>
      </c>
      <c r="G694" t="s">
        <v>13</v>
      </c>
      <c r="H694">
        <v>77</v>
      </c>
      <c r="I694" s="4">
        <f>(E694/H694)</f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t="b">
        <v>0</v>
      </c>
      <c r="O694" t="b">
        <v>0</v>
      </c>
      <c r="P694" t="s">
        <v>22</v>
      </c>
      <c r="Q694" t="str">
        <f>LEFT(P694,FIND("/",P694,1)-1)</f>
        <v>music</v>
      </c>
      <c r="R694" t="str">
        <f>RIGHT(P694,LEN(P694)-SEARCH("/",P694,1))</f>
        <v>rock</v>
      </c>
      <c r="S694" s="8">
        <f>(((L694/60)/60)/24)+DATE(1970,1,1)</f>
        <v>43655.208333333328</v>
      </c>
      <c r="T694" s="8">
        <f>(((M694/60)/60)/24)+DATE(1970,1,1)</f>
        <v>43673.208333333328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4">
        <f>(E695/D695)*100</f>
        <v>63.966740576496676</v>
      </c>
      <c r="G695" t="s">
        <v>13</v>
      </c>
      <c r="H695">
        <v>1748</v>
      </c>
      <c r="I695" s="4">
        <f>(E695/H695)</f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32</v>
      </c>
      <c r="Q695" t="str">
        <f>LEFT(P695,FIND("/",P695,1)-1)</f>
        <v>theater</v>
      </c>
      <c r="R695" t="str">
        <f>RIGHT(P695,LEN(P695)-SEARCH("/",P695,1))</f>
        <v>plays</v>
      </c>
      <c r="S695" s="8">
        <f>(((L695/60)/60)/24)+DATE(1970,1,1)</f>
        <v>43025.208333333328</v>
      </c>
      <c r="T695" s="8">
        <f>(((M695/60)/60)/24)+DATE(1970,1,1)</f>
        <v>43042.208333333328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4">
        <f>(E696/D696)*100</f>
        <v>84.131868131868131</v>
      </c>
      <c r="G696" t="s">
        <v>13</v>
      </c>
      <c r="H696">
        <v>79</v>
      </c>
      <c r="I696" s="4">
        <f>(E696/H696)</f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32</v>
      </c>
      <c r="Q696" t="str">
        <f>LEFT(P696,FIND("/",P696,1)-1)</f>
        <v>theater</v>
      </c>
      <c r="R696" t="str">
        <f>RIGHT(P696,LEN(P696)-SEARCH("/",P696,1))</f>
        <v>plays</v>
      </c>
      <c r="S696" s="8">
        <f>(((L696/60)/60)/24)+DATE(1970,1,1)</f>
        <v>43066.25</v>
      </c>
      <c r="T696" s="8">
        <f>(((M696/60)/60)/24)+DATE(1970,1,1)</f>
        <v>43103.25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4">
        <f>(E697/D697)*100</f>
        <v>133.93478260869566</v>
      </c>
      <c r="G697" t="s">
        <v>19</v>
      </c>
      <c r="H697">
        <v>196</v>
      </c>
      <c r="I697" s="4">
        <f>(E697/H697)</f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t="b">
        <v>1</v>
      </c>
      <c r="O697" t="b">
        <v>0</v>
      </c>
      <c r="P697" t="s">
        <v>22</v>
      </c>
      <c r="Q697" t="str">
        <f>LEFT(P697,FIND("/",P697,1)-1)</f>
        <v>music</v>
      </c>
      <c r="R697" t="str">
        <f>RIGHT(P697,LEN(P697)-SEARCH("/",P697,1))</f>
        <v>rock</v>
      </c>
      <c r="S697" s="8">
        <f>(((L697/60)/60)/24)+DATE(1970,1,1)</f>
        <v>42322.25</v>
      </c>
      <c r="T697" s="8">
        <f>(((M697/60)/60)/24)+DATE(1970,1,1)</f>
        <v>42338.25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4">
        <f>(E698/D698)*100</f>
        <v>59.042047531992694</v>
      </c>
      <c r="G698" t="s">
        <v>13</v>
      </c>
      <c r="H698">
        <v>889</v>
      </c>
      <c r="I698" s="4">
        <f>(E698/H698)</f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32</v>
      </c>
      <c r="Q698" t="str">
        <f>LEFT(P698,FIND("/",P698,1)-1)</f>
        <v>theater</v>
      </c>
      <c r="R698" t="str">
        <f>RIGHT(P698,LEN(P698)-SEARCH("/",P698,1))</f>
        <v>plays</v>
      </c>
      <c r="S698" s="8">
        <f>(((L698/60)/60)/24)+DATE(1970,1,1)</f>
        <v>42114.208333333328</v>
      </c>
      <c r="T698" s="8">
        <f>(((M698/60)/60)/24)+DATE(1970,1,1)</f>
        <v>42115.208333333328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4">
        <f>(E699/D699)*100</f>
        <v>152.80062063615205</v>
      </c>
      <c r="G699" t="s">
        <v>19</v>
      </c>
      <c r="H699">
        <v>7295</v>
      </c>
      <c r="I699" s="4">
        <f>(E699/H699)</f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49</v>
      </c>
      <c r="Q699" t="str">
        <f>LEFT(P699,FIND("/",P699,1)-1)</f>
        <v>music</v>
      </c>
      <c r="R699" t="str">
        <f>RIGHT(P699,LEN(P699)-SEARCH("/",P699,1))</f>
        <v>electric music</v>
      </c>
      <c r="S699" s="8">
        <f>(((L699/60)/60)/24)+DATE(1970,1,1)</f>
        <v>43190.208333333328</v>
      </c>
      <c r="T699" s="8">
        <f>(((M699/60)/60)/24)+DATE(1970,1,1)</f>
        <v>43192.208333333328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4">
        <f>(E700/D700)*100</f>
        <v>446.69121140142522</v>
      </c>
      <c r="G700" t="s">
        <v>19</v>
      </c>
      <c r="H700">
        <v>2893</v>
      </c>
      <c r="I700" s="4">
        <f>(E700/H700)</f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t="b">
        <v>0</v>
      </c>
      <c r="O700" t="b">
        <v>0</v>
      </c>
      <c r="P700" t="s">
        <v>64</v>
      </c>
      <c r="Q700" t="str">
        <f>LEFT(P700,FIND("/",P700,1)-1)</f>
        <v>technology</v>
      </c>
      <c r="R700" t="str">
        <f>RIGHT(P700,LEN(P700)-SEARCH("/",P700,1))</f>
        <v>wearables</v>
      </c>
      <c r="S700" s="8">
        <f>(((L700/60)/60)/24)+DATE(1970,1,1)</f>
        <v>40871.25</v>
      </c>
      <c r="T700" s="8">
        <f>(((M700/60)/60)/24)+DATE(1970,1,1)</f>
        <v>40885.25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4">
        <f>(E701/D701)*100</f>
        <v>84.391891891891888</v>
      </c>
      <c r="G701" t="s">
        <v>13</v>
      </c>
      <c r="H701">
        <v>56</v>
      </c>
      <c r="I701" s="4">
        <f>(E701/H701)</f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52</v>
      </c>
      <c r="Q701" t="str">
        <f>LEFT(P701,FIND("/",P701,1)-1)</f>
        <v>film &amp; video</v>
      </c>
      <c r="R701" t="str">
        <f>RIGHT(P701,LEN(P701)-SEARCH("/",P701,1))</f>
        <v>drama</v>
      </c>
      <c r="S701" s="8">
        <f>(((L701/60)/60)/24)+DATE(1970,1,1)</f>
        <v>43641.208333333328</v>
      </c>
      <c r="T701" s="8">
        <f>(((M701/60)/60)/24)+DATE(1970,1,1)</f>
        <v>43642.208333333328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4">
        <f>(E702/D702)*100</f>
        <v>3</v>
      </c>
      <c r="G702" t="s">
        <v>13</v>
      </c>
      <c r="H702">
        <v>1</v>
      </c>
      <c r="I702" s="4">
        <f>(E702/H702)</f>
        <v>3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64</v>
      </c>
      <c r="Q702" t="str">
        <f>LEFT(P702,FIND("/",P702,1)-1)</f>
        <v>technology</v>
      </c>
      <c r="R702" t="str">
        <f>RIGHT(P702,LEN(P702)-SEARCH("/",P702,1))</f>
        <v>wearables</v>
      </c>
      <c r="S702" s="8">
        <f>(((L702/60)/60)/24)+DATE(1970,1,1)</f>
        <v>40203.25</v>
      </c>
      <c r="T702" s="8">
        <f>(((M702/60)/60)/24)+DATE(1970,1,1)</f>
        <v>40218.25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4">
        <f>(E703/D703)*100</f>
        <v>175.02692307692308</v>
      </c>
      <c r="G703" t="s">
        <v>19</v>
      </c>
      <c r="H703">
        <v>820</v>
      </c>
      <c r="I703" s="4">
        <f>(E703/H703)</f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32</v>
      </c>
      <c r="Q703" t="str">
        <f>LEFT(P703,FIND("/",P703,1)-1)</f>
        <v>theater</v>
      </c>
      <c r="R703" t="str">
        <f>RIGHT(P703,LEN(P703)-SEARCH("/",P703,1))</f>
        <v>plays</v>
      </c>
      <c r="S703" s="8">
        <f>(((L703/60)/60)/24)+DATE(1970,1,1)</f>
        <v>40629.208333333336</v>
      </c>
      <c r="T703" s="8">
        <f>(((M703/60)/60)/24)+DATE(1970,1,1)</f>
        <v>40636.208333333336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4">
        <f>(E704/D704)*100</f>
        <v>54.137931034482754</v>
      </c>
      <c r="G704" t="s">
        <v>13</v>
      </c>
      <c r="H704">
        <v>83</v>
      </c>
      <c r="I704" s="4">
        <f>(E704/H704)</f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64</v>
      </c>
      <c r="Q704" t="str">
        <f>LEFT(P704,FIND("/",P704,1)-1)</f>
        <v>technology</v>
      </c>
      <c r="R704" t="str">
        <f>RIGHT(P704,LEN(P704)-SEARCH("/",P704,1))</f>
        <v>wearables</v>
      </c>
      <c r="S704" s="8">
        <f>(((L704/60)/60)/24)+DATE(1970,1,1)</f>
        <v>41477.208333333336</v>
      </c>
      <c r="T704" s="8">
        <f>(((M704/60)/60)/24)+DATE(1970,1,1)</f>
        <v>41482.208333333336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4">
        <f>(E705/D705)*100</f>
        <v>311.87381703470032</v>
      </c>
      <c r="G705" t="s">
        <v>19</v>
      </c>
      <c r="H705">
        <v>2038</v>
      </c>
      <c r="I705" s="4">
        <f>(E705/H705)</f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205</v>
      </c>
      <c r="Q705" t="str">
        <f>LEFT(P705,FIND("/",P705,1)-1)</f>
        <v>publishing</v>
      </c>
      <c r="R705" t="str">
        <f>RIGHT(P705,LEN(P705)-SEARCH("/",P705,1))</f>
        <v>translations</v>
      </c>
      <c r="S705" s="8">
        <f>(((L705/60)/60)/24)+DATE(1970,1,1)</f>
        <v>41020.208333333336</v>
      </c>
      <c r="T705" s="8">
        <f>(((M705/60)/60)/24)+DATE(1970,1,1)</f>
        <v>41037.208333333336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4">
        <f>(E706/D706)*100</f>
        <v>122.78160919540231</v>
      </c>
      <c r="G706" t="s">
        <v>19</v>
      </c>
      <c r="H706">
        <v>116</v>
      </c>
      <c r="I706" s="4">
        <f>(E706/H706)</f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70</v>
      </c>
      <c r="Q706" t="str">
        <f>LEFT(P706,FIND("/",P706,1)-1)</f>
        <v>film &amp; video</v>
      </c>
      <c r="R706" t="str">
        <f>RIGHT(P706,LEN(P706)-SEARCH("/",P706,1))</f>
        <v>animation</v>
      </c>
      <c r="S706" s="8">
        <f>(((L706/60)/60)/24)+DATE(1970,1,1)</f>
        <v>42555.208333333328</v>
      </c>
      <c r="T706" s="8">
        <f>(((M706/60)/60)/24)+DATE(1970,1,1)</f>
        <v>42570.208333333328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4">
        <f>(E707/D707)*100</f>
        <v>99.026517383618156</v>
      </c>
      <c r="G707" t="s">
        <v>13</v>
      </c>
      <c r="H707">
        <v>2025</v>
      </c>
      <c r="I707" s="4">
        <f>(E707/H707)</f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t="b">
        <v>0</v>
      </c>
      <c r="O707" t="b">
        <v>0</v>
      </c>
      <c r="P707" t="s">
        <v>67</v>
      </c>
      <c r="Q707" t="str">
        <f>LEFT(P707,FIND("/",P707,1)-1)</f>
        <v>publishing</v>
      </c>
      <c r="R707" t="str">
        <f>RIGHT(P707,LEN(P707)-SEARCH("/",P707,1))</f>
        <v>nonfiction</v>
      </c>
      <c r="S707" s="8">
        <f>(((L707/60)/60)/24)+DATE(1970,1,1)</f>
        <v>41619.25</v>
      </c>
      <c r="T707" s="8">
        <f>(((M707/60)/60)/24)+DATE(1970,1,1)</f>
        <v>41623.25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4">
        <f>(E708/D708)*100</f>
        <v>127.84686346863469</v>
      </c>
      <c r="G708" t="s">
        <v>19</v>
      </c>
      <c r="H708">
        <v>1345</v>
      </c>
      <c r="I708" s="4">
        <f>(E708/H708)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t="b">
        <v>0</v>
      </c>
      <c r="O708" t="b">
        <v>1</v>
      </c>
      <c r="P708" t="s">
        <v>27</v>
      </c>
      <c r="Q708" t="str">
        <f>LEFT(P708,FIND("/",P708,1)-1)</f>
        <v>technology</v>
      </c>
      <c r="R708" t="str">
        <f>RIGHT(P708,LEN(P708)-SEARCH("/",P708,1))</f>
        <v>web</v>
      </c>
      <c r="S708" s="8">
        <f>(((L708/60)/60)/24)+DATE(1970,1,1)</f>
        <v>43471.25</v>
      </c>
      <c r="T708" s="8">
        <f>(((M708/60)/60)/24)+DATE(1970,1,1)</f>
        <v>43479.25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4">
        <f>(E709/D709)*100</f>
        <v>158.61643835616439</v>
      </c>
      <c r="G709" t="s">
        <v>19</v>
      </c>
      <c r="H709">
        <v>168</v>
      </c>
      <c r="I709" s="4">
        <f>(E709/H709)</f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52</v>
      </c>
      <c r="Q709" t="str">
        <f>LEFT(P709,FIND("/",P709,1)-1)</f>
        <v>film &amp; video</v>
      </c>
      <c r="R709" t="str">
        <f>RIGHT(P709,LEN(P709)-SEARCH("/",P709,1))</f>
        <v>drama</v>
      </c>
      <c r="S709" s="8">
        <f>(((L709/60)/60)/24)+DATE(1970,1,1)</f>
        <v>43442.25</v>
      </c>
      <c r="T709" s="8">
        <f>(((M709/60)/60)/24)+DATE(1970,1,1)</f>
        <v>43478.25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4">
        <f>(E710/D710)*100</f>
        <v>707.05882352941171</v>
      </c>
      <c r="G710" t="s">
        <v>19</v>
      </c>
      <c r="H710">
        <v>137</v>
      </c>
      <c r="I710" s="4">
        <f>(E710/H710)</f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t="b">
        <v>0</v>
      </c>
      <c r="O710" t="b">
        <v>0</v>
      </c>
      <c r="P710" t="s">
        <v>32</v>
      </c>
      <c r="Q710" t="str">
        <f>LEFT(P710,FIND("/",P710,1)-1)</f>
        <v>theater</v>
      </c>
      <c r="R710" t="str">
        <f>RIGHT(P710,LEN(P710)-SEARCH("/",P710,1))</f>
        <v>plays</v>
      </c>
      <c r="S710" s="8">
        <f>(((L710/60)/60)/24)+DATE(1970,1,1)</f>
        <v>42877.208333333328</v>
      </c>
      <c r="T710" s="8">
        <f>(((M710/60)/60)/24)+DATE(1970,1,1)</f>
        <v>42887.208333333328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4">
        <f>(E711/D711)*100</f>
        <v>142.38775510204081</v>
      </c>
      <c r="G711" t="s">
        <v>19</v>
      </c>
      <c r="H711">
        <v>186</v>
      </c>
      <c r="I711" s="4">
        <f>(E711/H711)</f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t="b">
        <v>0</v>
      </c>
      <c r="O711" t="b">
        <v>0</v>
      </c>
      <c r="P711" t="s">
        <v>32</v>
      </c>
      <c r="Q711" t="str">
        <f>LEFT(P711,FIND("/",P711,1)-1)</f>
        <v>theater</v>
      </c>
      <c r="R711" t="str">
        <f>RIGHT(P711,LEN(P711)-SEARCH("/",P711,1))</f>
        <v>plays</v>
      </c>
      <c r="S711" s="8">
        <f>(((L711/60)/60)/24)+DATE(1970,1,1)</f>
        <v>41018.208333333336</v>
      </c>
      <c r="T711" s="8">
        <f>(((M711/60)/60)/24)+DATE(1970,1,1)</f>
        <v>41025.208333333336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4">
        <f>(E712/D712)*100</f>
        <v>147.86046511627907</v>
      </c>
      <c r="G712" t="s">
        <v>19</v>
      </c>
      <c r="H712">
        <v>125</v>
      </c>
      <c r="I712" s="4">
        <f>(E712/H712)</f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32</v>
      </c>
      <c r="Q712" t="str">
        <f>LEFT(P712,FIND("/",P712,1)-1)</f>
        <v>theater</v>
      </c>
      <c r="R712" t="str">
        <f>RIGHT(P712,LEN(P712)-SEARCH("/",P712,1))</f>
        <v>plays</v>
      </c>
      <c r="S712" s="8">
        <f>(((L712/60)/60)/24)+DATE(1970,1,1)</f>
        <v>43295.208333333328</v>
      </c>
      <c r="T712" s="8">
        <f>(((M712/60)/60)/24)+DATE(1970,1,1)</f>
        <v>43302.208333333328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4">
        <f>(E713/D713)*100</f>
        <v>20.322580645161288</v>
      </c>
      <c r="G713" t="s">
        <v>13</v>
      </c>
      <c r="H713">
        <v>14</v>
      </c>
      <c r="I713" s="4">
        <f>(E713/H713)</f>
        <v>90</v>
      </c>
      <c r="J713" t="s">
        <v>106</v>
      </c>
      <c r="K713" t="s">
        <v>107</v>
      </c>
      <c r="L713">
        <v>1453615200</v>
      </c>
      <c r="M713">
        <v>1453788000</v>
      </c>
      <c r="N713" t="b">
        <v>1</v>
      </c>
      <c r="O713" t="b">
        <v>1</v>
      </c>
      <c r="P713" t="s">
        <v>32</v>
      </c>
      <c r="Q713" t="str">
        <f>LEFT(P713,FIND("/",P713,1)-1)</f>
        <v>theater</v>
      </c>
      <c r="R713" t="str">
        <f>RIGHT(P713,LEN(P713)-SEARCH("/",P713,1))</f>
        <v>plays</v>
      </c>
      <c r="S713" s="8">
        <f>(((L713/60)/60)/24)+DATE(1970,1,1)</f>
        <v>42393.25</v>
      </c>
      <c r="T713" s="8">
        <f>(((M713/60)/60)/24)+DATE(1970,1,1)</f>
        <v>42395.25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4">
        <f>(E714/D714)*100</f>
        <v>1840.625</v>
      </c>
      <c r="G714" t="s">
        <v>19</v>
      </c>
      <c r="H714">
        <v>202</v>
      </c>
      <c r="I714" s="4">
        <f>(E714/H714)</f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32</v>
      </c>
      <c r="Q714" t="str">
        <f>LEFT(P714,FIND("/",P714,1)-1)</f>
        <v>theater</v>
      </c>
      <c r="R714" t="str">
        <f>RIGHT(P714,LEN(P714)-SEARCH("/",P714,1))</f>
        <v>plays</v>
      </c>
      <c r="S714" s="8">
        <f>(((L714/60)/60)/24)+DATE(1970,1,1)</f>
        <v>42559.208333333328</v>
      </c>
      <c r="T714" s="8">
        <f>(((M714/60)/60)/24)+DATE(1970,1,1)</f>
        <v>42600.208333333328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4">
        <f>(E715/D715)*100</f>
        <v>161.94202898550725</v>
      </c>
      <c r="G715" t="s">
        <v>19</v>
      </c>
      <c r="H715">
        <v>103</v>
      </c>
      <c r="I715" s="4">
        <f>(E715/H715)</f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132</v>
      </c>
      <c r="Q715" t="str">
        <f>LEFT(P715,FIND("/",P715,1)-1)</f>
        <v>publishing</v>
      </c>
      <c r="R715" t="str">
        <f>RIGHT(P715,LEN(P715)-SEARCH("/",P715,1))</f>
        <v>radio &amp; podcasts</v>
      </c>
      <c r="S715" s="8">
        <f>(((L715/60)/60)/24)+DATE(1970,1,1)</f>
        <v>42604.208333333328</v>
      </c>
      <c r="T715" s="8">
        <f>(((M715/60)/60)/24)+DATE(1970,1,1)</f>
        <v>42616.208333333328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4">
        <f>(E716/D716)*100</f>
        <v>472.82077922077923</v>
      </c>
      <c r="G716" t="s">
        <v>19</v>
      </c>
      <c r="H716">
        <v>1785</v>
      </c>
      <c r="I716" s="4">
        <f>(E716/H716)</f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22</v>
      </c>
      <c r="Q716" t="str">
        <f>LEFT(P716,FIND("/",P716,1)-1)</f>
        <v>music</v>
      </c>
      <c r="R716" t="str">
        <f>RIGHT(P716,LEN(P716)-SEARCH("/",P716,1))</f>
        <v>rock</v>
      </c>
      <c r="S716" s="8">
        <f>(((L716/60)/60)/24)+DATE(1970,1,1)</f>
        <v>41870.208333333336</v>
      </c>
      <c r="T716" s="8">
        <f>(((M716/60)/60)/24)+DATE(1970,1,1)</f>
        <v>41871.208333333336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4">
        <f>(E717/D717)*100</f>
        <v>24.466101694915253</v>
      </c>
      <c r="G717" t="s">
        <v>13</v>
      </c>
      <c r="H717">
        <v>656</v>
      </c>
      <c r="I717" s="4">
        <f>(E717/H717)</f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291</v>
      </c>
      <c r="Q717" t="str">
        <f>LEFT(P717,FIND("/",P717,1)-1)</f>
        <v>games</v>
      </c>
      <c r="R717" t="str">
        <f>RIGHT(P717,LEN(P717)-SEARCH("/",P717,1))</f>
        <v>mobile games</v>
      </c>
      <c r="S717" s="8">
        <f>(((L717/60)/60)/24)+DATE(1970,1,1)</f>
        <v>40397.208333333336</v>
      </c>
      <c r="T717" s="8">
        <f>(((M717/60)/60)/24)+DATE(1970,1,1)</f>
        <v>40402.208333333336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4">
        <f>(E718/D718)*100</f>
        <v>517.65</v>
      </c>
      <c r="G718" t="s">
        <v>19</v>
      </c>
      <c r="H718">
        <v>157</v>
      </c>
      <c r="I718" s="4">
        <f>(E718/H718)</f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32</v>
      </c>
      <c r="Q718" t="str">
        <f>LEFT(P718,FIND("/",P718,1)-1)</f>
        <v>theater</v>
      </c>
      <c r="R718" t="str">
        <f>RIGHT(P718,LEN(P718)-SEARCH("/",P718,1))</f>
        <v>plays</v>
      </c>
      <c r="S718" s="8">
        <f>(((L718/60)/60)/24)+DATE(1970,1,1)</f>
        <v>41465.208333333336</v>
      </c>
      <c r="T718" s="8">
        <f>(((M718/60)/60)/24)+DATE(1970,1,1)</f>
        <v>41493.208333333336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4">
        <f>(E719/D719)*100</f>
        <v>247.64285714285714</v>
      </c>
      <c r="G719" t="s">
        <v>19</v>
      </c>
      <c r="H719">
        <v>555</v>
      </c>
      <c r="I719" s="4">
        <f>(E719/H719)</f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41</v>
      </c>
      <c r="Q719" t="str">
        <f>LEFT(P719,FIND("/",P719,1)-1)</f>
        <v>film &amp; video</v>
      </c>
      <c r="R719" t="str">
        <f>RIGHT(P719,LEN(P719)-SEARCH("/",P719,1))</f>
        <v>documentary</v>
      </c>
      <c r="S719" s="8">
        <f>(((L719/60)/60)/24)+DATE(1970,1,1)</f>
        <v>40777.208333333336</v>
      </c>
      <c r="T719" s="8">
        <f>(((M719/60)/60)/24)+DATE(1970,1,1)</f>
        <v>40798.208333333336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4">
        <f>(E720/D720)*100</f>
        <v>100.20481927710843</v>
      </c>
      <c r="G720" t="s">
        <v>19</v>
      </c>
      <c r="H720">
        <v>297</v>
      </c>
      <c r="I720" s="4">
        <f>(E720/H720)</f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64</v>
      </c>
      <c r="Q720" t="str">
        <f>LEFT(P720,FIND("/",P720,1)-1)</f>
        <v>technology</v>
      </c>
      <c r="R720" t="str">
        <f>RIGHT(P720,LEN(P720)-SEARCH("/",P720,1))</f>
        <v>wearables</v>
      </c>
      <c r="S720" s="8">
        <f>(((L720/60)/60)/24)+DATE(1970,1,1)</f>
        <v>41442.208333333336</v>
      </c>
      <c r="T720" s="8">
        <f>(((M720/60)/60)/24)+DATE(1970,1,1)</f>
        <v>41468.208333333336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4">
        <f>(E721/D721)*100</f>
        <v>153</v>
      </c>
      <c r="G721" t="s">
        <v>19</v>
      </c>
      <c r="H721">
        <v>123</v>
      </c>
      <c r="I721" s="4">
        <f>(E721/H721)</f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118</v>
      </c>
      <c r="Q721" t="str">
        <f>LEFT(P721,FIND("/",P721,1)-1)</f>
        <v>publishing</v>
      </c>
      <c r="R721" t="str">
        <f>RIGHT(P721,LEN(P721)-SEARCH("/",P721,1))</f>
        <v>fiction</v>
      </c>
      <c r="S721" s="8">
        <f>(((L721/60)/60)/24)+DATE(1970,1,1)</f>
        <v>41058.208333333336</v>
      </c>
      <c r="T721" s="8">
        <f>(((M721/60)/60)/24)+DATE(1970,1,1)</f>
        <v>41069.208333333336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4">
        <f>(E722/D722)*100</f>
        <v>37.091954022988503</v>
      </c>
      <c r="G722" t="s">
        <v>73</v>
      </c>
      <c r="H722">
        <v>38</v>
      </c>
      <c r="I722" s="4">
        <f>(E722/H722)</f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t="b">
        <v>0</v>
      </c>
      <c r="O722" t="b">
        <v>1</v>
      </c>
      <c r="P722" t="s">
        <v>32</v>
      </c>
      <c r="Q722" t="str">
        <f>LEFT(P722,FIND("/",P722,1)-1)</f>
        <v>theater</v>
      </c>
      <c r="R722" t="str">
        <f>RIGHT(P722,LEN(P722)-SEARCH("/",P722,1))</f>
        <v>plays</v>
      </c>
      <c r="S722" s="8">
        <f>(((L722/60)/60)/24)+DATE(1970,1,1)</f>
        <v>43152.25</v>
      </c>
      <c r="T722" s="8">
        <f>(((M722/60)/60)/24)+DATE(1970,1,1)</f>
        <v>43166.25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4">
        <f>(E723/D723)*100</f>
        <v>4.392394822006473</v>
      </c>
      <c r="G723" t="s">
        <v>73</v>
      </c>
      <c r="H723">
        <v>60</v>
      </c>
      <c r="I723" s="4">
        <f>(E723/H723)</f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22</v>
      </c>
      <c r="Q723" t="str">
        <f>LEFT(P723,FIND("/",P723,1)-1)</f>
        <v>music</v>
      </c>
      <c r="R723" t="str">
        <f>RIGHT(P723,LEN(P723)-SEARCH("/",P723,1))</f>
        <v>rock</v>
      </c>
      <c r="S723" s="8">
        <f>(((L723/60)/60)/24)+DATE(1970,1,1)</f>
        <v>43194.208333333328</v>
      </c>
      <c r="T723" s="8">
        <f>(((M723/60)/60)/24)+DATE(1970,1,1)</f>
        <v>43200.208333333328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4">
        <f>(E724/D724)*100</f>
        <v>156.50721649484535</v>
      </c>
      <c r="G724" t="s">
        <v>19</v>
      </c>
      <c r="H724">
        <v>3036</v>
      </c>
      <c r="I724" s="4">
        <f>(E724/H724)</f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41</v>
      </c>
      <c r="Q724" t="str">
        <f>LEFT(P724,FIND("/",P724,1)-1)</f>
        <v>film &amp; video</v>
      </c>
      <c r="R724" t="str">
        <f>RIGHT(P724,LEN(P724)-SEARCH("/",P724,1))</f>
        <v>documentary</v>
      </c>
      <c r="S724" s="8">
        <f>(((L724/60)/60)/24)+DATE(1970,1,1)</f>
        <v>43045.25</v>
      </c>
      <c r="T724" s="8">
        <f>(((M724/60)/60)/24)+DATE(1970,1,1)</f>
        <v>43072.25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4">
        <f>(E725/D725)*100</f>
        <v>270.40816326530609</v>
      </c>
      <c r="G725" t="s">
        <v>19</v>
      </c>
      <c r="H725">
        <v>144</v>
      </c>
      <c r="I725" s="4">
        <f>(E725/H725)</f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t="b">
        <v>0</v>
      </c>
      <c r="O725" t="b">
        <v>0</v>
      </c>
      <c r="P725" t="s">
        <v>32</v>
      </c>
      <c r="Q725" t="str">
        <f>LEFT(P725,FIND("/",P725,1)-1)</f>
        <v>theater</v>
      </c>
      <c r="R725" t="str">
        <f>RIGHT(P725,LEN(P725)-SEARCH("/",P725,1))</f>
        <v>plays</v>
      </c>
      <c r="S725" s="8">
        <f>(((L725/60)/60)/24)+DATE(1970,1,1)</f>
        <v>42431.25</v>
      </c>
      <c r="T725" s="8">
        <f>(((M725/60)/60)/24)+DATE(1970,1,1)</f>
        <v>42452.208333333328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4">
        <f>(E726/D726)*100</f>
        <v>134.05952380952382</v>
      </c>
      <c r="G726" t="s">
        <v>19</v>
      </c>
      <c r="H726">
        <v>121</v>
      </c>
      <c r="I726" s="4">
        <f>(E726/H726)</f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t="b">
        <v>0</v>
      </c>
      <c r="O726" t="b">
        <v>1</v>
      </c>
      <c r="P726" t="s">
        <v>32</v>
      </c>
      <c r="Q726" t="str">
        <f>LEFT(P726,FIND("/",P726,1)-1)</f>
        <v>theater</v>
      </c>
      <c r="R726" t="str">
        <f>RIGHT(P726,LEN(P726)-SEARCH("/",P726,1))</f>
        <v>plays</v>
      </c>
      <c r="S726" s="8">
        <f>(((L726/60)/60)/24)+DATE(1970,1,1)</f>
        <v>41934.208333333336</v>
      </c>
      <c r="T726" s="8">
        <f>(((M726/60)/60)/24)+DATE(1970,1,1)</f>
        <v>41936.208333333336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4">
        <f>(E727/D727)*100</f>
        <v>50.398033126293996</v>
      </c>
      <c r="G727" t="s">
        <v>13</v>
      </c>
      <c r="H727">
        <v>1596</v>
      </c>
      <c r="I727" s="4">
        <f>(E727/H727)</f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291</v>
      </c>
      <c r="Q727" t="str">
        <f>LEFT(P727,FIND("/",P727,1)-1)</f>
        <v>games</v>
      </c>
      <c r="R727" t="str">
        <f>RIGHT(P727,LEN(P727)-SEARCH("/",P727,1))</f>
        <v>mobile games</v>
      </c>
      <c r="S727" s="8">
        <f>(((L727/60)/60)/24)+DATE(1970,1,1)</f>
        <v>41958.25</v>
      </c>
      <c r="T727" s="8">
        <f>(((M727/60)/60)/24)+DATE(1970,1,1)</f>
        <v>41960.25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4">
        <f>(E728/D728)*100</f>
        <v>88.815837937384899</v>
      </c>
      <c r="G728" t="s">
        <v>73</v>
      </c>
      <c r="H728">
        <v>524</v>
      </c>
      <c r="I728" s="4">
        <f>(E728/H728)</f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32</v>
      </c>
      <c r="Q728" t="str">
        <f>LEFT(P728,FIND("/",P728,1)-1)</f>
        <v>theater</v>
      </c>
      <c r="R728" t="str">
        <f>RIGHT(P728,LEN(P728)-SEARCH("/",P728,1))</f>
        <v>plays</v>
      </c>
      <c r="S728" s="8">
        <f>(((L728/60)/60)/24)+DATE(1970,1,1)</f>
        <v>40476.208333333336</v>
      </c>
      <c r="T728" s="8">
        <f>(((M728/60)/60)/24)+DATE(1970,1,1)</f>
        <v>40482.208333333336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4">
        <f>(E729/D729)*100</f>
        <v>165</v>
      </c>
      <c r="G729" t="s">
        <v>19</v>
      </c>
      <c r="H729">
        <v>181</v>
      </c>
      <c r="I729" s="4">
        <f>(E729/H729)</f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27</v>
      </c>
      <c r="Q729" t="str">
        <f>LEFT(P729,FIND("/",P729,1)-1)</f>
        <v>technology</v>
      </c>
      <c r="R729" t="str">
        <f>RIGHT(P729,LEN(P729)-SEARCH("/",P729,1))</f>
        <v>web</v>
      </c>
      <c r="S729" s="8">
        <f>(((L729/60)/60)/24)+DATE(1970,1,1)</f>
        <v>43485.25</v>
      </c>
      <c r="T729" s="8">
        <f>(((M729/60)/60)/24)+DATE(1970,1,1)</f>
        <v>43543.208333333328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4">
        <f>(E730/D730)*100</f>
        <v>17.5</v>
      </c>
      <c r="G730" t="s">
        <v>13</v>
      </c>
      <c r="H730">
        <v>10</v>
      </c>
      <c r="I730" s="4">
        <f>(E730/H730)</f>
        <v>73.5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32</v>
      </c>
      <c r="Q730" t="str">
        <f>LEFT(P730,FIND("/",P730,1)-1)</f>
        <v>theater</v>
      </c>
      <c r="R730" t="str">
        <f>RIGHT(P730,LEN(P730)-SEARCH("/",P730,1))</f>
        <v>plays</v>
      </c>
      <c r="S730" s="8">
        <f>(((L730/60)/60)/24)+DATE(1970,1,1)</f>
        <v>42515.208333333328</v>
      </c>
      <c r="T730" s="8">
        <f>(((M730/60)/60)/24)+DATE(1970,1,1)</f>
        <v>42526.208333333328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4">
        <f>(E731/D731)*100</f>
        <v>185.66071428571428</v>
      </c>
      <c r="G731" t="s">
        <v>19</v>
      </c>
      <c r="H731">
        <v>122</v>
      </c>
      <c r="I731" s="4">
        <f>(E731/H731)</f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52</v>
      </c>
      <c r="Q731" t="str">
        <f>LEFT(P731,FIND("/",P731,1)-1)</f>
        <v>film &amp; video</v>
      </c>
      <c r="R731" t="str">
        <f>RIGHT(P731,LEN(P731)-SEARCH("/",P731,1))</f>
        <v>drama</v>
      </c>
      <c r="S731" s="8">
        <f>(((L731/60)/60)/24)+DATE(1970,1,1)</f>
        <v>41309.25</v>
      </c>
      <c r="T731" s="8">
        <f>(((M731/60)/60)/24)+DATE(1970,1,1)</f>
        <v>41311.25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4">
        <f>(E732/D732)*100</f>
        <v>412.6631944444444</v>
      </c>
      <c r="G732" t="s">
        <v>19</v>
      </c>
      <c r="H732">
        <v>1071</v>
      </c>
      <c r="I732" s="4">
        <f>(E732/H732)</f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t="b">
        <v>0</v>
      </c>
      <c r="O732" t="b">
        <v>0</v>
      </c>
      <c r="P732" t="s">
        <v>64</v>
      </c>
      <c r="Q732" t="str">
        <f>LEFT(P732,FIND("/",P732,1)-1)</f>
        <v>technology</v>
      </c>
      <c r="R732" t="str">
        <f>RIGHT(P732,LEN(P732)-SEARCH("/",P732,1))</f>
        <v>wearables</v>
      </c>
      <c r="S732" s="8">
        <f>(((L732/60)/60)/24)+DATE(1970,1,1)</f>
        <v>42147.208333333328</v>
      </c>
      <c r="T732" s="8">
        <f>(((M732/60)/60)/24)+DATE(1970,1,1)</f>
        <v>42153.208333333328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4">
        <f>(E733/D733)*100</f>
        <v>90.25</v>
      </c>
      <c r="G733" t="s">
        <v>73</v>
      </c>
      <c r="H733">
        <v>219</v>
      </c>
      <c r="I733" s="4">
        <f>(E733/H733)</f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27</v>
      </c>
      <c r="Q733" t="str">
        <f>LEFT(P733,FIND("/",P733,1)-1)</f>
        <v>technology</v>
      </c>
      <c r="R733" t="str">
        <f>RIGHT(P733,LEN(P733)-SEARCH("/",P733,1))</f>
        <v>web</v>
      </c>
      <c r="S733" s="8">
        <f>(((L733/60)/60)/24)+DATE(1970,1,1)</f>
        <v>42939.208333333328</v>
      </c>
      <c r="T733" s="8">
        <f>(((M733/60)/60)/24)+DATE(1970,1,1)</f>
        <v>42940.208333333328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4">
        <f>(E734/D734)*100</f>
        <v>91.984615384615381</v>
      </c>
      <c r="G734" t="s">
        <v>13</v>
      </c>
      <c r="H734">
        <v>1121</v>
      </c>
      <c r="I734" s="4">
        <f>(E734/H734)</f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22</v>
      </c>
      <c r="Q734" t="str">
        <f>LEFT(P734,FIND("/",P734,1)-1)</f>
        <v>music</v>
      </c>
      <c r="R734" t="str">
        <f>RIGHT(P734,LEN(P734)-SEARCH("/",P734,1))</f>
        <v>rock</v>
      </c>
      <c r="S734" s="8">
        <f>(((L734/60)/60)/24)+DATE(1970,1,1)</f>
        <v>42816.208333333328</v>
      </c>
      <c r="T734" s="8">
        <f>(((M734/60)/60)/24)+DATE(1970,1,1)</f>
        <v>42839.208333333328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4">
        <f>(E735/D735)*100</f>
        <v>527.00632911392404</v>
      </c>
      <c r="G735" t="s">
        <v>19</v>
      </c>
      <c r="H735">
        <v>980</v>
      </c>
      <c r="I735" s="4">
        <f>(E735/H735)</f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147</v>
      </c>
      <c r="Q735" t="str">
        <f>LEFT(P735,FIND("/",P735,1)-1)</f>
        <v>music</v>
      </c>
      <c r="R735" t="str">
        <f>RIGHT(P735,LEN(P735)-SEARCH("/",P735,1))</f>
        <v>metal</v>
      </c>
      <c r="S735" s="8">
        <f>(((L735/60)/60)/24)+DATE(1970,1,1)</f>
        <v>41844.208333333336</v>
      </c>
      <c r="T735" s="8">
        <f>(((M735/60)/60)/24)+DATE(1970,1,1)</f>
        <v>41857.208333333336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4">
        <f>(E736/D736)*100</f>
        <v>319.14285714285711</v>
      </c>
      <c r="G736" t="s">
        <v>19</v>
      </c>
      <c r="H736">
        <v>536</v>
      </c>
      <c r="I736" s="4">
        <f>(E736/H736)</f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32</v>
      </c>
      <c r="Q736" t="str">
        <f>LEFT(P736,FIND("/",P736,1)-1)</f>
        <v>theater</v>
      </c>
      <c r="R736" t="str">
        <f>RIGHT(P736,LEN(P736)-SEARCH("/",P736,1))</f>
        <v>plays</v>
      </c>
      <c r="S736" s="8">
        <f>(((L736/60)/60)/24)+DATE(1970,1,1)</f>
        <v>42763.25</v>
      </c>
      <c r="T736" s="8">
        <f>(((M736/60)/60)/24)+DATE(1970,1,1)</f>
        <v>42775.25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4">
        <f>(E737/D737)*100</f>
        <v>354.18867924528303</v>
      </c>
      <c r="G737" t="s">
        <v>19</v>
      </c>
      <c r="H737">
        <v>1991</v>
      </c>
      <c r="I737" s="4">
        <f>(E737/H737)</f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121</v>
      </c>
      <c r="Q737" t="str">
        <f>LEFT(P737,FIND("/",P737,1)-1)</f>
        <v>photography</v>
      </c>
      <c r="R737" t="str">
        <f>RIGHT(P737,LEN(P737)-SEARCH("/",P737,1))</f>
        <v>photography books</v>
      </c>
      <c r="S737" s="8">
        <f>(((L737/60)/60)/24)+DATE(1970,1,1)</f>
        <v>42459.208333333328</v>
      </c>
      <c r="T737" s="8">
        <f>(((M737/60)/60)/24)+DATE(1970,1,1)</f>
        <v>42466.208333333328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4">
        <f>(E738/D738)*100</f>
        <v>32.896103896103895</v>
      </c>
      <c r="G738" t="s">
        <v>73</v>
      </c>
      <c r="H738">
        <v>29</v>
      </c>
      <c r="I738" s="4">
        <f>(E738/H738)</f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67</v>
      </c>
      <c r="Q738" t="str">
        <f>LEFT(P738,FIND("/",P738,1)-1)</f>
        <v>publishing</v>
      </c>
      <c r="R738" t="str">
        <f>RIGHT(P738,LEN(P738)-SEARCH("/",P738,1))</f>
        <v>nonfiction</v>
      </c>
      <c r="S738" s="8">
        <f>(((L738/60)/60)/24)+DATE(1970,1,1)</f>
        <v>42055.25</v>
      </c>
      <c r="T738" s="8">
        <f>(((M738/60)/60)/24)+DATE(1970,1,1)</f>
        <v>42059.25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4">
        <f>(E739/D739)*100</f>
        <v>135.8918918918919</v>
      </c>
      <c r="G739" t="s">
        <v>19</v>
      </c>
      <c r="H739">
        <v>180</v>
      </c>
      <c r="I739" s="4">
        <f>(E739/H739)</f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59</v>
      </c>
      <c r="Q739" t="str">
        <f>LEFT(P739,FIND("/",P739,1)-1)</f>
        <v>music</v>
      </c>
      <c r="R739" t="str">
        <f>RIGHT(P739,LEN(P739)-SEARCH("/",P739,1))</f>
        <v>indie rock</v>
      </c>
      <c r="S739" s="8">
        <f>(((L739/60)/60)/24)+DATE(1970,1,1)</f>
        <v>42685.25</v>
      </c>
      <c r="T739" s="8">
        <f>(((M739/60)/60)/24)+DATE(1970,1,1)</f>
        <v>42697.25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4">
        <f>(E740/D740)*100</f>
        <v>2.0843373493975905</v>
      </c>
      <c r="G740" t="s">
        <v>13</v>
      </c>
      <c r="H740">
        <v>15</v>
      </c>
      <c r="I740" s="4">
        <f>(E740/H740)</f>
        <v>103.8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32</v>
      </c>
      <c r="Q740" t="str">
        <f>LEFT(P740,FIND("/",P740,1)-1)</f>
        <v>theater</v>
      </c>
      <c r="R740" t="str">
        <f>RIGHT(P740,LEN(P740)-SEARCH("/",P740,1))</f>
        <v>plays</v>
      </c>
      <c r="S740" s="8">
        <f>(((L740/60)/60)/24)+DATE(1970,1,1)</f>
        <v>41959.25</v>
      </c>
      <c r="T740" s="8">
        <f>(((M740/60)/60)/24)+DATE(1970,1,1)</f>
        <v>41981.25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4">
        <f>(E741/D741)*100</f>
        <v>61</v>
      </c>
      <c r="G741" t="s">
        <v>13</v>
      </c>
      <c r="H741">
        <v>191</v>
      </c>
      <c r="I741" s="4">
        <f>(E741/H741)</f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59</v>
      </c>
      <c r="Q741" t="str">
        <f>LEFT(P741,FIND("/",P741,1)-1)</f>
        <v>music</v>
      </c>
      <c r="R741" t="str">
        <f>RIGHT(P741,LEN(P741)-SEARCH("/",P741,1))</f>
        <v>indie rock</v>
      </c>
      <c r="S741" s="8">
        <f>(((L741/60)/60)/24)+DATE(1970,1,1)</f>
        <v>41089.208333333336</v>
      </c>
      <c r="T741" s="8">
        <f>(((M741/60)/60)/24)+DATE(1970,1,1)</f>
        <v>41090.208333333336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4">
        <f>(E742/D742)*100</f>
        <v>30.037735849056602</v>
      </c>
      <c r="G742" t="s">
        <v>13</v>
      </c>
      <c r="H742">
        <v>16</v>
      </c>
      <c r="I742" s="4">
        <f>(E742/H742)</f>
        <v>99.5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32</v>
      </c>
      <c r="Q742" t="str">
        <f>LEFT(P742,FIND("/",P742,1)-1)</f>
        <v>theater</v>
      </c>
      <c r="R742" t="str">
        <f>RIGHT(P742,LEN(P742)-SEARCH("/",P742,1))</f>
        <v>plays</v>
      </c>
      <c r="S742" s="8">
        <f>(((L742/60)/60)/24)+DATE(1970,1,1)</f>
        <v>42769.25</v>
      </c>
      <c r="T742" s="8">
        <f>(((M742/60)/60)/24)+DATE(1970,1,1)</f>
        <v>42772.25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4">
        <f>(E743/D743)*100</f>
        <v>1179.1666666666665</v>
      </c>
      <c r="G743" t="s">
        <v>19</v>
      </c>
      <c r="H743">
        <v>130</v>
      </c>
      <c r="I743" s="4">
        <f>(E743/H743)</f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32</v>
      </c>
      <c r="Q743" t="str">
        <f>LEFT(P743,FIND("/",P743,1)-1)</f>
        <v>theater</v>
      </c>
      <c r="R743" t="str">
        <f>RIGHT(P743,LEN(P743)-SEARCH("/",P743,1))</f>
        <v>plays</v>
      </c>
      <c r="S743" s="8">
        <f>(((L743/60)/60)/24)+DATE(1970,1,1)</f>
        <v>40321.208333333336</v>
      </c>
      <c r="T743" s="8">
        <f>(((M743/60)/60)/24)+DATE(1970,1,1)</f>
        <v>40322.208333333336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4">
        <f>(E744/D744)*100</f>
        <v>1126.0833333333335</v>
      </c>
      <c r="G744" t="s">
        <v>19</v>
      </c>
      <c r="H744">
        <v>122</v>
      </c>
      <c r="I744" s="4">
        <f>(E744/H744)</f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49</v>
      </c>
      <c r="Q744" t="str">
        <f>LEFT(P744,FIND("/",P744,1)-1)</f>
        <v>music</v>
      </c>
      <c r="R744" t="str">
        <f>RIGHT(P744,LEN(P744)-SEARCH("/",P744,1))</f>
        <v>electric music</v>
      </c>
      <c r="S744" s="8">
        <f>(((L744/60)/60)/24)+DATE(1970,1,1)</f>
        <v>40197.25</v>
      </c>
      <c r="T744" s="8">
        <f>(((M744/60)/60)/24)+DATE(1970,1,1)</f>
        <v>40239.25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4">
        <f>(E745/D745)*100</f>
        <v>12.923076923076923</v>
      </c>
      <c r="G745" t="s">
        <v>13</v>
      </c>
      <c r="H745">
        <v>17</v>
      </c>
      <c r="I745" s="4">
        <f>(E745/H745)</f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32</v>
      </c>
      <c r="Q745" t="str">
        <f>LEFT(P745,FIND("/",P745,1)-1)</f>
        <v>theater</v>
      </c>
      <c r="R745" t="str">
        <f>RIGHT(P745,LEN(P745)-SEARCH("/",P745,1))</f>
        <v>plays</v>
      </c>
      <c r="S745" s="8">
        <f>(((L745/60)/60)/24)+DATE(1970,1,1)</f>
        <v>42298.208333333328</v>
      </c>
      <c r="T745" s="8">
        <f>(((M745/60)/60)/24)+DATE(1970,1,1)</f>
        <v>42304.208333333328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4">
        <f>(E746/D746)*100</f>
        <v>712</v>
      </c>
      <c r="G746" t="s">
        <v>19</v>
      </c>
      <c r="H746">
        <v>140</v>
      </c>
      <c r="I746" s="4">
        <f>(E746/H746)</f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32</v>
      </c>
      <c r="Q746" t="str">
        <f>LEFT(P746,FIND("/",P746,1)-1)</f>
        <v>theater</v>
      </c>
      <c r="R746" t="str">
        <f>RIGHT(P746,LEN(P746)-SEARCH("/",P746,1))</f>
        <v>plays</v>
      </c>
      <c r="S746" s="8">
        <f>(((L746/60)/60)/24)+DATE(1970,1,1)</f>
        <v>43322.208333333328</v>
      </c>
      <c r="T746" s="8">
        <f>(((M746/60)/60)/24)+DATE(1970,1,1)</f>
        <v>43324.208333333328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4">
        <f>(E747/D747)*100</f>
        <v>30.304347826086957</v>
      </c>
      <c r="G747" t="s">
        <v>13</v>
      </c>
      <c r="H747">
        <v>34</v>
      </c>
      <c r="I747" s="4">
        <f>(E747/H747)</f>
        <v>61.5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64</v>
      </c>
      <c r="Q747" t="str">
        <f>LEFT(P747,FIND("/",P747,1)-1)</f>
        <v>technology</v>
      </c>
      <c r="R747" t="str">
        <f>RIGHT(P747,LEN(P747)-SEARCH("/",P747,1))</f>
        <v>wearables</v>
      </c>
      <c r="S747" s="8">
        <f>(((L747/60)/60)/24)+DATE(1970,1,1)</f>
        <v>40328.208333333336</v>
      </c>
      <c r="T747" s="8">
        <f>(((M747/60)/60)/24)+DATE(1970,1,1)</f>
        <v>40355.208333333336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4">
        <f>(E748/D748)*100</f>
        <v>212.50896057347671</v>
      </c>
      <c r="G748" t="s">
        <v>19</v>
      </c>
      <c r="H748">
        <v>3388</v>
      </c>
      <c r="I748" s="4">
        <f>(E748/H748)</f>
        <v>35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27</v>
      </c>
      <c r="Q748" t="str">
        <f>LEFT(P748,FIND("/",P748,1)-1)</f>
        <v>technology</v>
      </c>
      <c r="R748" t="str">
        <f>RIGHT(P748,LEN(P748)-SEARCH("/",P748,1))</f>
        <v>web</v>
      </c>
      <c r="S748" s="8">
        <f>(((L748/60)/60)/24)+DATE(1970,1,1)</f>
        <v>40825.208333333336</v>
      </c>
      <c r="T748" s="8">
        <f>(((M748/60)/60)/24)+DATE(1970,1,1)</f>
        <v>40830.208333333336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4">
        <f>(E749/D749)*100</f>
        <v>228.85714285714286</v>
      </c>
      <c r="G749" t="s">
        <v>19</v>
      </c>
      <c r="H749">
        <v>280</v>
      </c>
      <c r="I749" s="4">
        <f>(E749/H749)</f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32</v>
      </c>
      <c r="Q749" t="str">
        <f>LEFT(P749,FIND("/",P749,1)-1)</f>
        <v>theater</v>
      </c>
      <c r="R749" t="str">
        <f>RIGHT(P749,LEN(P749)-SEARCH("/",P749,1))</f>
        <v>plays</v>
      </c>
      <c r="S749" s="8">
        <f>(((L749/60)/60)/24)+DATE(1970,1,1)</f>
        <v>40423.208333333336</v>
      </c>
      <c r="T749" s="8">
        <f>(((M749/60)/60)/24)+DATE(1970,1,1)</f>
        <v>40434.208333333336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4">
        <f>(E750/D750)*100</f>
        <v>34.959979476654695</v>
      </c>
      <c r="G750" t="s">
        <v>73</v>
      </c>
      <c r="H750">
        <v>614</v>
      </c>
      <c r="I750" s="4">
        <f>(E750/H750)</f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70</v>
      </c>
      <c r="Q750" t="str">
        <f>LEFT(P750,FIND("/",P750,1)-1)</f>
        <v>film &amp; video</v>
      </c>
      <c r="R750" t="str">
        <f>RIGHT(P750,LEN(P750)-SEARCH("/",P750,1))</f>
        <v>animation</v>
      </c>
      <c r="S750" s="8">
        <f>(((L750/60)/60)/24)+DATE(1970,1,1)</f>
        <v>40238.25</v>
      </c>
      <c r="T750" s="8">
        <f>(((M750/60)/60)/24)+DATE(1970,1,1)</f>
        <v>40263.208333333336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4">
        <f>(E751/D751)*100</f>
        <v>157.29069767441862</v>
      </c>
      <c r="G751" t="s">
        <v>19</v>
      </c>
      <c r="H751">
        <v>366</v>
      </c>
      <c r="I751" s="4">
        <f>(E751/H751)</f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t="b">
        <v>0</v>
      </c>
      <c r="O751" t="b">
        <v>1</v>
      </c>
      <c r="P751" t="s">
        <v>64</v>
      </c>
      <c r="Q751" t="str">
        <f>LEFT(P751,FIND("/",P751,1)-1)</f>
        <v>technology</v>
      </c>
      <c r="R751" t="str">
        <f>RIGHT(P751,LEN(P751)-SEARCH("/",P751,1))</f>
        <v>wearables</v>
      </c>
      <c r="S751" s="8">
        <f>(((L751/60)/60)/24)+DATE(1970,1,1)</f>
        <v>41920.208333333336</v>
      </c>
      <c r="T751" s="8">
        <f>(((M751/60)/60)/24)+DATE(1970,1,1)</f>
        <v>41932.208333333336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4">
        <f>(E752/D752)*100</f>
        <v>1</v>
      </c>
      <c r="G752" t="s">
        <v>13</v>
      </c>
      <c r="H752">
        <v>1</v>
      </c>
      <c r="I752" s="4">
        <f>(E752/H752)</f>
        <v>1</v>
      </c>
      <c r="J752" t="s">
        <v>39</v>
      </c>
      <c r="K752" t="s">
        <v>40</v>
      </c>
      <c r="L752">
        <v>1277960400</v>
      </c>
      <c r="M752">
        <v>1280120400</v>
      </c>
      <c r="N752" t="b">
        <v>0</v>
      </c>
      <c r="O752" t="b">
        <v>0</v>
      </c>
      <c r="P752" t="s">
        <v>49</v>
      </c>
      <c r="Q752" t="str">
        <f>LEFT(P752,FIND("/",P752,1)-1)</f>
        <v>music</v>
      </c>
      <c r="R752" t="str">
        <f>RIGHT(P752,LEN(P752)-SEARCH("/",P752,1))</f>
        <v>electric music</v>
      </c>
      <c r="S752" s="8">
        <f>(((L752/60)/60)/24)+DATE(1970,1,1)</f>
        <v>40360.208333333336</v>
      </c>
      <c r="T752" s="8">
        <f>(((M752/60)/60)/24)+DATE(1970,1,1)</f>
        <v>40385.208333333336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4">
        <f>(E753/D753)*100</f>
        <v>232.30555555555554</v>
      </c>
      <c r="G753" t="s">
        <v>19</v>
      </c>
      <c r="H753">
        <v>270</v>
      </c>
      <c r="I753" s="4">
        <f>(E753/H753)</f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67</v>
      </c>
      <c r="Q753" t="str">
        <f>LEFT(P753,FIND("/",P753,1)-1)</f>
        <v>publishing</v>
      </c>
      <c r="R753" t="str">
        <f>RIGHT(P753,LEN(P753)-SEARCH("/",P753,1))</f>
        <v>nonfiction</v>
      </c>
      <c r="S753" s="8">
        <f>(((L753/60)/60)/24)+DATE(1970,1,1)</f>
        <v>42446.208333333328</v>
      </c>
      <c r="T753" s="8">
        <f>(((M753/60)/60)/24)+DATE(1970,1,1)</f>
        <v>42461.208333333328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4">
        <f>(E754/D754)*100</f>
        <v>92.448275862068968</v>
      </c>
      <c r="G754" t="s">
        <v>73</v>
      </c>
      <c r="H754">
        <v>114</v>
      </c>
      <c r="I754" s="4">
        <f>(E754/H754)</f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32</v>
      </c>
      <c r="Q754" t="str">
        <f>LEFT(P754,FIND("/",P754,1)-1)</f>
        <v>theater</v>
      </c>
      <c r="R754" t="str">
        <f>RIGHT(P754,LEN(P754)-SEARCH("/",P754,1))</f>
        <v>plays</v>
      </c>
      <c r="S754" s="8">
        <f>(((L754/60)/60)/24)+DATE(1970,1,1)</f>
        <v>40395.208333333336</v>
      </c>
      <c r="T754" s="8">
        <f>(((M754/60)/60)/24)+DATE(1970,1,1)</f>
        <v>40413.208333333336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4">
        <f>(E755/D755)*100</f>
        <v>256.70212765957444</v>
      </c>
      <c r="G755" t="s">
        <v>19</v>
      </c>
      <c r="H755">
        <v>137</v>
      </c>
      <c r="I755" s="4">
        <f>(E755/H755)</f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121</v>
      </c>
      <c r="Q755" t="str">
        <f>LEFT(P755,FIND("/",P755,1)-1)</f>
        <v>photography</v>
      </c>
      <c r="R755" t="str">
        <f>RIGHT(P755,LEN(P755)-SEARCH("/",P755,1))</f>
        <v>photography books</v>
      </c>
      <c r="S755" s="8">
        <f>(((L755/60)/60)/24)+DATE(1970,1,1)</f>
        <v>40321.208333333336</v>
      </c>
      <c r="T755" s="8">
        <f>(((M755/60)/60)/24)+DATE(1970,1,1)</f>
        <v>40336.208333333336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4">
        <f>(E756/D756)*100</f>
        <v>168.47017045454547</v>
      </c>
      <c r="G756" t="s">
        <v>19</v>
      </c>
      <c r="H756">
        <v>3205</v>
      </c>
      <c r="I756" s="4">
        <f>(E756/H756)</f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32</v>
      </c>
      <c r="Q756" t="str">
        <f>LEFT(P756,FIND("/",P756,1)-1)</f>
        <v>theater</v>
      </c>
      <c r="R756" t="str">
        <f>RIGHT(P756,LEN(P756)-SEARCH("/",P756,1))</f>
        <v>plays</v>
      </c>
      <c r="S756" s="8">
        <f>(((L756/60)/60)/24)+DATE(1970,1,1)</f>
        <v>41210.208333333336</v>
      </c>
      <c r="T756" s="8">
        <f>(((M756/60)/60)/24)+DATE(1970,1,1)</f>
        <v>41263.25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4">
        <f>(E757/D757)*100</f>
        <v>166.57777777777778</v>
      </c>
      <c r="G757" t="s">
        <v>19</v>
      </c>
      <c r="H757">
        <v>288</v>
      </c>
      <c r="I757" s="4">
        <f>(E757/H757)</f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t="b">
        <v>0</v>
      </c>
      <c r="O757" t="b">
        <v>1</v>
      </c>
      <c r="P757" t="s">
        <v>32</v>
      </c>
      <c r="Q757" t="str">
        <f>LEFT(P757,FIND("/",P757,1)-1)</f>
        <v>theater</v>
      </c>
      <c r="R757" t="str">
        <f>RIGHT(P757,LEN(P757)-SEARCH("/",P757,1))</f>
        <v>plays</v>
      </c>
      <c r="S757" s="8">
        <f>(((L757/60)/60)/24)+DATE(1970,1,1)</f>
        <v>43096.25</v>
      </c>
      <c r="T757" s="8">
        <f>(((M757/60)/60)/24)+DATE(1970,1,1)</f>
        <v>43108.25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4">
        <f>(E758/D758)*100</f>
        <v>772.07692307692309</v>
      </c>
      <c r="G758" t="s">
        <v>19</v>
      </c>
      <c r="H758">
        <v>148</v>
      </c>
      <c r="I758" s="4">
        <f>(E758/H758)</f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32</v>
      </c>
      <c r="Q758" t="str">
        <f>LEFT(P758,FIND("/",P758,1)-1)</f>
        <v>theater</v>
      </c>
      <c r="R758" t="str">
        <f>RIGHT(P758,LEN(P758)-SEARCH("/",P758,1))</f>
        <v>plays</v>
      </c>
      <c r="S758" s="8">
        <f>(((L758/60)/60)/24)+DATE(1970,1,1)</f>
        <v>42024.25</v>
      </c>
      <c r="T758" s="8">
        <f>(((M758/60)/60)/24)+DATE(1970,1,1)</f>
        <v>42030.25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4">
        <f>(E759/D759)*100</f>
        <v>406.85714285714283</v>
      </c>
      <c r="G759" t="s">
        <v>19</v>
      </c>
      <c r="H759">
        <v>114</v>
      </c>
      <c r="I759" s="4">
        <f>(E759/H759)</f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52</v>
      </c>
      <c r="Q759" t="str">
        <f>LEFT(P759,FIND("/",P759,1)-1)</f>
        <v>film &amp; video</v>
      </c>
      <c r="R759" t="str">
        <f>RIGHT(P759,LEN(P759)-SEARCH("/",P759,1))</f>
        <v>drama</v>
      </c>
      <c r="S759" s="8">
        <f>(((L759/60)/60)/24)+DATE(1970,1,1)</f>
        <v>40675.208333333336</v>
      </c>
      <c r="T759" s="8">
        <f>(((M759/60)/60)/24)+DATE(1970,1,1)</f>
        <v>40679.208333333336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4">
        <f>(E760/D760)*100</f>
        <v>564.20608108108115</v>
      </c>
      <c r="G760" t="s">
        <v>19</v>
      </c>
      <c r="H760">
        <v>1518</v>
      </c>
      <c r="I760" s="4">
        <f>(E760/H760)</f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t="b">
        <v>0</v>
      </c>
      <c r="O760" t="b">
        <v>0</v>
      </c>
      <c r="P760" t="s">
        <v>22</v>
      </c>
      <c r="Q760" t="str">
        <f>LEFT(P760,FIND("/",P760,1)-1)</f>
        <v>music</v>
      </c>
      <c r="R760" t="str">
        <f>RIGHT(P760,LEN(P760)-SEARCH("/",P760,1))</f>
        <v>rock</v>
      </c>
      <c r="S760" s="8">
        <f>(((L760/60)/60)/24)+DATE(1970,1,1)</f>
        <v>41936.208333333336</v>
      </c>
      <c r="T760" s="8">
        <f>(((M760/60)/60)/24)+DATE(1970,1,1)</f>
        <v>41945.208333333336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4">
        <f>(E761/D761)*100</f>
        <v>68.426865671641792</v>
      </c>
      <c r="G761" t="s">
        <v>13</v>
      </c>
      <c r="H761">
        <v>1274</v>
      </c>
      <c r="I761" s="4">
        <f>(E761/H761)</f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49</v>
      </c>
      <c r="Q761" t="str">
        <f>LEFT(P761,FIND("/",P761,1)-1)</f>
        <v>music</v>
      </c>
      <c r="R761" t="str">
        <f>RIGHT(P761,LEN(P761)-SEARCH("/",P761,1))</f>
        <v>electric music</v>
      </c>
      <c r="S761" s="8">
        <f>(((L761/60)/60)/24)+DATE(1970,1,1)</f>
        <v>43136.25</v>
      </c>
      <c r="T761" s="8">
        <f>(((M761/60)/60)/24)+DATE(1970,1,1)</f>
        <v>43166.25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4">
        <f>(E762/D762)*100</f>
        <v>34.351966873706004</v>
      </c>
      <c r="G762" t="s">
        <v>13</v>
      </c>
      <c r="H762">
        <v>210</v>
      </c>
      <c r="I762" s="4">
        <f>(E762/H762)</f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t="b">
        <v>0</v>
      </c>
      <c r="O762" t="b">
        <v>1</v>
      </c>
      <c r="P762" t="s">
        <v>88</v>
      </c>
      <c r="Q762" t="str">
        <f>LEFT(P762,FIND("/",P762,1)-1)</f>
        <v>games</v>
      </c>
      <c r="R762" t="str">
        <f>RIGHT(P762,LEN(P762)-SEARCH("/",P762,1))</f>
        <v>video games</v>
      </c>
      <c r="S762" s="8">
        <f>(((L762/60)/60)/24)+DATE(1970,1,1)</f>
        <v>43678.208333333328</v>
      </c>
      <c r="T762" s="8">
        <f>(((M762/60)/60)/24)+DATE(1970,1,1)</f>
        <v>43707.208333333328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4">
        <f>(E763/D763)*100</f>
        <v>655.4545454545455</v>
      </c>
      <c r="G763" t="s">
        <v>19</v>
      </c>
      <c r="H763">
        <v>166</v>
      </c>
      <c r="I763" s="4">
        <f>(E763/H763)</f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22</v>
      </c>
      <c r="Q763" t="str">
        <f>LEFT(P763,FIND("/",P763,1)-1)</f>
        <v>music</v>
      </c>
      <c r="R763" t="str">
        <f>RIGHT(P763,LEN(P763)-SEARCH("/",P763,1))</f>
        <v>rock</v>
      </c>
      <c r="S763" s="8">
        <f>(((L763/60)/60)/24)+DATE(1970,1,1)</f>
        <v>42938.208333333328</v>
      </c>
      <c r="T763" s="8">
        <f>(((M763/60)/60)/24)+DATE(1970,1,1)</f>
        <v>42943.208333333328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4">
        <f>(E764/D764)*100</f>
        <v>177.25714285714284</v>
      </c>
      <c r="G764" t="s">
        <v>19</v>
      </c>
      <c r="H764">
        <v>100</v>
      </c>
      <c r="I764" s="4">
        <f>(E764/H764)</f>
        <v>62.04</v>
      </c>
      <c r="J764" t="s">
        <v>25</v>
      </c>
      <c r="K764" t="s">
        <v>26</v>
      </c>
      <c r="L764">
        <v>1354082400</v>
      </c>
      <c r="M764">
        <v>1355032800</v>
      </c>
      <c r="N764" t="b">
        <v>0</v>
      </c>
      <c r="O764" t="b">
        <v>0</v>
      </c>
      <c r="P764" t="s">
        <v>158</v>
      </c>
      <c r="Q764" t="str">
        <f>LEFT(P764,FIND("/",P764,1)-1)</f>
        <v>music</v>
      </c>
      <c r="R764" t="str">
        <f>RIGHT(P764,LEN(P764)-SEARCH("/",P764,1))</f>
        <v>jazz</v>
      </c>
      <c r="S764" s="8">
        <f>(((L764/60)/60)/24)+DATE(1970,1,1)</f>
        <v>41241.25</v>
      </c>
      <c r="T764" s="8">
        <f>(((M764/60)/60)/24)+DATE(1970,1,1)</f>
        <v>41252.25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4">
        <f>(E765/D765)*100</f>
        <v>113.17857142857144</v>
      </c>
      <c r="G765" t="s">
        <v>19</v>
      </c>
      <c r="H765">
        <v>235</v>
      </c>
      <c r="I765" s="4">
        <f>(E765/H765)</f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32</v>
      </c>
      <c r="Q765" t="str">
        <f>LEFT(P765,FIND("/",P765,1)-1)</f>
        <v>theater</v>
      </c>
      <c r="R765" t="str">
        <f>RIGHT(P765,LEN(P765)-SEARCH("/",P765,1))</f>
        <v>plays</v>
      </c>
      <c r="S765" s="8">
        <f>(((L765/60)/60)/24)+DATE(1970,1,1)</f>
        <v>41037.208333333336</v>
      </c>
      <c r="T765" s="8">
        <f>(((M765/60)/60)/24)+DATE(1970,1,1)</f>
        <v>41072.208333333336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4">
        <f>(E766/D766)*100</f>
        <v>728.18181818181824</v>
      </c>
      <c r="G766" t="s">
        <v>19</v>
      </c>
      <c r="H766">
        <v>148</v>
      </c>
      <c r="I766" s="4">
        <f>(E766/H766)</f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22</v>
      </c>
      <c r="Q766" t="str">
        <f>LEFT(P766,FIND("/",P766,1)-1)</f>
        <v>music</v>
      </c>
      <c r="R766" t="str">
        <f>RIGHT(P766,LEN(P766)-SEARCH("/",P766,1))</f>
        <v>rock</v>
      </c>
      <c r="S766" s="8">
        <f>(((L766/60)/60)/24)+DATE(1970,1,1)</f>
        <v>40676.208333333336</v>
      </c>
      <c r="T766" s="8">
        <f>(((M766/60)/60)/24)+DATE(1970,1,1)</f>
        <v>40684.208333333336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4">
        <f>(E767/D767)*100</f>
        <v>208.33333333333334</v>
      </c>
      <c r="G767" t="s">
        <v>19</v>
      </c>
      <c r="H767">
        <v>198</v>
      </c>
      <c r="I767" s="4">
        <f>(E767/H767)</f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59</v>
      </c>
      <c r="Q767" t="str">
        <f>LEFT(P767,FIND("/",P767,1)-1)</f>
        <v>music</v>
      </c>
      <c r="R767" t="str">
        <f>RIGHT(P767,LEN(P767)-SEARCH("/",P767,1))</f>
        <v>indie rock</v>
      </c>
      <c r="S767" s="8">
        <f>(((L767/60)/60)/24)+DATE(1970,1,1)</f>
        <v>42840.208333333328</v>
      </c>
      <c r="T767" s="8">
        <f>(((M767/60)/60)/24)+DATE(1970,1,1)</f>
        <v>42865.208333333328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4">
        <f>(E768/D768)*100</f>
        <v>31.171232876712331</v>
      </c>
      <c r="G768" t="s">
        <v>13</v>
      </c>
      <c r="H768">
        <v>248</v>
      </c>
      <c r="I768" s="4">
        <f>(E768/H768)</f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t="b">
        <v>0</v>
      </c>
      <c r="O768" t="b">
        <v>0</v>
      </c>
      <c r="P768" t="s">
        <v>473</v>
      </c>
      <c r="Q768" t="str">
        <f>LEFT(P768,FIND("/",P768,1)-1)</f>
        <v>film &amp; video</v>
      </c>
      <c r="R768" t="str">
        <f>RIGHT(P768,LEN(P768)-SEARCH("/",P768,1))</f>
        <v>science fiction</v>
      </c>
      <c r="S768" s="8">
        <f>(((L768/60)/60)/24)+DATE(1970,1,1)</f>
        <v>43362.208333333328</v>
      </c>
      <c r="T768" s="8">
        <f>(((M768/60)/60)/24)+DATE(1970,1,1)</f>
        <v>43363.208333333328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4">
        <f>(E769/D769)*100</f>
        <v>56.967078189300416</v>
      </c>
      <c r="G769" t="s">
        <v>13</v>
      </c>
      <c r="H769">
        <v>513</v>
      </c>
      <c r="I769" s="4">
        <f>(E769/H769)</f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205</v>
      </c>
      <c r="Q769" t="str">
        <f>LEFT(P769,FIND("/",P769,1)-1)</f>
        <v>publishing</v>
      </c>
      <c r="R769" t="str">
        <f>RIGHT(P769,LEN(P769)-SEARCH("/",P769,1))</f>
        <v>translations</v>
      </c>
      <c r="S769" s="8">
        <f>(((L769/60)/60)/24)+DATE(1970,1,1)</f>
        <v>42283.208333333328</v>
      </c>
      <c r="T769" s="8">
        <f>(((M769/60)/60)/24)+DATE(1970,1,1)</f>
        <v>42328.25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4">
        <f>(E770/D770)*100</f>
        <v>231</v>
      </c>
      <c r="G770" t="s">
        <v>19</v>
      </c>
      <c r="H770">
        <v>150</v>
      </c>
      <c r="I770" s="4">
        <f>(E770/H770)</f>
        <v>73.92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32</v>
      </c>
      <c r="Q770" t="str">
        <f>LEFT(P770,FIND("/",P770,1)-1)</f>
        <v>theater</v>
      </c>
      <c r="R770" t="str">
        <f>RIGHT(P770,LEN(P770)-SEARCH("/",P770,1))</f>
        <v>plays</v>
      </c>
      <c r="S770" s="8">
        <f>(((L770/60)/60)/24)+DATE(1970,1,1)</f>
        <v>41619.25</v>
      </c>
      <c r="T770" s="8">
        <f>(((M770/60)/60)/24)+DATE(1970,1,1)</f>
        <v>41634.25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4">
        <f>(E771/D771)*100</f>
        <v>86.867834394904463</v>
      </c>
      <c r="G771" t="s">
        <v>13</v>
      </c>
      <c r="H771">
        <v>3410</v>
      </c>
      <c r="I771" s="4">
        <f>(E771/H771)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88</v>
      </c>
      <c r="Q771" t="str">
        <f>LEFT(P771,FIND("/",P771,1)-1)</f>
        <v>games</v>
      </c>
      <c r="R771" t="str">
        <f>RIGHT(P771,LEN(P771)-SEARCH("/",P771,1))</f>
        <v>video games</v>
      </c>
      <c r="S771" s="8">
        <f>(((L771/60)/60)/24)+DATE(1970,1,1)</f>
        <v>41501.208333333336</v>
      </c>
      <c r="T771" s="8">
        <f>(((M771/60)/60)/24)+DATE(1970,1,1)</f>
        <v>41527.208333333336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4">
        <f>(E772/D772)*100</f>
        <v>270.74418604651163</v>
      </c>
      <c r="G772" t="s">
        <v>19</v>
      </c>
      <c r="H772">
        <v>216</v>
      </c>
      <c r="I772" s="4">
        <f>(E772/H772)</f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t="b">
        <v>0</v>
      </c>
      <c r="O772" t="b">
        <v>1</v>
      </c>
      <c r="P772" t="s">
        <v>32</v>
      </c>
      <c r="Q772" t="str">
        <f>LEFT(P772,FIND("/",P772,1)-1)</f>
        <v>theater</v>
      </c>
      <c r="R772" t="str">
        <f>RIGHT(P772,LEN(P772)-SEARCH("/",P772,1))</f>
        <v>plays</v>
      </c>
      <c r="S772" s="8">
        <f>(((L772/60)/60)/24)+DATE(1970,1,1)</f>
        <v>41743.208333333336</v>
      </c>
      <c r="T772" s="8">
        <f>(((M772/60)/60)/24)+DATE(1970,1,1)</f>
        <v>41750.208333333336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4">
        <f>(E773/D773)*100</f>
        <v>49.446428571428569</v>
      </c>
      <c r="G773" t="s">
        <v>73</v>
      </c>
      <c r="H773">
        <v>26</v>
      </c>
      <c r="I773" s="4">
        <f>(E773/H773)</f>
        <v>106.5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32</v>
      </c>
      <c r="Q773" t="str">
        <f>LEFT(P773,FIND("/",P773,1)-1)</f>
        <v>theater</v>
      </c>
      <c r="R773" t="str">
        <f>RIGHT(P773,LEN(P773)-SEARCH("/",P773,1))</f>
        <v>plays</v>
      </c>
      <c r="S773" s="8">
        <f>(((L773/60)/60)/24)+DATE(1970,1,1)</f>
        <v>43491.25</v>
      </c>
      <c r="T773" s="8">
        <f>(((M773/60)/60)/24)+DATE(1970,1,1)</f>
        <v>43518.25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4">
        <f>(E774/D774)*100</f>
        <v>113.3596256684492</v>
      </c>
      <c r="G774" t="s">
        <v>19</v>
      </c>
      <c r="H774">
        <v>5139</v>
      </c>
      <c r="I774" s="4">
        <f>(E774/H774)</f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59</v>
      </c>
      <c r="Q774" t="str">
        <f>LEFT(P774,FIND("/",P774,1)-1)</f>
        <v>music</v>
      </c>
      <c r="R774" t="str">
        <f>RIGHT(P774,LEN(P774)-SEARCH("/",P774,1))</f>
        <v>indie rock</v>
      </c>
      <c r="S774" s="8">
        <f>(((L774/60)/60)/24)+DATE(1970,1,1)</f>
        <v>43505.25</v>
      </c>
      <c r="T774" s="8">
        <f>(((M774/60)/60)/24)+DATE(1970,1,1)</f>
        <v>43509.25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4">
        <f>(E775/D775)*100</f>
        <v>190.55555555555554</v>
      </c>
      <c r="G775" t="s">
        <v>19</v>
      </c>
      <c r="H775">
        <v>2353</v>
      </c>
      <c r="I775" s="4">
        <f>(E775/H775)</f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32</v>
      </c>
      <c r="Q775" t="str">
        <f>LEFT(P775,FIND("/",P775,1)-1)</f>
        <v>theater</v>
      </c>
      <c r="R775" t="str">
        <f>RIGHT(P775,LEN(P775)-SEARCH("/",P775,1))</f>
        <v>plays</v>
      </c>
      <c r="S775" s="8">
        <f>(((L775/60)/60)/24)+DATE(1970,1,1)</f>
        <v>42838.208333333328</v>
      </c>
      <c r="T775" s="8">
        <f>(((M775/60)/60)/24)+DATE(1970,1,1)</f>
        <v>42848.208333333328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4">
        <f>(E776/D776)*100</f>
        <v>135.5</v>
      </c>
      <c r="G776" t="s">
        <v>19</v>
      </c>
      <c r="H776">
        <v>78</v>
      </c>
      <c r="I776" s="4">
        <f>(E776/H776)</f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t="b">
        <v>0</v>
      </c>
      <c r="O776" t="b">
        <v>0</v>
      </c>
      <c r="P776" t="s">
        <v>27</v>
      </c>
      <c r="Q776" t="str">
        <f>LEFT(P776,FIND("/",P776,1)-1)</f>
        <v>technology</v>
      </c>
      <c r="R776" t="str">
        <f>RIGHT(P776,LEN(P776)-SEARCH("/",P776,1))</f>
        <v>web</v>
      </c>
      <c r="S776" s="8">
        <f>(((L776/60)/60)/24)+DATE(1970,1,1)</f>
        <v>42513.208333333328</v>
      </c>
      <c r="T776" s="8">
        <f>(((M776/60)/60)/24)+DATE(1970,1,1)</f>
        <v>42554.208333333328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4">
        <f>(E777/D777)*100</f>
        <v>10.297872340425531</v>
      </c>
      <c r="G777" t="s">
        <v>13</v>
      </c>
      <c r="H777">
        <v>10</v>
      </c>
      <c r="I777" s="4">
        <f>(E777/H777)</f>
        <v>96.8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22</v>
      </c>
      <c r="Q777" t="str">
        <f>LEFT(P777,FIND("/",P777,1)-1)</f>
        <v>music</v>
      </c>
      <c r="R777" t="str">
        <f>RIGHT(P777,LEN(P777)-SEARCH("/",P777,1))</f>
        <v>rock</v>
      </c>
      <c r="S777" s="8">
        <f>(((L777/60)/60)/24)+DATE(1970,1,1)</f>
        <v>41949.25</v>
      </c>
      <c r="T777" s="8">
        <f>(((M777/60)/60)/24)+DATE(1970,1,1)</f>
        <v>41959.25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4">
        <f>(E778/D778)*100</f>
        <v>65.544223826714799</v>
      </c>
      <c r="G778" t="s">
        <v>13</v>
      </c>
      <c r="H778">
        <v>2201</v>
      </c>
      <c r="I778" s="4">
        <f>(E778/H778)</f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32</v>
      </c>
      <c r="Q778" t="str">
        <f>LEFT(P778,FIND("/",P778,1)-1)</f>
        <v>theater</v>
      </c>
      <c r="R778" t="str">
        <f>RIGHT(P778,LEN(P778)-SEARCH("/",P778,1))</f>
        <v>plays</v>
      </c>
      <c r="S778" s="8">
        <f>(((L778/60)/60)/24)+DATE(1970,1,1)</f>
        <v>43650.208333333328</v>
      </c>
      <c r="T778" s="8">
        <f>(((M778/60)/60)/24)+DATE(1970,1,1)</f>
        <v>43668.208333333328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4">
        <f>(E779/D779)*100</f>
        <v>49.026652452025587</v>
      </c>
      <c r="G779" t="s">
        <v>13</v>
      </c>
      <c r="H779">
        <v>676</v>
      </c>
      <c r="I779" s="4">
        <f>(E779/H779)</f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32</v>
      </c>
      <c r="Q779" t="str">
        <f>LEFT(P779,FIND("/",P779,1)-1)</f>
        <v>theater</v>
      </c>
      <c r="R779" t="str">
        <f>RIGHT(P779,LEN(P779)-SEARCH("/",P779,1))</f>
        <v>plays</v>
      </c>
      <c r="S779" s="8">
        <f>(((L779/60)/60)/24)+DATE(1970,1,1)</f>
        <v>40809.208333333336</v>
      </c>
      <c r="T779" s="8">
        <f>(((M779/60)/60)/24)+DATE(1970,1,1)</f>
        <v>40838.208333333336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4">
        <f>(E780/D780)*100</f>
        <v>787.92307692307691</v>
      </c>
      <c r="G780" t="s">
        <v>19</v>
      </c>
      <c r="H780">
        <v>174</v>
      </c>
      <c r="I780" s="4">
        <f>(E780/H780)</f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t="b">
        <v>0</v>
      </c>
      <c r="O780" t="b">
        <v>0</v>
      </c>
      <c r="P780" t="s">
        <v>70</v>
      </c>
      <c r="Q780" t="str">
        <f>LEFT(P780,FIND("/",P780,1)-1)</f>
        <v>film &amp; video</v>
      </c>
      <c r="R780" t="str">
        <f>RIGHT(P780,LEN(P780)-SEARCH("/",P780,1))</f>
        <v>animation</v>
      </c>
      <c r="S780" s="8">
        <f>(((L780/60)/60)/24)+DATE(1970,1,1)</f>
        <v>40768.208333333336</v>
      </c>
      <c r="T780" s="8">
        <f>(((M780/60)/60)/24)+DATE(1970,1,1)</f>
        <v>40773.208333333336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4">
        <f>(E781/D781)*100</f>
        <v>80.306347746090154</v>
      </c>
      <c r="G781" t="s">
        <v>13</v>
      </c>
      <c r="H781">
        <v>831</v>
      </c>
      <c r="I781" s="4">
        <f>(E781/H781)</f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32</v>
      </c>
      <c r="Q781" t="str">
        <f>LEFT(P781,FIND("/",P781,1)-1)</f>
        <v>theater</v>
      </c>
      <c r="R781" t="str">
        <f>RIGHT(P781,LEN(P781)-SEARCH("/",P781,1))</f>
        <v>plays</v>
      </c>
      <c r="S781" s="8">
        <f>(((L781/60)/60)/24)+DATE(1970,1,1)</f>
        <v>42230.208333333328</v>
      </c>
      <c r="T781" s="8">
        <f>(((M781/60)/60)/24)+DATE(1970,1,1)</f>
        <v>42239.208333333328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4">
        <f>(E782/D782)*100</f>
        <v>106.29411764705883</v>
      </c>
      <c r="G782" t="s">
        <v>19</v>
      </c>
      <c r="H782">
        <v>164</v>
      </c>
      <c r="I782" s="4">
        <f>(E782/H782)</f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52</v>
      </c>
      <c r="Q782" t="str">
        <f>LEFT(P782,FIND("/",P782,1)-1)</f>
        <v>film &amp; video</v>
      </c>
      <c r="R782" t="str">
        <f>RIGHT(P782,LEN(P782)-SEARCH("/",P782,1))</f>
        <v>drama</v>
      </c>
      <c r="S782" s="8">
        <f>(((L782/60)/60)/24)+DATE(1970,1,1)</f>
        <v>42573.208333333328</v>
      </c>
      <c r="T782" s="8">
        <f>(((M782/60)/60)/24)+DATE(1970,1,1)</f>
        <v>42592.208333333328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4">
        <f>(E783/D783)*100</f>
        <v>50.735632183908038</v>
      </c>
      <c r="G783" t="s">
        <v>73</v>
      </c>
      <c r="H783">
        <v>56</v>
      </c>
      <c r="I783" s="4">
        <f>(E783/H783)</f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t="b">
        <v>0</v>
      </c>
      <c r="O783" t="b">
        <v>0</v>
      </c>
      <c r="P783" t="s">
        <v>32</v>
      </c>
      <c r="Q783" t="str">
        <f>LEFT(P783,FIND("/",P783,1)-1)</f>
        <v>theater</v>
      </c>
      <c r="R783" t="str">
        <f>RIGHT(P783,LEN(P783)-SEARCH("/",P783,1))</f>
        <v>plays</v>
      </c>
      <c r="S783" s="8">
        <f>(((L783/60)/60)/24)+DATE(1970,1,1)</f>
        <v>40482.208333333336</v>
      </c>
      <c r="T783" s="8">
        <f>(((M783/60)/60)/24)+DATE(1970,1,1)</f>
        <v>40533.25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4">
        <f>(E784/D784)*100</f>
        <v>215.31372549019611</v>
      </c>
      <c r="G784" t="s">
        <v>19</v>
      </c>
      <c r="H784">
        <v>161</v>
      </c>
      <c r="I784" s="4">
        <f>(E784/H784)</f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70</v>
      </c>
      <c r="Q784" t="str">
        <f>LEFT(P784,FIND("/",P784,1)-1)</f>
        <v>film &amp; video</v>
      </c>
      <c r="R784" t="str">
        <f>RIGHT(P784,LEN(P784)-SEARCH("/",P784,1))</f>
        <v>animation</v>
      </c>
      <c r="S784" s="8">
        <f>(((L784/60)/60)/24)+DATE(1970,1,1)</f>
        <v>40603.25</v>
      </c>
      <c r="T784" s="8">
        <f>(((M784/60)/60)/24)+DATE(1970,1,1)</f>
        <v>40631.208333333336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4">
        <f>(E785/D785)*100</f>
        <v>141.22972972972974</v>
      </c>
      <c r="G785" t="s">
        <v>19</v>
      </c>
      <c r="H785">
        <v>138</v>
      </c>
      <c r="I785" s="4">
        <f>(E785/H785)</f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22</v>
      </c>
      <c r="Q785" t="str">
        <f>LEFT(P785,FIND("/",P785,1)-1)</f>
        <v>music</v>
      </c>
      <c r="R785" t="str">
        <f>RIGHT(P785,LEN(P785)-SEARCH("/",P785,1))</f>
        <v>rock</v>
      </c>
      <c r="S785" s="8">
        <f>(((L785/60)/60)/24)+DATE(1970,1,1)</f>
        <v>41625.25</v>
      </c>
      <c r="T785" s="8">
        <f>(((M785/60)/60)/24)+DATE(1970,1,1)</f>
        <v>41632.25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4">
        <f>(E786/D786)*100</f>
        <v>115.33745781777279</v>
      </c>
      <c r="G786" t="s">
        <v>19</v>
      </c>
      <c r="H786">
        <v>3308</v>
      </c>
      <c r="I786" s="4">
        <f>(E786/H786)</f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27</v>
      </c>
      <c r="Q786" t="str">
        <f>LEFT(P786,FIND("/",P786,1)-1)</f>
        <v>technology</v>
      </c>
      <c r="R786" t="str">
        <f>RIGHT(P786,LEN(P786)-SEARCH("/",P786,1))</f>
        <v>web</v>
      </c>
      <c r="S786" s="8">
        <f>(((L786/60)/60)/24)+DATE(1970,1,1)</f>
        <v>42435.25</v>
      </c>
      <c r="T786" s="8">
        <f>(((M786/60)/60)/24)+DATE(1970,1,1)</f>
        <v>42446.208333333328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4">
        <f>(E787/D787)*100</f>
        <v>193.11940298507463</v>
      </c>
      <c r="G787" t="s">
        <v>19</v>
      </c>
      <c r="H787">
        <v>127</v>
      </c>
      <c r="I787" s="4">
        <f>(E787/H787)</f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t="b">
        <v>0</v>
      </c>
      <c r="O787" t="b">
        <v>1</v>
      </c>
      <c r="P787" t="s">
        <v>70</v>
      </c>
      <c r="Q787" t="str">
        <f>LEFT(P787,FIND("/",P787,1)-1)</f>
        <v>film &amp; video</v>
      </c>
      <c r="R787" t="str">
        <f>RIGHT(P787,LEN(P787)-SEARCH("/",P787,1))</f>
        <v>animation</v>
      </c>
      <c r="S787" s="8">
        <f>(((L787/60)/60)/24)+DATE(1970,1,1)</f>
        <v>43582.208333333328</v>
      </c>
      <c r="T787" s="8">
        <f>(((M787/60)/60)/24)+DATE(1970,1,1)</f>
        <v>43616.208333333328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4">
        <f>(E788/D788)*100</f>
        <v>729.73333333333335</v>
      </c>
      <c r="G788" t="s">
        <v>19</v>
      </c>
      <c r="H788">
        <v>207</v>
      </c>
      <c r="I788" s="4">
        <f>(E788/H788)</f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t="b">
        <v>0</v>
      </c>
      <c r="O788" t="b">
        <v>1</v>
      </c>
      <c r="P788" t="s">
        <v>158</v>
      </c>
      <c r="Q788" t="str">
        <f>LEFT(P788,FIND("/",P788,1)-1)</f>
        <v>music</v>
      </c>
      <c r="R788" t="str">
        <f>RIGHT(P788,LEN(P788)-SEARCH("/",P788,1))</f>
        <v>jazz</v>
      </c>
      <c r="S788" s="8">
        <f>(((L788/60)/60)/24)+DATE(1970,1,1)</f>
        <v>43186.208333333328</v>
      </c>
      <c r="T788" s="8">
        <f>(((M788/60)/60)/24)+DATE(1970,1,1)</f>
        <v>43193.208333333328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4">
        <f>(E789/D789)*100</f>
        <v>99.66339869281046</v>
      </c>
      <c r="G789" t="s">
        <v>13</v>
      </c>
      <c r="H789">
        <v>859</v>
      </c>
      <c r="I789" s="4">
        <f>(E789/H789)</f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t="b">
        <v>0</v>
      </c>
      <c r="O789" t="b">
        <v>0</v>
      </c>
      <c r="P789" t="s">
        <v>22</v>
      </c>
      <c r="Q789" t="str">
        <f>LEFT(P789,FIND("/",P789,1)-1)</f>
        <v>music</v>
      </c>
      <c r="R789" t="str">
        <f>RIGHT(P789,LEN(P789)-SEARCH("/",P789,1))</f>
        <v>rock</v>
      </c>
      <c r="S789" s="8">
        <f>(((L789/60)/60)/24)+DATE(1970,1,1)</f>
        <v>40684.208333333336</v>
      </c>
      <c r="T789" s="8">
        <f>(((M789/60)/60)/24)+DATE(1970,1,1)</f>
        <v>40693.208333333336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4">
        <f>(E790/D790)*100</f>
        <v>88.166666666666671</v>
      </c>
      <c r="G790" t="s">
        <v>46</v>
      </c>
      <c r="H790">
        <v>31</v>
      </c>
      <c r="I790" s="4">
        <f>(E790/H790)</f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70</v>
      </c>
      <c r="Q790" t="str">
        <f>LEFT(P790,FIND("/",P790,1)-1)</f>
        <v>film &amp; video</v>
      </c>
      <c r="R790" t="str">
        <f>RIGHT(P790,LEN(P790)-SEARCH("/",P790,1))</f>
        <v>animation</v>
      </c>
      <c r="S790" s="8">
        <f>(((L790/60)/60)/24)+DATE(1970,1,1)</f>
        <v>41202.208333333336</v>
      </c>
      <c r="T790" s="8">
        <f>(((M790/60)/60)/24)+DATE(1970,1,1)</f>
        <v>41223.25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4">
        <f>(E791/D791)*100</f>
        <v>37.233333333333334</v>
      </c>
      <c r="G791" t="s">
        <v>13</v>
      </c>
      <c r="H791">
        <v>45</v>
      </c>
      <c r="I791" s="4">
        <f>(E791/H791)</f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32</v>
      </c>
      <c r="Q791" t="str">
        <f>LEFT(P791,FIND("/",P791,1)-1)</f>
        <v>theater</v>
      </c>
      <c r="R791" t="str">
        <f>RIGHT(P791,LEN(P791)-SEARCH("/",P791,1))</f>
        <v>plays</v>
      </c>
      <c r="S791" s="8">
        <f>(((L791/60)/60)/24)+DATE(1970,1,1)</f>
        <v>41786.208333333336</v>
      </c>
      <c r="T791" s="8">
        <f>(((M791/60)/60)/24)+DATE(1970,1,1)</f>
        <v>41823.208333333336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4">
        <f>(E792/D792)*100</f>
        <v>30.540075309306079</v>
      </c>
      <c r="G792" t="s">
        <v>73</v>
      </c>
      <c r="H792">
        <v>1113</v>
      </c>
      <c r="I792" s="4">
        <f>(E792/H792)</f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32</v>
      </c>
      <c r="Q792" t="str">
        <f>LEFT(P792,FIND("/",P792,1)-1)</f>
        <v>theater</v>
      </c>
      <c r="R792" t="str">
        <f>RIGHT(P792,LEN(P792)-SEARCH("/",P792,1))</f>
        <v>plays</v>
      </c>
      <c r="S792" s="8">
        <f>(((L792/60)/60)/24)+DATE(1970,1,1)</f>
        <v>40223.25</v>
      </c>
      <c r="T792" s="8">
        <f>(((M792/60)/60)/24)+DATE(1970,1,1)</f>
        <v>40229.25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4">
        <f>(E793/D793)*100</f>
        <v>25.714285714285712</v>
      </c>
      <c r="G793" t="s">
        <v>13</v>
      </c>
      <c r="H793">
        <v>6</v>
      </c>
      <c r="I793" s="4">
        <f>(E793/H793)</f>
        <v>90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16</v>
      </c>
      <c r="Q793" t="str">
        <f>LEFT(P793,FIND("/",P793,1)-1)</f>
        <v>food</v>
      </c>
      <c r="R793" t="str">
        <f>RIGHT(P793,LEN(P793)-SEARCH("/",P793,1))</f>
        <v>food trucks</v>
      </c>
      <c r="S793" s="8">
        <f>(((L793/60)/60)/24)+DATE(1970,1,1)</f>
        <v>42715.25</v>
      </c>
      <c r="T793" s="8">
        <f>(((M793/60)/60)/24)+DATE(1970,1,1)</f>
        <v>42731.25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4">
        <f>(E794/D794)*100</f>
        <v>34</v>
      </c>
      <c r="G794" t="s">
        <v>13</v>
      </c>
      <c r="H794">
        <v>7</v>
      </c>
      <c r="I794" s="4">
        <f>(E794/H794)</f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32</v>
      </c>
      <c r="Q794" t="str">
        <f>LEFT(P794,FIND("/",P794,1)-1)</f>
        <v>theater</v>
      </c>
      <c r="R794" t="str">
        <f>RIGHT(P794,LEN(P794)-SEARCH("/",P794,1))</f>
        <v>plays</v>
      </c>
      <c r="S794" s="8">
        <f>(((L794/60)/60)/24)+DATE(1970,1,1)</f>
        <v>41451.208333333336</v>
      </c>
      <c r="T794" s="8">
        <f>(((M794/60)/60)/24)+DATE(1970,1,1)</f>
        <v>41479.208333333336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4">
        <f>(E795/D795)*100</f>
        <v>1185.909090909091</v>
      </c>
      <c r="G795" t="s">
        <v>19</v>
      </c>
      <c r="H795">
        <v>181</v>
      </c>
      <c r="I795" s="4">
        <f>(E795/H795)</f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t="b">
        <v>0</v>
      </c>
      <c r="O795" t="b">
        <v>0</v>
      </c>
      <c r="P795" t="s">
        <v>67</v>
      </c>
      <c r="Q795" t="str">
        <f>LEFT(P795,FIND("/",P795,1)-1)</f>
        <v>publishing</v>
      </c>
      <c r="R795" t="str">
        <f>RIGHT(P795,LEN(P795)-SEARCH("/",P795,1))</f>
        <v>nonfiction</v>
      </c>
      <c r="S795" s="8">
        <f>(((L795/60)/60)/24)+DATE(1970,1,1)</f>
        <v>41450.208333333336</v>
      </c>
      <c r="T795" s="8">
        <f>(((M795/60)/60)/24)+DATE(1970,1,1)</f>
        <v>41454.208333333336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4">
        <f>(E796/D796)*100</f>
        <v>125.39393939393939</v>
      </c>
      <c r="G796" t="s">
        <v>19</v>
      </c>
      <c r="H796">
        <v>110</v>
      </c>
      <c r="I796" s="4">
        <f>(E796/H796)</f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22</v>
      </c>
      <c r="Q796" t="str">
        <f>LEFT(P796,FIND("/",P796,1)-1)</f>
        <v>music</v>
      </c>
      <c r="R796" t="str">
        <f>RIGHT(P796,LEN(P796)-SEARCH("/",P796,1))</f>
        <v>rock</v>
      </c>
      <c r="S796" s="8">
        <f>(((L796/60)/60)/24)+DATE(1970,1,1)</f>
        <v>43091.25</v>
      </c>
      <c r="T796" s="8">
        <f>(((M796/60)/60)/24)+DATE(1970,1,1)</f>
        <v>43103.25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4">
        <f>(E797/D797)*100</f>
        <v>14.394366197183098</v>
      </c>
      <c r="G797" t="s">
        <v>13</v>
      </c>
      <c r="H797">
        <v>31</v>
      </c>
      <c r="I797" s="4">
        <f>(E797/H797)</f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52</v>
      </c>
      <c r="Q797" t="str">
        <f>LEFT(P797,FIND("/",P797,1)-1)</f>
        <v>film &amp; video</v>
      </c>
      <c r="R797" t="str">
        <f>RIGHT(P797,LEN(P797)-SEARCH("/",P797,1))</f>
        <v>drama</v>
      </c>
      <c r="S797" s="8">
        <f>(((L797/60)/60)/24)+DATE(1970,1,1)</f>
        <v>42675.208333333328</v>
      </c>
      <c r="T797" s="8">
        <f>(((M797/60)/60)/24)+DATE(1970,1,1)</f>
        <v>42678.208333333328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4">
        <f>(E798/D798)*100</f>
        <v>54.807692307692314</v>
      </c>
      <c r="G798" t="s">
        <v>13</v>
      </c>
      <c r="H798">
        <v>78</v>
      </c>
      <c r="I798" s="4">
        <f>(E798/H798)</f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291</v>
      </c>
      <c r="Q798" t="str">
        <f>LEFT(P798,FIND("/",P798,1)-1)</f>
        <v>games</v>
      </c>
      <c r="R798" t="str">
        <f>RIGHT(P798,LEN(P798)-SEARCH("/",P798,1))</f>
        <v>mobile games</v>
      </c>
      <c r="S798" s="8">
        <f>(((L798/60)/60)/24)+DATE(1970,1,1)</f>
        <v>41859.208333333336</v>
      </c>
      <c r="T798" s="8">
        <f>(((M798/60)/60)/24)+DATE(1970,1,1)</f>
        <v>41866.208333333336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4">
        <f>(E799/D799)*100</f>
        <v>109.63157894736841</v>
      </c>
      <c r="G799" t="s">
        <v>19</v>
      </c>
      <c r="H799">
        <v>185</v>
      </c>
      <c r="I799" s="4">
        <f>(E799/H799)</f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27</v>
      </c>
      <c r="Q799" t="str">
        <f>LEFT(P799,FIND("/",P799,1)-1)</f>
        <v>technology</v>
      </c>
      <c r="R799" t="str">
        <f>RIGHT(P799,LEN(P799)-SEARCH("/",P799,1))</f>
        <v>web</v>
      </c>
      <c r="S799" s="8">
        <f>(((L799/60)/60)/24)+DATE(1970,1,1)</f>
        <v>43464.25</v>
      </c>
      <c r="T799" s="8">
        <f>(((M799/60)/60)/24)+DATE(1970,1,1)</f>
        <v>43487.25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4">
        <f>(E800/D800)*100</f>
        <v>188.47058823529412</v>
      </c>
      <c r="G800" t="s">
        <v>19</v>
      </c>
      <c r="H800">
        <v>121</v>
      </c>
      <c r="I800" s="4">
        <f>(E800/H800)</f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32</v>
      </c>
      <c r="Q800" t="str">
        <f>LEFT(P800,FIND("/",P800,1)-1)</f>
        <v>theater</v>
      </c>
      <c r="R800" t="str">
        <f>RIGHT(P800,LEN(P800)-SEARCH("/",P800,1))</f>
        <v>plays</v>
      </c>
      <c r="S800" s="8">
        <f>(((L800/60)/60)/24)+DATE(1970,1,1)</f>
        <v>41060.208333333336</v>
      </c>
      <c r="T800" s="8">
        <f>(((M800/60)/60)/24)+DATE(1970,1,1)</f>
        <v>41088.208333333336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4">
        <f>(E801/D801)*100</f>
        <v>87.008284023668637</v>
      </c>
      <c r="G801" t="s">
        <v>13</v>
      </c>
      <c r="H801">
        <v>1225</v>
      </c>
      <c r="I801" s="4">
        <f>(E801/H801)</f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t="b">
        <v>0</v>
      </c>
      <c r="O801" t="b">
        <v>0</v>
      </c>
      <c r="P801" t="s">
        <v>32</v>
      </c>
      <c r="Q801" t="str">
        <f>LEFT(P801,FIND("/",P801,1)-1)</f>
        <v>theater</v>
      </c>
      <c r="R801" t="str">
        <f>RIGHT(P801,LEN(P801)-SEARCH("/",P801,1))</f>
        <v>plays</v>
      </c>
      <c r="S801" s="8">
        <f>(((L801/60)/60)/24)+DATE(1970,1,1)</f>
        <v>42399.25</v>
      </c>
      <c r="T801" s="8">
        <f>(((M801/60)/60)/24)+DATE(1970,1,1)</f>
        <v>42403.25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4">
        <f>(E802/D802)*100</f>
        <v>1</v>
      </c>
      <c r="G802" t="s">
        <v>13</v>
      </c>
      <c r="H802">
        <v>1</v>
      </c>
      <c r="I802" s="4">
        <f>(E802/H802)</f>
        <v>1</v>
      </c>
      <c r="J802" t="s">
        <v>97</v>
      </c>
      <c r="K802" t="s">
        <v>98</v>
      </c>
      <c r="L802">
        <v>1434085200</v>
      </c>
      <c r="M802">
        <v>1434430800</v>
      </c>
      <c r="N802" t="b">
        <v>0</v>
      </c>
      <c r="O802" t="b">
        <v>0</v>
      </c>
      <c r="P802" t="s">
        <v>22</v>
      </c>
      <c r="Q802" t="str">
        <f>LEFT(P802,FIND("/",P802,1)-1)</f>
        <v>music</v>
      </c>
      <c r="R802" t="str">
        <f>RIGHT(P802,LEN(P802)-SEARCH("/",P802,1))</f>
        <v>rock</v>
      </c>
      <c r="S802" s="8">
        <f>(((L802/60)/60)/24)+DATE(1970,1,1)</f>
        <v>42167.208333333328</v>
      </c>
      <c r="T802" s="8">
        <f>(((M802/60)/60)/24)+DATE(1970,1,1)</f>
        <v>42171.208333333328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4">
        <f>(E803/D803)*100</f>
        <v>202.9130434782609</v>
      </c>
      <c r="G803" t="s">
        <v>19</v>
      </c>
      <c r="H803">
        <v>106</v>
      </c>
      <c r="I803" s="4">
        <f>(E803/H803)</f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121</v>
      </c>
      <c r="Q803" t="str">
        <f>LEFT(P803,FIND("/",P803,1)-1)</f>
        <v>photography</v>
      </c>
      <c r="R803" t="str">
        <f>RIGHT(P803,LEN(P803)-SEARCH("/",P803,1))</f>
        <v>photography books</v>
      </c>
      <c r="S803" s="8">
        <f>(((L803/60)/60)/24)+DATE(1970,1,1)</f>
        <v>43830.25</v>
      </c>
      <c r="T803" s="8">
        <f>(((M803/60)/60)/24)+DATE(1970,1,1)</f>
        <v>43852.25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4">
        <f>(E804/D804)*100</f>
        <v>197.03225806451613</v>
      </c>
      <c r="G804" t="s">
        <v>19</v>
      </c>
      <c r="H804">
        <v>142</v>
      </c>
      <c r="I804" s="4">
        <f>(E804/H804)</f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121</v>
      </c>
      <c r="Q804" t="str">
        <f>LEFT(P804,FIND("/",P804,1)-1)</f>
        <v>photography</v>
      </c>
      <c r="R804" t="str">
        <f>RIGHT(P804,LEN(P804)-SEARCH("/",P804,1))</f>
        <v>photography books</v>
      </c>
      <c r="S804" s="8">
        <f>(((L804/60)/60)/24)+DATE(1970,1,1)</f>
        <v>43650.208333333328</v>
      </c>
      <c r="T804" s="8">
        <f>(((M804/60)/60)/24)+DATE(1970,1,1)</f>
        <v>43652.208333333328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4">
        <f>(E805/D805)*100</f>
        <v>107</v>
      </c>
      <c r="G805" t="s">
        <v>19</v>
      </c>
      <c r="H805">
        <v>233</v>
      </c>
      <c r="I805" s="4">
        <f>(E805/H805)</f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32</v>
      </c>
      <c r="Q805" t="str">
        <f>LEFT(P805,FIND("/",P805,1)-1)</f>
        <v>theater</v>
      </c>
      <c r="R805" t="str">
        <f>RIGHT(P805,LEN(P805)-SEARCH("/",P805,1))</f>
        <v>plays</v>
      </c>
      <c r="S805" s="8">
        <f>(((L805/60)/60)/24)+DATE(1970,1,1)</f>
        <v>43492.25</v>
      </c>
      <c r="T805" s="8">
        <f>(((M805/60)/60)/24)+DATE(1970,1,1)</f>
        <v>43526.25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4">
        <f>(E806/D806)*100</f>
        <v>268.73076923076923</v>
      </c>
      <c r="G806" t="s">
        <v>19</v>
      </c>
      <c r="H806">
        <v>218</v>
      </c>
      <c r="I806" s="4">
        <f>(E806/H806)</f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22</v>
      </c>
      <c r="Q806" t="str">
        <f>LEFT(P806,FIND("/",P806,1)-1)</f>
        <v>music</v>
      </c>
      <c r="R806" t="str">
        <f>RIGHT(P806,LEN(P806)-SEARCH("/",P806,1))</f>
        <v>rock</v>
      </c>
      <c r="S806" s="8">
        <f>(((L806/60)/60)/24)+DATE(1970,1,1)</f>
        <v>43102.25</v>
      </c>
      <c r="T806" s="8">
        <f>(((M806/60)/60)/24)+DATE(1970,1,1)</f>
        <v>43122.25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4">
        <f>(E807/D807)*100</f>
        <v>50.845360824742272</v>
      </c>
      <c r="G807" t="s">
        <v>13</v>
      </c>
      <c r="H807">
        <v>67</v>
      </c>
      <c r="I807" s="4">
        <f>(E807/H807)</f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t="b">
        <v>0</v>
      </c>
      <c r="O807" t="b">
        <v>0</v>
      </c>
      <c r="P807" t="s">
        <v>41</v>
      </c>
      <c r="Q807" t="str">
        <f>LEFT(P807,FIND("/",P807,1)-1)</f>
        <v>film &amp; video</v>
      </c>
      <c r="R807" t="str">
        <f>RIGHT(P807,LEN(P807)-SEARCH("/",P807,1))</f>
        <v>documentary</v>
      </c>
      <c r="S807" s="8">
        <f>(((L807/60)/60)/24)+DATE(1970,1,1)</f>
        <v>41958.25</v>
      </c>
      <c r="T807" s="8">
        <f>(((M807/60)/60)/24)+DATE(1970,1,1)</f>
        <v>42009.25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4">
        <f>(E808/D808)*100</f>
        <v>1180.2857142857142</v>
      </c>
      <c r="G808" t="s">
        <v>19</v>
      </c>
      <c r="H808">
        <v>76</v>
      </c>
      <c r="I808" s="4">
        <f>(E808/H808)</f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52</v>
      </c>
      <c r="Q808" t="str">
        <f>LEFT(P808,FIND("/",P808,1)-1)</f>
        <v>film &amp; video</v>
      </c>
      <c r="R808" t="str">
        <f>RIGHT(P808,LEN(P808)-SEARCH("/",P808,1))</f>
        <v>drama</v>
      </c>
      <c r="S808" s="8">
        <f>(((L808/60)/60)/24)+DATE(1970,1,1)</f>
        <v>40973.25</v>
      </c>
      <c r="T808" s="8">
        <f>(((M808/60)/60)/24)+DATE(1970,1,1)</f>
        <v>40997.208333333336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4">
        <f>(E809/D809)*100</f>
        <v>264</v>
      </c>
      <c r="G809" t="s">
        <v>19</v>
      </c>
      <c r="H809">
        <v>43</v>
      </c>
      <c r="I809" s="4">
        <f>(E809/H809)</f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32</v>
      </c>
      <c r="Q809" t="str">
        <f>LEFT(P809,FIND("/",P809,1)-1)</f>
        <v>theater</v>
      </c>
      <c r="R809" t="str">
        <f>RIGHT(P809,LEN(P809)-SEARCH("/",P809,1))</f>
        <v>plays</v>
      </c>
      <c r="S809" s="8">
        <f>(((L809/60)/60)/24)+DATE(1970,1,1)</f>
        <v>43753.208333333328</v>
      </c>
      <c r="T809" s="8">
        <f>(((M809/60)/60)/24)+DATE(1970,1,1)</f>
        <v>43797.25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4">
        <f>(E810/D810)*100</f>
        <v>30.44230769230769</v>
      </c>
      <c r="G810" t="s">
        <v>13</v>
      </c>
      <c r="H810">
        <v>19</v>
      </c>
      <c r="I810" s="4">
        <f>(E810/H810)</f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16</v>
      </c>
      <c r="Q810" t="str">
        <f>LEFT(P810,FIND("/",P810,1)-1)</f>
        <v>food</v>
      </c>
      <c r="R810" t="str">
        <f>RIGHT(P810,LEN(P810)-SEARCH("/",P810,1))</f>
        <v>food trucks</v>
      </c>
      <c r="S810" s="8">
        <f>(((L810/60)/60)/24)+DATE(1970,1,1)</f>
        <v>42507.208333333328</v>
      </c>
      <c r="T810" s="8">
        <f>(((M810/60)/60)/24)+DATE(1970,1,1)</f>
        <v>42524.208333333328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4">
        <f>(E811/D811)*100</f>
        <v>62.880681818181813</v>
      </c>
      <c r="G811" t="s">
        <v>13</v>
      </c>
      <c r="H811">
        <v>2108</v>
      </c>
      <c r="I811" s="4">
        <f>(E811/H811)</f>
        <v>42</v>
      </c>
      <c r="J811" t="s">
        <v>97</v>
      </c>
      <c r="K811" t="s">
        <v>98</v>
      </c>
      <c r="L811">
        <v>1344920400</v>
      </c>
      <c r="M811">
        <v>1345006800</v>
      </c>
      <c r="N811" t="b">
        <v>0</v>
      </c>
      <c r="O811" t="b">
        <v>0</v>
      </c>
      <c r="P811" t="s">
        <v>41</v>
      </c>
      <c r="Q811" t="str">
        <f>LEFT(P811,FIND("/",P811,1)-1)</f>
        <v>film &amp; video</v>
      </c>
      <c r="R811" t="str">
        <f>RIGHT(P811,LEN(P811)-SEARCH("/",P811,1))</f>
        <v>documentary</v>
      </c>
      <c r="S811" s="8">
        <f>(((L811/60)/60)/24)+DATE(1970,1,1)</f>
        <v>41135.208333333336</v>
      </c>
      <c r="T811" s="8">
        <f>(((M811/60)/60)/24)+DATE(1970,1,1)</f>
        <v>41136.208333333336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4">
        <f>(E812/D812)*100</f>
        <v>193.125</v>
      </c>
      <c r="G812" t="s">
        <v>19</v>
      </c>
      <c r="H812">
        <v>221</v>
      </c>
      <c r="I812" s="4">
        <f>(E812/H812)</f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32</v>
      </c>
      <c r="Q812" t="str">
        <f>LEFT(P812,FIND("/",P812,1)-1)</f>
        <v>theater</v>
      </c>
      <c r="R812" t="str">
        <f>RIGHT(P812,LEN(P812)-SEARCH("/",P812,1))</f>
        <v>plays</v>
      </c>
      <c r="S812" s="8">
        <f>(((L812/60)/60)/24)+DATE(1970,1,1)</f>
        <v>43067.25</v>
      </c>
      <c r="T812" s="8">
        <f>(((M812/60)/60)/24)+DATE(1970,1,1)</f>
        <v>43077.25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4">
        <f>(E813/D813)*100</f>
        <v>77.102702702702715</v>
      </c>
      <c r="G813" t="s">
        <v>13</v>
      </c>
      <c r="H813">
        <v>679</v>
      </c>
      <c r="I813" s="4">
        <f>(E813/H813)</f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88</v>
      </c>
      <c r="Q813" t="str">
        <f>LEFT(P813,FIND("/",P813,1)-1)</f>
        <v>games</v>
      </c>
      <c r="R813" t="str">
        <f>RIGHT(P813,LEN(P813)-SEARCH("/",P813,1))</f>
        <v>video games</v>
      </c>
      <c r="S813" s="8">
        <f>(((L813/60)/60)/24)+DATE(1970,1,1)</f>
        <v>42378.25</v>
      </c>
      <c r="T813" s="8">
        <f>(((M813/60)/60)/24)+DATE(1970,1,1)</f>
        <v>42380.25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4">
        <f>(E814/D814)*100</f>
        <v>225.52763819095478</v>
      </c>
      <c r="G814" t="s">
        <v>19</v>
      </c>
      <c r="H814">
        <v>2805</v>
      </c>
      <c r="I814" s="4">
        <f>(E814/H814)</f>
        <v>48</v>
      </c>
      <c r="J814" t="s">
        <v>14</v>
      </c>
      <c r="K814" t="s">
        <v>15</v>
      </c>
      <c r="L814">
        <v>1523854800</v>
      </c>
      <c r="M814">
        <v>1524286800</v>
      </c>
      <c r="N814" t="b">
        <v>0</v>
      </c>
      <c r="O814" t="b">
        <v>0</v>
      </c>
      <c r="P814" t="s">
        <v>67</v>
      </c>
      <c r="Q814" t="str">
        <f>LEFT(P814,FIND("/",P814,1)-1)</f>
        <v>publishing</v>
      </c>
      <c r="R814" t="str">
        <f>RIGHT(P814,LEN(P814)-SEARCH("/",P814,1))</f>
        <v>nonfiction</v>
      </c>
      <c r="S814" s="8">
        <f>(((L814/60)/60)/24)+DATE(1970,1,1)</f>
        <v>43206.208333333328</v>
      </c>
      <c r="T814" s="8">
        <f>(((M814/60)/60)/24)+DATE(1970,1,1)</f>
        <v>43211.208333333328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4">
        <f>(E815/D815)*100</f>
        <v>239.40625</v>
      </c>
      <c r="G815" t="s">
        <v>19</v>
      </c>
      <c r="H815">
        <v>68</v>
      </c>
      <c r="I815" s="4">
        <f>(E815/H815)</f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88</v>
      </c>
      <c r="Q815" t="str">
        <f>LEFT(P815,FIND("/",P815,1)-1)</f>
        <v>games</v>
      </c>
      <c r="R815" t="str">
        <f>RIGHT(P815,LEN(P815)-SEARCH("/",P815,1))</f>
        <v>video games</v>
      </c>
      <c r="S815" s="8">
        <f>(((L815/60)/60)/24)+DATE(1970,1,1)</f>
        <v>41148.208333333336</v>
      </c>
      <c r="T815" s="8">
        <f>(((M815/60)/60)/24)+DATE(1970,1,1)</f>
        <v>41158.208333333336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4">
        <f>(E816/D816)*100</f>
        <v>92.1875</v>
      </c>
      <c r="G816" t="s">
        <v>13</v>
      </c>
      <c r="H816">
        <v>36</v>
      </c>
      <c r="I816" s="4">
        <f>(E816/H816)</f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t="b">
        <v>0</v>
      </c>
      <c r="O816" t="b">
        <v>1</v>
      </c>
      <c r="P816" t="s">
        <v>22</v>
      </c>
      <c r="Q816" t="str">
        <f>LEFT(P816,FIND("/",P816,1)-1)</f>
        <v>music</v>
      </c>
      <c r="R816" t="str">
        <f>RIGHT(P816,LEN(P816)-SEARCH("/",P816,1))</f>
        <v>rock</v>
      </c>
      <c r="S816" s="8">
        <f>(((L816/60)/60)/24)+DATE(1970,1,1)</f>
        <v>42517.208333333328</v>
      </c>
      <c r="T816" s="8">
        <f>(((M816/60)/60)/24)+DATE(1970,1,1)</f>
        <v>42519.208333333328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4">
        <f>(E817/D817)*100</f>
        <v>130.23333333333335</v>
      </c>
      <c r="G817" t="s">
        <v>19</v>
      </c>
      <c r="H817">
        <v>183</v>
      </c>
      <c r="I817" s="4">
        <f>(E817/H817)</f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t="b">
        <v>0</v>
      </c>
      <c r="O817" t="b">
        <v>0</v>
      </c>
      <c r="P817" t="s">
        <v>22</v>
      </c>
      <c r="Q817" t="str">
        <f>LEFT(P817,FIND("/",P817,1)-1)</f>
        <v>music</v>
      </c>
      <c r="R817" t="str">
        <f>RIGHT(P817,LEN(P817)-SEARCH("/",P817,1))</f>
        <v>rock</v>
      </c>
      <c r="S817" s="8">
        <f>(((L817/60)/60)/24)+DATE(1970,1,1)</f>
        <v>43068.25</v>
      </c>
      <c r="T817" s="8">
        <f>(((M817/60)/60)/24)+DATE(1970,1,1)</f>
        <v>43094.25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4">
        <f>(E818/D818)*100</f>
        <v>615.21739130434787</v>
      </c>
      <c r="G818" t="s">
        <v>19</v>
      </c>
      <c r="H818">
        <v>133</v>
      </c>
      <c r="I818" s="4">
        <f>(E818/H818)</f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32</v>
      </c>
      <c r="Q818" t="str">
        <f>LEFT(P818,FIND("/",P818,1)-1)</f>
        <v>theater</v>
      </c>
      <c r="R818" t="str">
        <f>RIGHT(P818,LEN(P818)-SEARCH("/",P818,1))</f>
        <v>plays</v>
      </c>
      <c r="S818" s="8">
        <f>(((L818/60)/60)/24)+DATE(1970,1,1)</f>
        <v>41680.25</v>
      </c>
      <c r="T818" s="8">
        <f>(((M818/60)/60)/24)+DATE(1970,1,1)</f>
        <v>41682.25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4">
        <f>(E819/D819)*100</f>
        <v>368.79532163742692</v>
      </c>
      <c r="G819" t="s">
        <v>19</v>
      </c>
      <c r="H819">
        <v>2489</v>
      </c>
      <c r="I819" s="4">
        <f>(E819/H819)</f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t="b">
        <v>0</v>
      </c>
      <c r="O819" t="b">
        <v>1</v>
      </c>
      <c r="P819" t="s">
        <v>67</v>
      </c>
      <c r="Q819" t="str">
        <f>LEFT(P819,FIND("/",P819,1)-1)</f>
        <v>publishing</v>
      </c>
      <c r="R819" t="str">
        <f>RIGHT(P819,LEN(P819)-SEARCH("/",P819,1))</f>
        <v>nonfiction</v>
      </c>
      <c r="S819" s="8">
        <f>(((L819/60)/60)/24)+DATE(1970,1,1)</f>
        <v>43589.208333333328</v>
      </c>
      <c r="T819" s="8">
        <f>(((M819/60)/60)/24)+DATE(1970,1,1)</f>
        <v>43617.208333333328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4">
        <f>(E820/D820)*100</f>
        <v>1094.8571428571429</v>
      </c>
      <c r="G820" t="s">
        <v>19</v>
      </c>
      <c r="H820">
        <v>69</v>
      </c>
      <c r="I820" s="4">
        <f>(E820/H820)</f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32</v>
      </c>
      <c r="Q820" t="str">
        <f>LEFT(P820,FIND("/",P820,1)-1)</f>
        <v>theater</v>
      </c>
      <c r="R820" t="str">
        <f>RIGHT(P820,LEN(P820)-SEARCH("/",P820,1))</f>
        <v>plays</v>
      </c>
      <c r="S820" s="8">
        <f>(((L820/60)/60)/24)+DATE(1970,1,1)</f>
        <v>43486.25</v>
      </c>
      <c r="T820" s="8">
        <f>(((M820/60)/60)/24)+DATE(1970,1,1)</f>
        <v>43499.25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4">
        <f>(E821/D821)*100</f>
        <v>50.662921348314605</v>
      </c>
      <c r="G821" t="s">
        <v>13</v>
      </c>
      <c r="H821">
        <v>47</v>
      </c>
      <c r="I821" s="4">
        <f>(E821/H821)</f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88</v>
      </c>
      <c r="Q821" t="str">
        <f>LEFT(P821,FIND("/",P821,1)-1)</f>
        <v>games</v>
      </c>
      <c r="R821" t="str">
        <f>RIGHT(P821,LEN(P821)-SEARCH("/",P821,1))</f>
        <v>video games</v>
      </c>
      <c r="S821" s="8">
        <f>(((L821/60)/60)/24)+DATE(1970,1,1)</f>
        <v>41237.25</v>
      </c>
      <c r="T821" s="8">
        <f>(((M821/60)/60)/24)+DATE(1970,1,1)</f>
        <v>41252.25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4">
        <f>(E822/D822)*100</f>
        <v>800.6</v>
      </c>
      <c r="G822" t="s">
        <v>19</v>
      </c>
      <c r="H822">
        <v>279</v>
      </c>
      <c r="I822" s="4">
        <f>(E822/H822)</f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t="b">
        <v>0</v>
      </c>
      <c r="O822" t="b">
        <v>1</v>
      </c>
      <c r="P822" t="s">
        <v>22</v>
      </c>
      <c r="Q822" t="str">
        <f>LEFT(P822,FIND("/",P822,1)-1)</f>
        <v>music</v>
      </c>
      <c r="R822" t="str">
        <f>RIGHT(P822,LEN(P822)-SEARCH("/",P822,1))</f>
        <v>rock</v>
      </c>
      <c r="S822" s="8">
        <f>(((L822/60)/60)/24)+DATE(1970,1,1)</f>
        <v>43310.208333333328</v>
      </c>
      <c r="T822" s="8">
        <f>(((M822/60)/60)/24)+DATE(1970,1,1)</f>
        <v>43323.208333333328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4">
        <f>(E823/D823)*100</f>
        <v>291.28571428571428</v>
      </c>
      <c r="G823" t="s">
        <v>19</v>
      </c>
      <c r="H823">
        <v>210</v>
      </c>
      <c r="I823" s="4">
        <f>(E823/H823)</f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41</v>
      </c>
      <c r="Q823" t="str">
        <f>LEFT(P823,FIND("/",P823,1)-1)</f>
        <v>film &amp; video</v>
      </c>
      <c r="R823" t="str">
        <f>RIGHT(P823,LEN(P823)-SEARCH("/",P823,1))</f>
        <v>documentary</v>
      </c>
      <c r="S823" s="8">
        <f>(((L823/60)/60)/24)+DATE(1970,1,1)</f>
        <v>42794.25</v>
      </c>
      <c r="T823" s="8">
        <f>(((M823/60)/60)/24)+DATE(1970,1,1)</f>
        <v>42807.208333333328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4">
        <f>(E824/D824)*100</f>
        <v>349.9666666666667</v>
      </c>
      <c r="G824" t="s">
        <v>19</v>
      </c>
      <c r="H824">
        <v>2100</v>
      </c>
      <c r="I824" s="4">
        <f>(E824/H824)</f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22</v>
      </c>
      <c r="Q824" t="str">
        <f>LEFT(P824,FIND("/",P824,1)-1)</f>
        <v>music</v>
      </c>
      <c r="R824" t="str">
        <f>RIGHT(P824,LEN(P824)-SEARCH("/",P824,1))</f>
        <v>rock</v>
      </c>
      <c r="S824" s="8">
        <f>(((L824/60)/60)/24)+DATE(1970,1,1)</f>
        <v>41698.25</v>
      </c>
      <c r="T824" s="8">
        <f>(((M824/60)/60)/24)+DATE(1970,1,1)</f>
        <v>41715.208333333336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4">
        <f>(E825/D825)*100</f>
        <v>357.07317073170731</v>
      </c>
      <c r="G825" t="s">
        <v>19</v>
      </c>
      <c r="H825">
        <v>252</v>
      </c>
      <c r="I825" s="4">
        <f>(E825/H825)</f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22</v>
      </c>
      <c r="Q825" t="str">
        <f>LEFT(P825,FIND("/",P825,1)-1)</f>
        <v>music</v>
      </c>
      <c r="R825" t="str">
        <f>RIGHT(P825,LEN(P825)-SEARCH("/",P825,1))</f>
        <v>rock</v>
      </c>
      <c r="S825" s="8">
        <f>(((L825/60)/60)/24)+DATE(1970,1,1)</f>
        <v>41892.208333333336</v>
      </c>
      <c r="T825" s="8">
        <f>(((M825/60)/60)/24)+DATE(1970,1,1)</f>
        <v>41917.208333333336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4">
        <f>(E826/D826)*100</f>
        <v>126.48941176470588</v>
      </c>
      <c r="G826" t="s">
        <v>19</v>
      </c>
      <c r="H826">
        <v>1280</v>
      </c>
      <c r="I826" s="4">
        <f>(E826/H826)</f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67</v>
      </c>
      <c r="Q826" t="str">
        <f>LEFT(P826,FIND("/",P826,1)-1)</f>
        <v>publishing</v>
      </c>
      <c r="R826" t="str">
        <f>RIGHT(P826,LEN(P826)-SEARCH("/",P826,1))</f>
        <v>nonfiction</v>
      </c>
      <c r="S826" s="8">
        <f>(((L826/60)/60)/24)+DATE(1970,1,1)</f>
        <v>40348.208333333336</v>
      </c>
      <c r="T826" s="8">
        <f>(((M826/60)/60)/24)+DATE(1970,1,1)</f>
        <v>40380.208333333336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4">
        <f>(E827/D827)*100</f>
        <v>387.5</v>
      </c>
      <c r="G827" t="s">
        <v>19</v>
      </c>
      <c r="H827">
        <v>157</v>
      </c>
      <c r="I827" s="4">
        <f>(E827/H827)</f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t="b">
        <v>0</v>
      </c>
      <c r="O827" t="b">
        <v>0</v>
      </c>
      <c r="P827" t="s">
        <v>99</v>
      </c>
      <c r="Q827" t="str">
        <f>LEFT(P827,FIND("/",P827,1)-1)</f>
        <v>film &amp; video</v>
      </c>
      <c r="R827" t="str">
        <f>RIGHT(P827,LEN(P827)-SEARCH("/",P827,1))</f>
        <v>shorts</v>
      </c>
      <c r="S827" s="8">
        <f>(((L827/60)/60)/24)+DATE(1970,1,1)</f>
        <v>42941.208333333328</v>
      </c>
      <c r="T827" s="8">
        <f>(((M827/60)/60)/24)+DATE(1970,1,1)</f>
        <v>42953.208333333328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4">
        <f>(E828/D828)*100</f>
        <v>457.03571428571428</v>
      </c>
      <c r="G828" t="s">
        <v>19</v>
      </c>
      <c r="H828">
        <v>194</v>
      </c>
      <c r="I828" s="4">
        <f>(E828/H828)</f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32</v>
      </c>
      <c r="Q828" t="str">
        <f>LEFT(P828,FIND("/",P828,1)-1)</f>
        <v>theater</v>
      </c>
      <c r="R828" t="str">
        <f>RIGHT(P828,LEN(P828)-SEARCH("/",P828,1))</f>
        <v>plays</v>
      </c>
      <c r="S828" s="8">
        <f>(((L828/60)/60)/24)+DATE(1970,1,1)</f>
        <v>40525.25</v>
      </c>
      <c r="T828" s="8">
        <f>(((M828/60)/60)/24)+DATE(1970,1,1)</f>
        <v>40553.25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4">
        <f>(E829/D829)*100</f>
        <v>266.69565217391306</v>
      </c>
      <c r="G829" t="s">
        <v>19</v>
      </c>
      <c r="H829">
        <v>82</v>
      </c>
      <c r="I829" s="4">
        <f>(E829/H829)</f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t="b">
        <v>0</v>
      </c>
      <c r="O829" t="b">
        <v>1</v>
      </c>
      <c r="P829" t="s">
        <v>52</v>
      </c>
      <c r="Q829" t="str">
        <f>LEFT(P829,FIND("/",P829,1)-1)</f>
        <v>film &amp; video</v>
      </c>
      <c r="R829" t="str">
        <f>RIGHT(P829,LEN(P829)-SEARCH("/",P829,1))</f>
        <v>drama</v>
      </c>
      <c r="S829" s="8">
        <f>(((L829/60)/60)/24)+DATE(1970,1,1)</f>
        <v>40666.208333333336</v>
      </c>
      <c r="T829" s="8">
        <f>(((M829/60)/60)/24)+DATE(1970,1,1)</f>
        <v>40678.208333333336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4">
        <f>(E830/D830)*100</f>
        <v>69</v>
      </c>
      <c r="G830" t="s">
        <v>13</v>
      </c>
      <c r="H830">
        <v>70</v>
      </c>
      <c r="I830" s="4">
        <f>(E830/H830)</f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32</v>
      </c>
      <c r="Q830" t="str">
        <f>LEFT(P830,FIND("/",P830,1)-1)</f>
        <v>theater</v>
      </c>
      <c r="R830" t="str">
        <f>RIGHT(P830,LEN(P830)-SEARCH("/",P830,1))</f>
        <v>plays</v>
      </c>
      <c r="S830" s="8">
        <f>(((L830/60)/60)/24)+DATE(1970,1,1)</f>
        <v>43340.208333333328</v>
      </c>
      <c r="T830" s="8">
        <f>(((M830/60)/60)/24)+DATE(1970,1,1)</f>
        <v>43365.208333333328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4">
        <f>(E831/D831)*100</f>
        <v>51.34375</v>
      </c>
      <c r="G831" t="s">
        <v>13</v>
      </c>
      <c r="H831">
        <v>154</v>
      </c>
      <c r="I831" s="4">
        <f>(E831/H831)</f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32</v>
      </c>
      <c r="Q831" t="str">
        <f>LEFT(P831,FIND("/",P831,1)-1)</f>
        <v>theater</v>
      </c>
      <c r="R831" t="str">
        <f>RIGHT(P831,LEN(P831)-SEARCH("/",P831,1))</f>
        <v>plays</v>
      </c>
      <c r="S831" s="8">
        <f>(((L831/60)/60)/24)+DATE(1970,1,1)</f>
        <v>42164.208333333328</v>
      </c>
      <c r="T831" s="8">
        <f>(((M831/60)/60)/24)+DATE(1970,1,1)</f>
        <v>42179.208333333328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4">
        <f>(E832/D832)*100</f>
        <v>1.1710526315789473</v>
      </c>
      <c r="G832" t="s">
        <v>13</v>
      </c>
      <c r="H832">
        <v>22</v>
      </c>
      <c r="I832" s="4">
        <f>(E832/H832)</f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32</v>
      </c>
      <c r="Q832" t="str">
        <f>LEFT(P832,FIND("/",P832,1)-1)</f>
        <v>theater</v>
      </c>
      <c r="R832" t="str">
        <f>RIGHT(P832,LEN(P832)-SEARCH("/",P832,1))</f>
        <v>plays</v>
      </c>
      <c r="S832" s="8">
        <f>(((L832/60)/60)/24)+DATE(1970,1,1)</f>
        <v>43103.25</v>
      </c>
      <c r="T832" s="8">
        <f>(((M832/60)/60)/24)+DATE(1970,1,1)</f>
        <v>43162.25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4">
        <f>(E833/D833)*100</f>
        <v>108.97734294541709</v>
      </c>
      <c r="G833" t="s">
        <v>19</v>
      </c>
      <c r="H833">
        <v>4233</v>
      </c>
      <c r="I833" s="4">
        <f>(E833/H833)</f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121</v>
      </c>
      <c r="Q833" t="str">
        <f>LEFT(P833,FIND("/",P833,1)-1)</f>
        <v>photography</v>
      </c>
      <c r="R833" t="str">
        <f>RIGHT(P833,LEN(P833)-SEARCH("/",P833,1))</f>
        <v>photography books</v>
      </c>
      <c r="S833" s="8">
        <f>(((L833/60)/60)/24)+DATE(1970,1,1)</f>
        <v>40994.208333333336</v>
      </c>
      <c r="T833" s="8">
        <f>(((M833/60)/60)/24)+DATE(1970,1,1)</f>
        <v>41028.208333333336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4">
        <f>(E834/D834)*100</f>
        <v>315.17592592592592</v>
      </c>
      <c r="G834" t="s">
        <v>19</v>
      </c>
      <c r="H834">
        <v>1297</v>
      </c>
      <c r="I834" s="4">
        <f>(E834/H834)</f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t="b">
        <v>1</v>
      </c>
      <c r="O834" t="b">
        <v>0</v>
      </c>
      <c r="P834" t="s">
        <v>205</v>
      </c>
      <c r="Q834" t="str">
        <f>LEFT(P834,FIND("/",P834,1)-1)</f>
        <v>publishing</v>
      </c>
      <c r="R834" t="str">
        <f>RIGHT(P834,LEN(P834)-SEARCH("/",P834,1))</f>
        <v>translations</v>
      </c>
      <c r="S834" s="8">
        <f>(((L834/60)/60)/24)+DATE(1970,1,1)</f>
        <v>42299.208333333328</v>
      </c>
      <c r="T834" s="8">
        <f>(((M834/60)/60)/24)+DATE(1970,1,1)</f>
        <v>42333.25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4">
        <f>(E835/D835)*100</f>
        <v>157.69117647058823</v>
      </c>
      <c r="G835" t="s">
        <v>19</v>
      </c>
      <c r="H835">
        <v>165</v>
      </c>
      <c r="I835" s="4">
        <f>(E835/H835)</f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t="b">
        <v>0</v>
      </c>
      <c r="O835" t="b">
        <v>0</v>
      </c>
      <c r="P835" t="s">
        <v>205</v>
      </c>
      <c r="Q835" t="str">
        <f>LEFT(P835,FIND("/",P835,1)-1)</f>
        <v>publishing</v>
      </c>
      <c r="R835" t="str">
        <f>RIGHT(P835,LEN(P835)-SEARCH("/",P835,1))</f>
        <v>translations</v>
      </c>
      <c r="S835" s="8">
        <f>(((L835/60)/60)/24)+DATE(1970,1,1)</f>
        <v>40588.25</v>
      </c>
      <c r="T835" s="8">
        <f>(((M835/60)/60)/24)+DATE(1970,1,1)</f>
        <v>40599.25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4">
        <f>(E836/D836)*100</f>
        <v>153.8082191780822</v>
      </c>
      <c r="G836" t="s">
        <v>19</v>
      </c>
      <c r="H836">
        <v>119</v>
      </c>
      <c r="I836" s="4">
        <f>(E836/H836)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32</v>
      </c>
      <c r="Q836" t="str">
        <f>LEFT(P836,FIND("/",P836,1)-1)</f>
        <v>theater</v>
      </c>
      <c r="R836" t="str">
        <f>RIGHT(P836,LEN(P836)-SEARCH("/",P836,1))</f>
        <v>plays</v>
      </c>
      <c r="S836" s="8">
        <f>(((L836/60)/60)/24)+DATE(1970,1,1)</f>
        <v>41448.208333333336</v>
      </c>
      <c r="T836" s="8">
        <f>(((M836/60)/60)/24)+DATE(1970,1,1)</f>
        <v>41454.208333333336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4">
        <f>(E837/D837)*100</f>
        <v>89.738979118329468</v>
      </c>
      <c r="G837" t="s">
        <v>13</v>
      </c>
      <c r="H837">
        <v>1758</v>
      </c>
      <c r="I837" s="4">
        <f>(E837/H837)</f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27</v>
      </c>
      <c r="Q837" t="str">
        <f>LEFT(P837,FIND("/",P837,1)-1)</f>
        <v>technology</v>
      </c>
      <c r="R837" t="str">
        <f>RIGHT(P837,LEN(P837)-SEARCH("/",P837,1))</f>
        <v>web</v>
      </c>
      <c r="S837" s="8">
        <f>(((L837/60)/60)/24)+DATE(1970,1,1)</f>
        <v>42063.25</v>
      </c>
      <c r="T837" s="8">
        <f>(((M837/60)/60)/24)+DATE(1970,1,1)</f>
        <v>42069.25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4">
        <f>(E838/D838)*100</f>
        <v>75.135802469135797</v>
      </c>
      <c r="G838" t="s">
        <v>13</v>
      </c>
      <c r="H838">
        <v>94</v>
      </c>
      <c r="I838" s="4">
        <f>(E838/H838)</f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59</v>
      </c>
      <c r="Q838" t="str">
        <f>LEFT(P838,FIND("/",P838,1)-1)</f>
        <v>music</v>
      </c>
      <c r="R838" t="str">
        <f>RIGHT(P838,LEN(P838)-SEARCH("/",P838,1))</f>
        <v>indie rock</v>
      </c>
      <c r="S838" s="8">
        <f>(((L838/60)/60)/24)+DATE(1970,1,1)</f>
        <v>40214.25</v>
      </c>
      <c r="T838" s="8">
        <f>(((M838/60)/60)/24)+DATE(1970,1,1)</f>
        <v>40225.25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4">
        <f>(E839/D839)*100</f>
        <v>852.88135593220341</v>
      </c>
      <c r="G839" t="s">
        <v>19</v>
      </c>
      <c r="H839">
        <v>1797</v>
      </c>
      <c r="I839" s="4">
        <f>(E839/H839)</f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158</v>
      </c>
      <c r="Q839" t="str">
        <f>LEFT(P839,FIND("/",P839,1)-1)</f>
        <v>music</v>
      </c>
      <c r="R839" t="str">
        <f>RIGHT(P839,LEN(P839)-SEARCH("/",P839,1))</f>
        <v>jazz</v>
      </c>
      <c r="S839" s="8">
        <f>(((L839/60)/60)/24)+DATE(1970,1,1)</f>
        <v>40629.208333333336</v>
      </c>
      <c r="T839" s="8">
        <f>(((M839/60)/60)/24)+DATE(1970,1,1)</f>
        <v>40683.208333333336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4">
        <f>(E840/D840)*100</f>
        <v>138.90625</v>
      </c>
      <c r="G840" t="s">
        <v>19</v>
      </c>
      <c r="H840">
        <v>261</v>
      </c>
      <c r="I840" s="4">
        <f>(E840/H840)</f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32</v>
      </c>
      <c r="Q840" t="str">
        <f>LEFT(P840,FIND("/",P840,1)-1)</f>
        <v>theater</v>
      </c>
      <c r="R840" t="str">
        <f>RIGHT(P840,LEN(P840)-SEARCH("/",P840,1))</f>
        <v>plays</v>
      </c>
      <c r="S840" s="8">
        <f>(((L840/60)/60)/24)+DATE(1970,1,1)</f>
        <v>43370.208333333328</v>
      </c>
      <c r="T840" s="8">
        <f>(((M840/60)/60)/24)+DATE(1970,1,1)</f>
        <v>43379.208333333328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4">
        <f>(E841/D841)*100</f>
        <v>190.18181818181819</v>
      </c>
      <c r="G841" t="s">
        <v>19</v>
      </c>
      <c r="H841">
        <v>157</v>
      </c>
      <c r="I841" s="4">
        <f>(E841/H841)</f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41</v>
      </c>
      <c r="Q841" t="str">
        <f>LEFT(P841,FIND("/",P841,1)-1)</f>
        <v>film &amp; video</v>
      </c>
      <c r="R841" t="str">
        <f>RIGHT(P841,LEN(P841)-SEARCH("/",P841,1))</f>
        <v>documentary</v>
      </c>
      <c r="S841" s="8">
        <f>(((L841/60)/60)/24)+DATE(1970,1,1)</f>
        <v>41715.208333333336</v>
      </c>
      <c r="T841" s="8">
        <f>(((M841/60)/60)/24)+DATE(1970,1,1)</f>
        <v>41760.208333333336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4">
        <f>(E842/D842)*100</f>
        <v>100.24333619948409</v>
      </c>
      <c r="G842" t="s">
        <v>19</v>
      </c>
      <c r="H842">
        <v>3533</v>
      </c>
      <c r="I842" s="4">
        <f>(E842/H842)</f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32</v>
      </c>
      <c r="Q842" t="str">
        <f>LEFT(P842,FIND("/",P842,1)-1)</f>
        <v>theater</v>
      </c>
      <c r="R842" t="str">
        <f>RIGHT(P842,LEN(P842)-SEARCH("/",P842,1))</f>
        <v>plays</v>
      </c>
      <c r="S842" s="8">
        <f>(((L842/60)/60)/24)+DATE(1970,1,1)</f>
        <v>41836.208333333336</v>
      </c>
      <c r="T842" s="8">
        <f>(((M842/60)/60)/24)+DATE(1970,1,1)</f>
        <v>41838.208333333336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4">
        <f>(E843/D843)*100</f>
        <v>142.75824175824175</v>
      </c>
      <c r="G843" t="s">
        <v>19</v>
      </c>
      <c r="H843">
        <v>155</v>
      </c>
      <c r="I843" s="4">
        <f>(E843/H843)</f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27</v>
      </c>
      <c r="Q843" t="str">
        <f>LEFT(P843,FIND("/",P843,1)-1)</f>
        <v>technology</v>
      </c>
      <c r="R843" t="str">
        <f>RIGHT(P843,LEN(P843)-SEARCH("/",P843,1))</f>
        <v>web</v>
      </c>
      <c r="S843" s="8">
        <f>(((L843/60)/60)/24)+DATE(1970,1,1)</f>
        <v>42419.25</v>
      </c>
      <c r="T843" s="8">
        <f>(((M843/60)/60)/24)+DATE(1970,1,1)</f>
        <v>42435.25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4">
        <f>(E844/D844)*100</f>
        <v>563.13333333333333</v>
      </c>
      <c r="G844" t="s">
        <v>19</v>
      </c>
      <c r="H844">
        <v>132</v>
      </c>
      <c r="I844" s="4">
        <f>(E844/H844)</f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t="b">
        <v>0</v>
      </c>
      <c r="O844" t="b">
        <v>0</v>
      </c>
      <c r="P844" t="s">
        <v>64</v>
      </c>
      <c r="Q844" t="str">
        <f>LEFT(P844,FIND("/",P844,1)-1)</f>
        <v>technology</v>
      </c>
      <c r="R844" t="str">
        <f>RIGHT(P844,LEN(P844)-SEARCH("/",P844,1))</f>
        <v>wearables</v>
      </c>
      <c r="S844" s="8">
        <f>(((L844/60)/60)/24)+DATE(1970,1,1)</f>
        <v>43266.208333333328</v>
      </c>
      <c r="T844" s="8">
        <f>(((M844/60)/60)/24)+DATE(1970,1,1)</f>
        <v>43269.208333333328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4">
        <f>(E845/D845)*100</f>
        <v>30.715909090909086</v>
      </c>
      <c r="G845" t="s">
        <v>13</v>
      </c>
      <c r="H845">
        <v>33</v>
      </c>
      <c r="I845" s="4">
        <f>(E845/H845)</f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121</v>
      </c>
      <c r="Q845" t="str">
        <f>LEFT(P845,FIND("/",P845,1)-1)</f>
        <v>photography</v>
      </c>
      <c r="R845" t="str">
        <f>RIGHT(P845,LEN(P845)-SEARCH("/",P845,1))</f>
        <v>photography books</v>
      </c>
      <c r="S845" s="8">
        <f>(((L845/60)/60)/24)+DATE(1970,1,1)</f>
        <v>43338.208333333328</v>
      </c>
      <c r="T845" s="8">
        <f>(((M845/60)/60)/24)+DATE(1970,1,1)</f>
        <v>43344.208333333328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4">
        <f>(E846/D846)*100</f>
        <v>99.39772727272728</v>
      </c>
      <c r="G846" t="s">
        <v>73</v>
      </c>
      <c r="H846">
        <v>94</v>
      </c>
      <c r="I846" s="4">
        <f>(E846/H846)</f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41</v>
      </c>
      <c r="Q846" t="str">
        <f>LEFT(P846,FIND("/",P846,1)-1)</f>
        <v>film &amp; video</v>
      </c>
      <c r="R846" t="str">
        <f>RIGHT(P846,LEN(P846)-SEARCH("/",P846,1))</f>
        <v>documentary</v>
      </c>
      <c r="S846" s="8">
        <f>(((L846/60)/60)/24)+DATE(1970,1,1)</f>
        <v>40930.25</v>
      </c>
      <c r="T846" s="8">
        <f>(((M846/60)/60)/24)+DATE(1970,1,1)</f>
        <v>40933.25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4">
        <f>(E847/D847)*100</f>
        <v>197.54935622317598</v>
      </c>
      <c r="G847" t="s">
        <v>19</v>
      </c>
      <c r="H847">
        <v>1354</v>
      </c>
      <c r="I847" s="4">
        <f>(E847/H847)</f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t="b">
        <v>0</v>
      </c>
      <c r="O847" t="b">
        <v>0</v>
      </c>
      <c r="P847" t="s">
        <v>27</v>
      </c>
      <c r="Q847" t="str">
        <f>LEFT(P847,FIND("/",P847,1)-1)</f>
        <v>technology</v>
      </c>
      <c r="R847" t="str">
        <f>RIGHT(P847,LEN(P847)-SEARCH("/",P847,1))</f>
        <v>web</v>
      </c>
      <c r="S847" s="8">
        <f>(((L847/60)/60)/24)+DATE(1970,1,1)</f>
        <v>43235.208333333328</v>
      </c>
      <c r="T847" s="8">
        <f>(((M847/60)/60)/24)+DATE(1970,1,1)</f>
        <v>43272.208333333328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4">
        <f>(E848/D848)*100</f>
        <v>508.5</v>
      </c>
      <c r="G848" t="s">
        <v>19</v>
      </c>
      <c r="H848">
        <v>48</v>
      </c>
      <c r="I848" s="4">
        <f>(E848/H848)</f>
        <v>105.9375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27</v>
      </c>
      <c r="Q848" t="str">
        <f>LEFT(P848,FIND("/",P848,1)-1)</f>
        <v>technology</v>
      </c>
      <c r="R848" t="str">
        <f>RIGHT(P848,LEN(P848)-SEARCH("/",P848,1))</f>
        <v>web</v>
      </c>
      <c r="S848" s="8">
        <f>(((L848/60)/60)/24)+DATE(1970,1,1)</f>
        <v>43302.208333333328</v>
      </c>
      <c r="T848" s="8">
        <f>(((M848/60)/60)/24)+DATE(1970,1,1)</f>
        <v>43338.208333333328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4">
        <f>(E849/D849)*100</f>
        <v>237.74468085106383</v>
      </c>
      <c r="G849" t="s">
        <v>19</v>
      </c>
      <c r="H849">
        <v>110</v>
      </c>
      <c r="I849" s="4">
        <f>(E849/H849)</f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16</v>
      </c>
      <c r="Q849" t="str">
        <f>LEFT(P849,FIND("/",P849,1)-1)</f>
        <v>food</v>
      </c>
      <c r="R849" t="str">
        <f>RIGHT(P849,LEN(P849)-SEARCH("/",P849,1))</f>
        <v>food trucks</v>
      </c>
      <c r="S849" s="8">
        <f>(((L849/60)/60)/24)+DATE(1970,1,1)</f>
        <v>43107.25</v>
      </c>
      <c r="T849" s="8">
        <f>(((M849/60)/60)/24)+DATE(1970,1,1)</f>
        <v>43110.25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4">
        <f>(E850/D850)*100</f>
        <v>338.46875</v>
      </c>
      <c r="G850" t="s">
        <v>19</v>
      </c>
      <c r="H850">
        <v>172</v>
      </c>
      <c r="I850" s="4">
        <f>(E850/H850)</f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52</v>
      </c>
      <c r="Q850" t="str">
        <f>LEFT(P850,FIND("/",P850,1)-1)</f>
        <v>film &amp; video</v>
      </c>
      <c r="R850" t="str">
        <f>RIGHT(P850,LEN(P850)-SEARCH("/",P850,1))</f>
        <v>drama</v>
      </c>
      <c r="S850" s="8">
        <f>(((L850/60)/60)/24)+DATE(1970,1,1)</f>
        <v>40341.208333333336</v>
      </c>
      <c r="T850" s="8">
        <f>(((M850/60)/60)/24)+DATE(1970,1,1)</f>
        <v>40350.208333333336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4">
        <f>(E851/D851)*100</f>
        <v>133.08955223880596</v>
      </c>
      <c r="G851" t="s">
        <v>19</v>
      </c>
      <c r="H851">
        <v>307</v>
      </c>
      <c r="I851" s="4">
        <f>(E851/H851)</f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59</v>
      </c>
      <c r="Q851" t="str">
        <f>LEFT(P851,FIND("/",P851,1)-1)</f>
        <v>music</v>
      </c>
      <c r="R851" t="str">
        <f>RIGHT(P851,LEN(P851)-SEARCH("/",P851,1))</f>
        <v>indie rock</v>
      </c>
      <c r="S851" s="8">
        <f>(((L851/60)/60)/24)+DATE(1970,1,1)</f>
        <v>40948.25</v>
      </c>
      <c r="T851" s="8">
        <f>(((M851/60)/60)/24)+DATE(1970,1,1)</f>
        <v>40951.25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4">
        <f>(E852/D852)*100</f>
        <v>1</v>
      </c>
      <c r="G852" t="s">
        <v>13</v>
      </c>
      <c r="H852">
        <v>1</v>
      </c>
      <c r="I852" s="4">
        <f>(E852/H852)</f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22</v>
      </c>
      <c r="Q852" t="str">
        <f>LEFT(P852,FIND("/",P852,1)-1)</f>
        <v>music</v>
      </c>
      <c r="R852" t="str">
        <f>RIGHT(P852,LEN(P852)-SEARCH("/",P852,1))</f>
        <v>rock</v>
      </c>
      <c r="S852" s="8">
        <f>(((L852/60)/60)/24)+DATE(1970,1,1)</f>
        <v>40866.25</v>
      </c>
      <c r="T852" s="8">
        <f>(((M852/60)/60)/24)+DATE(1970,1,1)</f>
        <v>40881.25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4">
        <f>(E853/D853)*100</f>
        <v>207.79999999999998</v>
      </c>
      <c r="G853" t="s">
        <v>19</v>
      </c>
      <c r="H853">
        <v>160</v>
      </c>
      <c r="I853" s="4">
        <f>(E853/H853)</f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49</v>
      </c>
      <c r="Q853" t="str">
        <f>LEFT(P853,FIND("/",P853,1)-1)</f>
        <v>music</v>
      </c>
      <c r="R853" t="str">
        <f>RIGHT(P853,LEN(P853)-SEARCH("/",P853,1))</f>
        <v>electric music</v>
      </c>
      <c r="S853" s="8">
        <f>(((L853/60)/60)/24)+DATE(1970,1,1)</f>
        <v>41031.208333333336</v>
      </c>
      <c r="T853" s="8">
        <f>(((M853/60)/60)/24)+DATE(1970,1,1)</f>
        <v>41064.208333333336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4">
        <f>(E854/D854)*100</f>
        <v>51.122448979591837</v>
      </c>
      <c r="G854" t="s">
        <v>13</v>
      </c>
      <c r="H854">
        <v>31</v>
      </c>
      <c r="I854" s="4">
        <f>(E854/H854)</f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88</v>
      </c>
      <c r="Q854" t="str">
        <f>LEFT(P854,FIND("/",P854,1)-1)</f>
        <v>games</v>
      </c>
      <c r="R854" t="str">
        <f>RIGHT(P854,LEN(P854)-SEARCH("/",P854,1))</f>
        <v>video games</v>
      </c>
      <c r="S854" s="8">
        <f>(((L854/60)/60)/24)+DATE(1970,1,1)</f>
        <v>40740.208333333336</v>
      </c>
      <c r="T854" s="8">
        <f>(((M854/60)/60)/24)+DATE(1970,1,1)</f>
        <v>40750.208333333336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4">
        <f>(E855/D855)*100</f>
        <v>652.05847953216369</v>
      </c>
      <c r="G855" t="s">
        <v>19</v>
      </c>
      <c r="H855">
        <v>1467</v>
      </c>
      <c r="I855" s="4">
        <f>(E855/H855)</f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t="b">
        <v>0</v>
      </c>
      <c r="O855" t="b">
        <v>1</v>
      </c>
      <c r="P855" t="s">
        <v>59</v>
      </c>
      <c r="Q855" t="str">
        <f>LEFT(P855,FIND("/",P855,1)-1)</f>
        <v>music</v>
      </c>
      <c r="R855" t="str">
        <f>RIGHT(P855,LEN(P855)-SEARCH("/",P855,1))</f>
        <v>indie rock</v>
      </c>
      <c r="S855" s="8">
        <f>(((L855/60)/60)/24)+DATE(1970,1,1)</f>
        <v>40714.208333333336</v>
      </c>
      <c r="T855" s="8">
        <f>(((M855/60)/60)/24)+DATE(1970,1,1)</f>
        <v>40719.208333333336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4">
        <f>(E856/D856)*100</f>
        <v>113.63099415204678</v>
      </c>
      <c r="G856" t="s">
        <v>19</v>
      </c>
      <c r="H856">
        <v>2662</v>
      </c>
      <c r="I856" s="4">
        <f>(E856/H856)</f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t="b">
        <v>0</v>
      </c>
      <c r="O856" t="b">
        <v>0</v>
      </c>
      <c r="P856" t="s">
        <v>118</v>
      </c>
      <c r="Q856" t="str">
        <f>LEFT(P856,FIND("/",P856,1)-1)</f>
        <v>publishing</v>
      </c>
      <c r="R856" t="str">
        <f>RIGHT(P856,LEN(P856)-SEARCH("/",P856,1))</f>
        <v>fiction</v>
      </c>
      <c r="S856" s="8">
        <f>(((L856/60)/60)/24)+DATE(1970,1,1)</f>
        <v>43787.25</v>
      </c>
      <c r="T856" s="8">
        <f>(((M856/60)/60)/24)+DATE(1970,1,1)</f>
        <v>43814.25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4">
        <f>(E857/D857)*100</f>
        <v>102.37606837606839</v>
      </c>
      <c r="G857" t="s">
        <v>19</v>
      </c>
      <c r="H857">
        <v>452</v>
      </c>
      <c r="I857" s="4">
        <f>(E857/H857)</f>
        <v>53</v>
      </c>
      <c r="J857" t="s">
        <v>25</v>
      </c>
      <c r="K857" t="s">
        <v>26</v>
      </c>
      <c r="L857">
        <v>1308373200</v>
      </c>
      <c r="M857">
        <v>1311051600</v>
      </c>
      <c r="N857" t="b">
        <v>0</v>
      </c>
      <c r="O857" t="b">
        <v>0</v>
      </c>
      <c r="P857" t="s">
        <v>32</v>
      </c>
      <c r="Q857" t="str">
        <f>LEFT(P857,FIND("/",P857,1)-1)</f>
        <v>theater</v>
      </c>
      <c r="R857" t="str">
        <f>RIGHT(P857,LEN(P857)-SEARCH("/",P857,1))</f>
        <v>plays</v>
      </c>
      <c r="S857" s="8">
        <f>(((L857/60)/60)/24)+DATE(1970,1,1)</f>
        <v>40712.208333333336</v>
      </c>
      <c r="T857" s="8">
        <f>(((M857/60)/60)/24)+DATE(1970,1,1)</f>
        <v>40743.208333333336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4">
        <f>(E858/D858)*100</f>
        <v>356.58333333333331</v>
      </c>
      <c r="G858" t="s">
        <v>19</v>
      </c>
      <c r="H858">
        <v>158</v>
      </c>
      <c r="I858" s="4">
        <f>(E858/H858)</f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16</v>
      </c>
      <c r="Q858" t="str">
        <f>LEFT(P858,FIND("/",P858,1)-1)</f>
        <v>food</v>
      </c>
      <c r="R858" t="str">
        <f>RIGHT(P858,LEN(P858)-SEARCH("/",P858,1))</f>
        <v>food trucks</v>
      </c>
      <c r="S858" s="8">
        <f>(((L858/60)/60)/24)+DATE(1970,1,1)</f>
        <v>41023.208333333336</v>
      </c>
      <c r="T858" s="8">
        <f>(((M858/60)/60)/24)+DATE(1970,1,1)</f>
        <v>41040.208333333336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4">
        <f>(E859/D859)*100</f>
        <v>139.86792452830187</v>
      </c>
      <c r="G859" t="s">
        <v>19</v>
      </c>
      <c r="H859">
        <v>225</v>
      </c>
      <c r="I859" s="4">
        <f>(E859/H859)</f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t="b">
        <v>1</v>
      </c>
      <c r="O859" t="b">
        <v>0</v>
      </c>
      <c r="P859" t="s">
        <v>99</v>
      </c>
      <c r="Q859" t="str">
        <f>LEFT(P859,FIND("/",P859,1)-1)</f>
        <v>film &amp; video</v>
      </c>
      <c r="R859" t="str">
        <f>RIGHT(P859,LEN(P859)-SEARCH("/",P859,1))</f>
        <v>shorts</v>
      </c>
      <c r="S859" s="8">
        <f>(((L859/60)/60)/24)+DATE(1970,1,1)</f>
        <v>40944.25</v>
      </c>
      <c r="T859" s="8">
        <f>(((M859/60)/60)/24)+DATE(1970,1,1)</f>
        <v>40967.25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4">
        <f>(E860/D860)*100</f>
        <v>69.45</v>
      </c>
      <c r="G860" t="s">
        <v>13</v>
      </c>
      <c r="H860">
        <v>35</v>
      </c>
      <c r="I860" s="4">
        <f>(E860/H860)</f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16</v>
      </c>
      <c r="Q860" t="str">
        <f>LEFT(P860,FIND("/",P860,1)-1)</f>
        <v>food</v>
      </c>
      <c r="R860" t="str">
        <f>RIGHT(P860,LEN(P860)-SEARCH("/",P860,1))</f>
        <v>food trucks</v>
      </c>
      <c r="S860" s="8">
        <f>(((L860/60)/60)/24)+DATE(1970,1,1)</f>
        <v>43211.208333333328</v>
      </c>
      <c r="T860" s="8">
        <f>(((M860/60)/60)/24)+DATE(1970,1,1)</f>
        <v>43218.208333333328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4">
        <f>(E861/D861)*100</f>
        <v>35.534246575342465</v>
      </c>
      <c r="G861" t="s">
        <v>13</v>
      </c>
      <c r="H861">
        <v>63</v>
      </c>
      <c r="I861" s="4">
        <f>(E861/H861)</f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32</v>
      </c>
      <c r="Q861" t="str">
        <f>LEFT(P861,FIND("/",P861,1)-1)</f>
        <v>theater</v>
      </c>
      <c r="R861" t="str">
        <f>RIGHT(P861,LEN(P861)-SEARCH("/",P861,1))</f>
        <v>plays</v>
      </c>
      <c r="S861" s="8">
        <f>(((L861/60)/60)/24)+DATE(1970,1,1)</f>
        <v>41334.25</v>
      </c>
      <c r="T861" s="8">
        <f>(((M861/60)/60)/24)+DATE(1970,1,1)</f>
        <v>41352.208333333336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4">
        <f>(E862/D862)*100</f>
        <v>251.65</v>
      </c>
      <c r="G862" t="s">
        <v>19</v>
      </c>
      <c r="H862">
        <v>65</v>
      </c>
      <c r="I862" s="4">
        <f>(E862/H862)</f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64</v>
      </c>
      <c r="Q862" t="str">
        <f>LEFT(P862,FIND("/",P862,1)-1)</f>
        <v>technology</v>
      </c>
      <c r="R862" t="str">
        <f>RIGHT(P862,LEN(P862)-SEARCH("/",P862,1))</f>
        <v>wearables</v>
      </c>
      <c r="S862" s="8">
        <f>(((L862/60)/60)/24)+DATE(1970,1,1)</f>
        <v>43515.25</v>
      </c>
      <c r="T862" s="8">
        <f>(((M862/60)/60)/24)+DATE(1970,1,1)</f>
        <v>43525.25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4">
        <f>(E863/D863)*100</f>
        <v>105.87500000000001</v>
      </c>
      <c r="G863" t="s">
        <v>19</v>
      </c>
      <c r="H863">
        <v>163</v>
      </c>
      <c r="I863" s="4">
        <f>(E863/H863)</f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32</v>
      </c>
      <c r="Q863" t="str">
        <f>LEFT(P863,FIND("/",P863,1)-1)</f>
        <v>theater</v>
      </c>
      <c r="R863" t="str">
        <f>RIGHT(P863,LEN(P863)-SEARCH("/",P863,1))</f>
        <v>plays</v>
      </c>
      <c r="S863" s="8">
        <f>(((L863/60)/60)/24)+DATE(1970,1,1)</f>
        <v>40258.208333333336</v>
      </c>
      <c r="T863" s="8">
        <f>(((M863/60)/60)/24)+DATE(1970,1,1)</f>
        <v>40266.208333333336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4">
        <f>(E864/D864)*100</f>
        <v>187.42857142857144</v>
      </c>
      <c r="G864" t="s">
        <v>19</v>
      </c>
      <c r="H864">
        <v>85</v>
      </c>
      <c r="I864" s="4">
        <f>(E864/H864)</f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32</v>
      </c>
      <c r="Q864" t="str">
        <f>LEFT(P864,FIND("/",P864,1)-1)</f>
        <v>theater</v>
      </c>
      <c r="R864" t="str">
        <f>RIGHT(P864,LEN(P864)-SEARCH("/",P864,1))</f>
        <v>plays</v>
      </c>
      <c r="S864" s="8">
        <f>(((L864/60)/60)/24)+DATE(1970,1,1)</f>
        <v>40756.208333333336</v>
      </c>
      <c r="T864" s="8">
        <f>(((M864/60)/60)/24)+DATE(1970,1,1)</f>
        <v>40760.208333333336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4">
        <f>(E865/D865)*100</f>
        <v>386.78571428571428</v>
      </c>
      <c r="G865" t="s">
        <v>19</v>
      </c>
      <c r="H865">
        <v>217</v>
      </c>
      <c r="I865" s="4">
        <f>(E865/H865)</f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268</v>
      </c>
      <c r="Q865" t="str">
        <f>LEFT(P865,FIND("/",P865,1)-1)</f>
        <v>film &amp; video</v>
      </c>
      <c r="R865" t="str">
        <f>RIGHT(P865,LEN(P865)-SEARCH("/",P865,1))</f>
        <v>television</v>
      </c>
      <c r="S865" s="8">
        <f>(((L865/60)/60)/24)+DATE(1970,1,1)</f>
        <v>42172.208333333328</v>
      </c>
      <c r="T865" s="8">
        <f>(((M865/60)/60)/24)+DATE(1970,1,1)</f>
        <v>42195.208333333328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4">
        <f>(E866/D866)*100</f>
        <v>347.07142857142856</v>
      </c>
      <c r="G866" t="s">
        <v>19</v>
      </c>
      <c r="H866">
        <v>150</v>
      </c>
      <c r="I866" s="4">
        <f>(E866/H866)</f>
        <v>97.18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99</v>
      </c>
      <c r="Q866" t="str">
        <f>LEFT(P866,FIND("/",P866,1)-1)</f>
        <v>film &amp; video</v>
      </c>
      <c r="R866" t="str">
        <f>RIGHT(P866,LEN(P866)-SEARCH("/",P866,1))</f>
        <v>shorts</v>
      </c>
      <c r="S866" s="8">
        <f>(((L866/60)/60)/24)+DATE(1970,1,1)</f>
        <v>42601.208333333328</v>
      </c>
      <c r="T866" s="8">
        <f>(((M866/60)/60)/24)+DATE(1970,1,1)</f>
        <v>42606.208333333328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4">
        <f>(E867/D867)*100</f>
        <v>185.82098765432099</v>
      </c>
      <c r="G867" t="s">
        <v>19</v>
      </c>
      <c r="H867">
        <v>3272</v>
      </c>
      <c r="I867" s="4">
        <f>(E867/H867)</f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32</v>
      </c>
      <c r="Q867" t="str">
        <f>LEFT(P867,FIND("/",P867,1)-1)</f>
        <v>theater</v>
      </c>
      <c r="R867" t="str">
        <f>RIGHT(P867,LEN(P867)-SEARCH("/",P867,1))</f>
        <v>plays</v>
      </c>
      <c r="S867" s="8">
        <f>(((L867/60)/60)/24)+DATE(1970,1,1)</f>
        <v>41897.208333333336</v>
      </c>
      <c r="T867" s="8">
        <f>(((M867/60)/60)/24)+DATE(1970,1,1)</f>
        <v>41906.208333333336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4">
        <f>(E868/D868)*100</f>
        <v>43.241247264770237</v>
      </c>
      <c r="G868" t="s">
        <v>73</v>
      </c>
      <c r="H868">
        <v>898</v>
      </c>
      <c r="I868" s="4">
        <f>(E868/H868)</f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121</v>
      </c>
      <c r="Q868" t="str">
        <f>LEFT(P868,FIND("/",P868,1)-1)</f>
        <v>photography</v>
      </c>
      <c r="R868" t="str">
        <f>RIGHT(P868,LEN(P868)-SEARCH("/",P868,1))</f>
        <v>photography books</v>
      </c>
      <c r="S868" s="8">
        <f>(((L868/60)/60)/24)+DATE(1970,1,1)</f>
        <v>40671.208333333336</v>
      </c>
      <c r="T868" s="8">
        <f>(((M868/60)/60)/24)+DATE(1970,1,1)</f>
        <v>40672.208333333336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4">
        <f>(E869/D869)*100</f>
        <v>162.4375</v>
      </c>
      <c r="G869" t="s">
        <v>19</v>
      </c>
      <c r="H869">
        <v>300</v>
      </c>
      <c r="I869" s="4">
        <f>(E869/H869)</f>
        <v>25.99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16</v>
      </c>
      <c r="Q869" t="str">
        <f>LEFT(P869,FIND("/",P869,1)-1)</f>
        <v>food</v>
      </c>
      <c r="R869" t="str">
        <f>RIGHT(P869,LEN(P869)-SEARCH("/",P869,1))</f>
        <v>food trucks</v>
      </c>
      <c r="S869" s="8">
        <f>(((L869/60)/60)/24)+DATE(1970,1,1)</f>
        <v>43382.208333333328</v>
      </c>
      <c r="T869" s="8">
        <f>(((M869/60)/60)/24)+DATE(1970,1,1)</f>
        <v>43388.208333333328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4">
        <f>(E870/D870)*100</f>
        <v>184.84285714285716</v>
      </c>
      <c r="G870" t="s">
        <v>19</v>
      </c>
      <c r="H870">
        <v>126</v>
      </c>
      <c r="I870" s="4">
        <f>(E870/H870)</f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32</v>
      </c>
      <c r="Q870" t="str">
        <f>LEFT(P870,FIND("/",P870,1)-1)</f>
        <v>theater</v>
      </c>
      <c r="R870" t="str">
        <f>RIGHT(P870,LEN(P870)-SEARCH("/",P870,1))</f>
        <v>plays</v>
      </c>
      <c r="S870" s="8">
        <f>(((L870/60)/60)/24)+DATE(1970,1,1)</f>
        <v>41559.208333333336</v>
      </c>
      <c r="T870" s="8">
        <f>(((M870/60)/60)/24)+DATE(1970,1,1)</f>
        <v>41570.208333333336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4">
        <f>(E871/D871)*100</f>
        <v>23.703520691785052</v>
      </c>
      <c r="G871" t="s">
        <v>13</v>
      </c>
      <c r="H871">
        <v>526</v>
      </c>
      <c r="I871" s="4">
        <f>(E871/H871)</f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52</v>
      </c>
      <c r="Q871" t="str">
        <f>LEFT(P871,FIND("/",P871,1)-1)</f>
        <v>film &amp; video</v>
      </c>
      <c r="R871" t="str">
        <f>RIGHT(P871,LEN(P871)-SEARCH("/",P871,1))</f>
        <v>drama</v>
      </c>
      <c r="S871" s="8">
        <f>(((L871/60)/60)/24)+DATE(1970,1,1)</f>
        <v>40350.208333333336</v>
      </c>
      <c r="T871" s="8">
        <f>(((M871/60)/60)/24)+DATE(1970,1,1)</f>
        <v>40364.208333333336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4">
        <f>(E872/D872)*100</f>
        <v>89.870129870129873</v>
      </c>
      <c r="G872" t="s">
        <v>13</v>
      </c>
      <c r="H872">
        <v>121</v>
      </c>
      <c r="I872" s="4">
        <f>(E872/H872)</f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32</v>
      </c>
      <c r="Q872" t="str">
        <f>LEFT(P872,FIND("/",P872,1)-1)</f>
        <v>theater</v>
      </c>
      <c r="R872" t="str">
        <f>RIGHT(P872,LEN(P872)-SEARCH("/",P872,1))</f>
        <v>plays</v>
      </c>
      <c r="S872" s="8">
        <f>(((L872/60)/60)/24)+DATE(1970,1,1)</f>
        <v>42240.208333333328</v>
      </c>
      <c r="T872" s="8">
        <f>(((M872/60)/60)/24)+DATE(1970,1,1)</f>
        <v>42265.208333333328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4">
        <f>(E873/D873)*100</f>
        <v>272.6041958041958</v>
      </c>
      <c r="G873" t="s">
        <v>19</v>
      </c>
      <c r="H873">
        <v>2320</v>
      </c>
      <c r="I873" s="4">
        <f>(E873/H873)</f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32</v>
      </c>
      <c r="Q873" t="str">
        <f>LEFT(P873,FIND("/",P873,1)-1)</f>
        <v>theater</v>
      </c>
      <c r="R873" t="str">
        <f>RIGHT(P873,LEN(P873)-SEARCH("/",P873,1))</f>
        <v>plays</v>
      </c>
      <c r="S873" s="8">
        <f>(((L873/60)/60)/24)+DATE(1970,1,1)</f>
        <v>43040.208333333328</v>
      </c>
      <c r="T873" s="8">
        <f>(((M873/60)/60)/24)+DATE(1970,1,1)</f>
        <v>43058.25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4">
        <f>(E874/D874)*100</f>
        <v>170.04255319148936</v>
      </c>
      <c r="G874" t="s">
        <v>19</v>
      </c>
      <c r="H874">
        <v>81</v>
      </c>
      <c r="I874" s="4">
        <f>(E874/H874)</f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t="b">
        <v>0</v>
      </c>
      <c r="O874" t="b">
        <v>0</v>
      </c>
      <c r="P874" t="s">
        <v>473</v>
      </c>
      <c r="Q874" t="str">
        <f>LEFT(P874,FIND("/",P874,1)-1)</f>
        <v>film &amp; video</v>
      </c>
      <c r="R874" t="str">
        <f>RIGHT(P874,LEN(P874)-SEARCH("/",P874,1))</f>
        <v>science fiction</v>
      </c>
      <c r="S874" s="8">
        <f>(((L874/60)/60)/24)+DATE(1970,1,1)</f>
        <v>43346.208333333328</v>
      </c>
      <c r="T874" s="8">
        <f>(((M874/60)/60)/24)+DATE(1970,1,1)</f>
        <v>43351.208333333328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4">
        <f>(E875/D875)*100</f>
        <v>188.28503562945369</v>
      </c>
      <c r="G875" t="s">
        <v>19</v>
      </c>
      <c r="H875">
        <v>1887</v>
      </c>
      <c r="I875" s="4">
        <f>(E875/H875)</f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121</v>
      </c>
      <c r="Q875" t="str">
        <f>LEFT(P875,FIND("/",P875,1)-1)</f>
        <v>photography</v>
      </c>
      <c r="R875" t="str">
        <f>RIGHT(P875,LEN(P875)-SEARCH("/",P875,1))</f>
        <v>photography books</v>
      </c>
      <c r="S875" s="8">
        <f>(((L875/60)/60)/24)+DATE(1970,1,1)</f>
        <v>41647.25</v>
      </c>
      <c r="T875" s="8">
        <f>(((M875/60)/60)/24)+DATE(1970,1,1)</f>
        <v>41652.25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4">
        <f>(E876/D876)*100</f>
        <v>346.93532338308455</v>
      </c>
      <c r="G876" t="s">
        <v>19</v>
      </c>
      <c r="H876">
        <v>4358</v>
      </c>
      <c r="I876" s="4">
        <f>(E876/H876)</f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121</v>
      </c>
      <c r="Q876" t="str">
        <f>LEFT(P876,FIND("/",P876,1)-1)</f>
        <v>photography</v>
      </c>
      <c r="R876" t="str">
        <f>RIGHT(P876,LEN(P876)-SEARCH("/",P876,1))</f>
        <v>photography books</v>
      </c>
      <c r="S876" s="8">
        <f>(((L876/60)/60)/24)+DATE(1970,1,1)</f>
        <v>40291.208333333336</v>
      </c>
      <c r="T876" s="8">
        <f>(((M876/60)/60)/24)+DATE(1970,1,1)</f>
        <v>40329.208333333336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4">
        <f>(E877/D877)*100</f>
        <v>69.177215189873422</v>
      </c>
      <c r="G877" t="s">
        <v>13</v>
      </c>
      <c r="H877">
        <v>67</v>
      </c>
      <c r="I877" s="4">
        <f>(E877/H877)</f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22</v>
      </c>
      <c r="Q877" t="str">
        <f>LEFT(P877,FIND("/",P877,1)-1)</f>
        <v>music</v>
      </c>
      <c r="R877" t="str">
        <f>RIGHT(P877,LEN(P877)-SEARCH("/",P877,1))</f>
        <v>rock</v>
      </c>
      <c r="S877" s="8">
        <f>(((L877/60)/60)/24)+DATE(1970,1,1)</f>
        <v>40556.25</v>
      </c>
      <c r="T877" s="8">
        <f>(((M877/60)/60)/24)+DATE(1970,1,1)</f>
        <v>40557.25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4">
        <f>(E878/D878)*100</f>
        <v>25.433734939759034</v>
      </c>
      <c r="G878" t="s">
        <v>13</v>
      </c>
      <c r="H878">
        <v>57</v>
      </c>
      <c r="I878" s="4">
        <f>(E878/H878)</f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t="b">
        <v>0</v>
      </c>
      <c r="O878" t="b">
        <v>0</v>
      </c>
      <c r="P878" t="s">
        <v>121</v>
      </c>
      <c r="Q878" t="str">
        <f>LEFT(P878,FIND("/",P878,1)-1)</f>
        <v>photography</v>
      </c>
      <c r="R878" t="str">
        <f>RIGHT(P878,LEN(P878)-SEARCH("/",P878,1))</f>
        <v>photography books</v>
      </c>
      <c r="S878" s="8">
        <f>(((L878/60)/60)/24)+DATE(1970,1,1)</f>
        <v>43624.208333333328</v>
      </c>
      <c r="T878" s="8">
        <f>(((M878/60)/60)/24)+DATE(1970,1,1)</f>
        <v>43648.208333333328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4">
        <f>(E879/D879)*100</f>
        <v>77.400977995110026</v>
      </c>
      <c r="G879" t="s">
        <v>13</v>
      </c>
      <c r="H879">
        <v>1229</v>
      </c>
      <c r="I879" s="4">
        <f>(E879/H879)</f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16</v>
      </c>
      <c r="Q879" t="str">
        <f>LEFT(P879,FIND("/",P879,1)-1)</f>
        <v>food</v>
      </c>
      <c r="R879" t="str">
        <f>RIGHT(P879,LEN(P879)-SEARCH("/",P879,1))</f>
        <v>food trucks</v>
      </c>
      <c r="S879" s="8">
        <f>(((L879/60)/60)/24)+DATE(1970,1,1)</f>
        <v>42577.208333333328</v>
      </c>
      <c r="T879" s="8">
        <f>(((M879/60)/60)/24)+DATE(1970,1,1)</f>
        <v>42578.208333333328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4">
        <f>(E880/D880)*100</f>
        <v>37.481481481481481</v>
      </c>
      <c r="G880" t="s">
        <v>13</v>
      </c>
      <c r="H880">
        <v>12</v>
      </c>
      <c r="I880" s="4">
        <f>(E880/H880)</f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t="b">
        <v>0</v>
      </c>
      <c r="O880" t="b">
        <v>0</v>
      </c>
      <c r="P880" t="s">
        <v>147</v>
      </c>
      <c r="Q880" t="str">
        <f>LEFT(P880,FIND("/",P880,1)-1)</f>
        <v>music</v>
      </c>
      <c r="R880" t="str">
        <f>RIGHT(P880,LEN(P880)-SEARCH("/",P880,1))</f>
        <v>metal</v>
      </c>
      <c r="S880" s="8">
        <f>(((L880/60)/60)/24)+DATE(1970,1,1)</f>
        <v>43845.25</v>
      </c>
      <c r="T880" s="8">
        <f>(((M880/60)/60)/24)+DATE(1970,1,1)</f>
        <v>43869.25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4">
        <f>(E881/D881)*100</f>
        <v>543.79999999999995</v>
      </c>
      <c r="G881" t="s">
        <v>19</v>
      </c>
      <c r="H881">
        <v>53</v>
      </c>
      <c r="I881" s="4">
        <f>(E881/H881)</f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67</v>
      </c>
      <c r="Q881" t="str">
        <f>LEFT(P881,FIND("/",P881,1)-1)</f>
        <v>publishing</v>
      </c>
      <c r="R881" t="str">
        <f>RIGHT(P881,LEN(P881)-SEARCH("/",P881,1))</f>
        <v>nonfiction</v>
      </c>
      <c r="S881" s="8">
        <f>(((L881/60)/60)/24)+DATE(1970,1,1)</f>
        <v>42788.25</v>
      </c>
      <c r="T881" s="8">
        <f>(((M881/60)/60)/24)+DATE(1970,1,1)</f>
        <v>42797.25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4">
        <f>(E882/D882)*100</f>
        <v>228.52189349112427</v>
      </c>
      <c r="G882" t="s">
        <v>19</v>
      </c>
      <c r="H882">
        <v>2414</v>
      </c>
      <c r="I882" s="4">
        <f>(E882/H882)</f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49</v>
      </c>
      <c r="Q882" t="str">
        <f>LEFT(P882,FIND("/",P882,1)-1)</f>
        <v>music</v>
      </c>
      <c r="R882" t="str">
        <f>RIGHT(P882,LEN(P882)-SEARCH("/",P882,1))</f>
        <v>electric music</v>
      </c>
      <c r="S882" s="8">
        <f>(((L882/60)/60)/24)+DATE(1970,1,1)</f>
        <v>43667.208333333328</v>
      </c>
      <c r="T882" s="8">
        <f>(((M882/60)/60)/24)+DATE(1970,1,1)</f>
        <v>43669.208333333328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4">
        <f>(E883/D883)*100</f>
        <v>38.948339483394832</v>
      </c>
      <c r="G883" t="s">
        <v>13</v>
      </c>
      <c r="H883">
        <v>452</v>
      </c>
      <c r="I883" s="4">
        <f>(E883/H883)</f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32</v>
      </c>
      <c r="Q883" t="str">
        <f>LEFT(P883,FIND("/",P883,1)-1)</f>
        <v>theater</v>
      </c>
      <c r="R883" t="str">
        <f>RIGHT(P883,LEN(P883)-SEARCH("/",P883,1))</f>
        <v>plays</v>
      </c>
      <c r="S883" s="8">
        <f>(((L883/60)/60)/24)+DATE(1970,1,1)</f>
        <v>42194.208333333328</v>
      </c>
      <c r="T883" s="8">
        <f>(((M883/60)/60)/24)+DATE(1970,1,1)</f>
        <v>42223.208333333328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4">
        <f>(E884/D884)*100</f>
        <v>370</v>
      </c>
      <c r="G884" t="s">
        <v>19</v>
      </c>
      <c r="H884">
        <v>80</v>
      </c>
      <c r="I884" s="4">
        <f>(E884/H884)</f>
        <v>37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32</v>
      </c>
      <c r="Q884" t="str">
        <f>LEFT(P884,FIND("/",P884,1)-1)</f>
        <v>theater</v>
      </c>
      <c r="R884" t="str">
        <f>RIGHT(P884,LEN(P884)-SEARCH("/",P884,1))</f>
        <v>plays</v>
      </c>
      <c r="S884" s="8">
        <f>(((L884/60)/60)/24)+DATE(1970,1,1)</f>
        <v>42025.25</v>
      </c>
      <c r="T884" s="8">
        <f>(((M884/60)/60)/24)+DATE(1970,1,1)</f>
        <v>42029.25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4">
        <f>(E885/D885)*100</f>
        <v>237.91176470588232</v>
      </c>
      <c r="G885" t="s">
        <v>19</v>
      </c>
      <c r="H885">
        <v>193</v>
      </c>
      <c r="I885" s="4">
        <f>(E885/H885)</f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99</v>
      </c>
      <c r="Q885" t="str">
        <f>LEFT(P885,FIND("/",P885,1)-1)</f>
        <v>film &amp; video</v>
      </c>
      <c r="R885" t="str">
        <f>RIGHT(P885,LEN(P885)-SEARCH("/",P885,1))</f>
        <v>shorts</v>
      </c>
      <c r="S885" s="8">
        <f>(((L885/60)/60)/24)+DATE(1970,1,1)</f>
        <v>40323.208333333336</v>
      </c>
      <c r="T885" s="8">
        <f>(((M885/60)/60)/24)+DATE(1970,1,1)</f>
        <v>40359.208333333336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4">
        <f>(E886/D886)*100</f>
        <v>64.036299765807954</v>
      </c>
      <c r="G886" t="s">
        <v>13</v>
      </c>
      <c r="H886">
        <v>1886</v>
      </c>
      <c r="I886" s="4">
        <f>(E886/H886)</f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32</v>
      </c>
      <c r="Q886" t="str">
        <f>LEFT(P886,FIND("/",P886,1)-1)</f>
        <v>theater</v>
      </c>
      <c r="R886" t="str">
        <f>RIGHT(P886,LEN(P886)-SEARCH("/",P886,1))</f>
        <v>plays</v>
      </c>
      <c r="S886" s="8">
        <f>(((L886/60)/60)/24)+DATE(1970,1,1)</f>
        <v>41763.208333333336</v>
      </c>
      <c r="T886" s="8">
        <f>(((M886/60)/60)/24)+DATE(1970,1,1)</f>
        <v>41765.208333333336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4">
        <f>(E887/D887)*100</f>
        <v>118.27777777777777</v>
      </c>
      <c r="G887" t="s">
        <v>19</v>
      </c>
      <c r="H887">
        <v>52</v>
      </c>
      <c r="I887" s="4">
        <f>(E887/H887)</f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32</v>
      </c>
      <c r="Q887" t="str">
        <f>LEFT(P887,FIND("/",P887,1)-1)</f>
        <v>theater</v>
      </c>
      <c r="R887" t="str">
        <f>RIGHT(P887,LEN(P887)-SEARCH("/",P887,1))</f>
        <v>plays</v>
      </c>
      <c r="S887" s="8">
        <f>(((L887/60)/60)/24)+DATE(1970,1,1)</f>
        <v>40335.208333333336</v>
      </c>
      <c r="T887" s="8">
        <f>(((M887/60)/60)/24)+DATE(1970,1,1)</f>
        <v>40373.208333333336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4">
        <f>(E888/D888)*100</f>
        <v>84.824037184594957</v>
      </c>
      <c r="G888" t="s">
        <v>13</v>
      </c>
      <c r="H888">
        <v>1825</v>
      </c>
      <c r="I888" s="4">
        <f>(E888/H888)</f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59</v>
      </c>
      <c r="Q888" t="str">
        <f>LEFT(P888,FIND("/",P888,1)-1)</f>
        <v>music</v>
      </c>
      <c r="R888" t="str">
        <f>RIGHT(P888,LEN(P888)-SEARCH("/",P888,1))</f>
        <v>indie rock</v>
      </c>
      <c r="S888" s="8">
        <f>(((L888/60)/60)/24)+DATE(1970,1,1)</f>
        <v>40416.208333333336</v>
      </c>
      <c r="T888" s="8">
        <f>(((M888/60)/60)/24)+DATE(1970,1,1)</f>
        <v>40434.208333333336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4">
        <f>(E889/D889)*100</f>
        <v>29.346153846153843</v>
      </c>
      <c r="G889" t="s">
        <v>13</v>
      </c>
      <c r="H889">
        <v>31</v>
      </c>
      <c r="I889" s="4">
        <f>(E889/H889)</f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32</v>
      </c>
      <c r="Q889" t="str">
        <f>LEFT(P889,FIND("/",P889,1)-1)</f>
        <v>theater</v>
      </c>
      <c r="R889" t="str">
        <f>RIGHT(P889,LEN(P889)-SEARCH("/",P889,1))</f>
        <v>plays</v>
      </c>
      <c r="S889" s="8">
        <f>(((L889/60)/60)/24)+DATE(1970,1,1)</f>
        <v>42202.208333333328</v>
      </c>
      <c r="T889" s="8">
        <f>(((M889/60)/60)/24)+DATE(1970,1,1)</f>
        <v>42249.208333333328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4">
        <f>(E890/D890)*100</f>
        <v>209.89655172413794</v>
      </c>
      <c r="G890" t="s">
        <v>19</v>
      </c>
      <c r="H890">
        <v>290</v>
      </c>
      <c r="I890" s="4">
        <f>(E890/H890)</f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32</v>
      </c>
      <c r="Q890" t="str">
        <f>LEFT(P890,FIND("/",P890,1)-1)</f>
        <v>theater</v>
      </c>
      <c r="R890" t="str">
        <f>RIGHT(P890,LEN(P890)-SEARCH("/",P890,1))</f>
        <v>plays</v>
      </c>
      <c r="S890" s="8">
        <f>(((L890/60)/60)/24)+DATE(1970,1,1)</f>
        <v>42836.208333333328</v>
      </c>
      <c r="T890" s="8">
        <f>(((M890/60)/60)/24)+DATE(1970,1,1)</f>
        <v>42855.208333333328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4">
        <f>(E891/D891)*100</f>
        <v>169.78571428571431</v>
      </c>
      <c r="G891" t="s">
        <v>19</v>
      </c>
      <c r="H891">
        <v>122</v>
      </c>
      <c r="I891" s="4">
        <f>(E891/H891)</f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49</v>
      </c>
      <c r="Q891" t="str">
        <f>LEFT(P891,FIND("/",P891,1)-1)</f>
        <v>music</v>
      </c>
      <c r="R891" t="str">
        <f>RIGHT(P891,LEN(P891)-SEARCH("/",P891,1))</f>
        <v>electric music</v>
      </c>
      <c r="S891" s="8">
        <f>(((L891/60)/60)/24)+DATE(1970,1,1)</f>
        <v>41710.208333333336</v>
      </c>
      <c r="T891" s="8">
        <f>(((M891/60)/60)/24)+DATE(1970,1,1)</f>
        <v>41717.208333333336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4">
        <f>(E892/D892)*100</f>
        <v>115.95907738095239</v>
      </c>
      <c r="G892" t="s">
        <v>19</v>
      </c>
      <c r="H892">
        <v>1470</v>
      </c>
      <c r="I892" s="4">
        <f>(E892/H892)</f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59</v>
      </c>
      <c r="Q892" t="str">
        <f>LEFT(P892,FIND("/",P892,1)-1)</f>
        <v>music</v>
      </c>
      <c r="R892" t="str">
        <f>RIGHT(P892,LEN(P892)-SEARCH("/",P892,1))</f>
        <v>indie rock</v>
      </c>
      <c r="S892" s="8">
        <f>(((L892/60)/60)/24)+DATE(1970,1,1)</f>
        <v>43640.208333333328</v>
      </c>
      <c r="T892" s="8">
        <f>(((M892/60)/60)/24)+DATE(1970,1,1)</f>
        <v>43641.208333333328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4">
        <f>(E893/D893)*100</f>
        <v>258.59999999999997</v>
      </c>
      <c r="G893" t="s">
        <v>19</v>
      </c>
      <c r="H893">
        <v>165</v>
      </c>
      <c r="I893" s="4">
        <f>(E893/H893)</f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t="b">
        <v>0</v>
      </c>
      <c r="O893" t="b">
        <v>0</v>
      </c>
      <c r="P893" t="s">
        <v>41</v>
      </c>
      <c r="Q893" t="str">
        <f>LEFT(P893,FIND("/",P893,1)-1)</f>
        <v>film &amp; video</v>
      </c>
      <c r="R893" t="str">
        <f>RIGHT(P893,LEN(P893)-SEARCH("/",P893,1))</f>
        <v>documentary</v>
      </c>
      <c r="S893" s="8">
        <f>(((L893/60)/60)/24)+DATE(1970,1,1)</f>
        <v>40880.25</v>
      </c>
      <c r="T893" s="8">
        <f>(((M893/60)/60)/24)+DATE(1970,1,1)</f>
        <v>40924.25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4">
        <f>(E894/D894)*100</f>
        <v>230.58333333333331</v>
      </c>
      <c r="G894" t="s">
        <v>19</v>
      </c>
      <c r="H894">
        <v>182</v>
      </c>
      <c r="I894" s="4">
        <f>(E894/H894)</f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205</v>
      </c>
      <c r="Q894" t="str">
        <f>LEFT(P894,FIND("/",P894,1)-1)</f>
        <v>publishing</v>
      </c>
      <c r="R894" t="str">
        <f>RIGHT(P894,LEN(P894)-SEARCH("/",P894,1))</f>
        <v>translations</v>
      </c>
      <c r="S894" s="8">
        <f>(((L894/60)/60)/24)+DATE(1970,1,1)</f>
        <v>40319.208333333336</v>
      </c>
      <c r="T894" s="8">
        <f>(((M894/60)/60)/24)+DATE(1970,1,1)</f>
        <v>40360.208333333336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4">
        <f>(E895/D895)*100</f>
        <v>128.21428571428572</v>
      </c>
      <c r="G895" t="s">
        <v>19</v>
      </c>
      <c r="H895">
        <v>199</v>
      </c>
      <c r="I895" s="4">
        <f>(E895/H895)</f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t="b">
        <v>0</v>
      </c>
      <c r="O895" t="b">
        <v>1</v>
      </c>
      <c r="P895" t="s">
        <v>41</v>
      </c>
      <c r="Q895" t="str">
        <f>LEFT(P895,FIND("/",P895,1)-1)</f>
        <v>film &amp; video</v>
      </c>
      <c r="R895" t="str">
        <f>RIGHT(P895,LEN(P895)-SEARCH("/",P895,1))</f>
        <v>documentary</v>
      </c>
      <c r="S895" s="8">
        <f>(((L895/60)/60)/24)+DATE(1970,1,1)</f>
        <v>42170.208333333328</v>
      </c>
      <c r="T895" s="8">
        <f>(((M895/60)/60)/24)+DATE(1970,1,1)</f>
        <v>42174.208333333328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4">
        <f>(E896/D896)*100</f>
        <v>188.70588235294116</v>
      </c>
      <c r="G896" t="s">
        <v>19</v>
      </c>
      <c r="H896">
        <v>56</v>
      </c>
      <c r="I896" s="4">
        <f>(E896/H896)</f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t="b">
        <v>0</v>
      </c>
      <c r="O896" t="b">
        <v>1</v>
      </c>
      <c r="P896" t="s">
        <v>268</v>
      </c>
      <c r="Q896" t="str">
        <f>LEFT(P896,FIND("/",P896,1)-1)</f>
        <v>film &amp; video</v>
      </c>
      <c r="R896" t="str">
        <f>RIGHT(P896,LEN(P896)-SEARCH("/",P896,1))</f>
        <v>television</v>
      </c>
      <c r="S896" s="8">
        <f>(((L896/60)/60)/24)+DATE(1970,1,1)</f>
        <v>41466.208333333336</v>
      </c>
      <c r="T896" s="8">
        <f>(((M896/60)/60)/24)+DATE(1970,1,1)</f>
        <v>41496.208333333336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4">
        <f>(E897/D897)*100</f>
        <v>6.9511889862327907</v>
      </c>
      <c r="G897" t="s">
        <v>13</v>
      </c>
      <c r="H897">
        <v>107</v>
      </c>
      <c r="I897" s="4">
        <f>(E897/H897)</f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32</v>
      </c>
      <c r="Q897" t="str">
        <f>LEFT(P897,FIND("/",P897,1)-1)</f>
        <v>theater</v>
      </c>
      <c r="R897" t="str">
        <f>RIGHT(P897,LEN(P897)-SEARCH("/",P897,1))</f>
        <v>plays</v>
      </c>
      <c r="S897" s="8">
        <f>(((L897/60)/60)/24)+DATE(1970,1,1)</f>
        <v>43134.25</v>
      </c>
      <c r="T897" s="8">
        <f>(((M897/60)/60)/24)+DATE(1970,1,1)</f>
        <v>43143.25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4">
        <f>(E898/D898)*100</f>
        <v>774.43434343434342</v>
      </c>
      <c r="G898" t="s">
        <v>19</v>
      </c>
      <c r="H898">
        <v>1460</v>
      </c>
      <c r="I898" s="4">
        <f>(E898/H898)</f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t="b">
        <v>0</v>
      </c>
      <c r="O898" t="b">
        <v>1</v>
      </c>
      <c r="P898" t="s">
        <v>16</v>
      </c>
      <c r="Q898" t="str">
        <f>LEFT(P898,FIND("/",P898,1)-1)</f>
        <v>food</v>
      </c>
      <c r="R898" t="str">
        <f>RIGHT(P898,LEN(P898)-SEARCH("/",P898,1))</f>
        <v>food trucks</v>
      </c>
      <c r="S898" s="8">
        <f>(((L898/60)/60)/24)+DATE(1970,1,1)</f>
        <v>40738.208333333336</v>
      </c>
      <c r="T898" s="8">
        <f>(((M898/60)/60)/24)+DATE(1970,1,1)</f>
        <v>40741.208333333336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4">
        <f>(E899/D899)*100</f>
        <v>27.693181818181817</v>
      </c>
      <c r="G899" t="s">
        <v>13</v>
      </c>
      <c r="H899">
        <v>27</v>
      </c>
      <c r="I899" s="4">
        <f>(E899/H899)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32</v>
      </c>
      <c r="Q899" t="str">
        <f>LEFT(P899,FIND("/",P899,1)-1)</f>
        <v>theater</v>
      </c>
      <c r="R899" t="str">
        <f>RIGHT(P899,LEN(P899)-SEARCH("/",P899,1))</f>
        <v>plays</v>
      </c>
      <c r="S899" s="8">
        <f>(((L899/60)/60)/24)+DATE(1970,1,1)</f>
        <v>43583.208333333328</v>
      </c>
      <c r="T899" s="8">
        <f>(((M899/60)/60)/24)+DATE(1970,1,1)</f>
        <v>43585.208333333328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4">
        <f>(E900/D900)*100</f>
        <v>52.479620323841424</v>
      </c>
      <c r="G900" t="s">
        <v>13</v>
      </c>
      <c r="H900">
        <v>1221</v>
      </c>
      <c r="I900" s="4">
        <f>(E900/H900)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41</v>
      </c>
      <c r="Q900" t="str">
        <f>LEFT(P900,FIND("/",P900,1)-1)</f>
        <v>film &amp; video</v>
      </c>
      <c r="R900" t="str">
        <f>RIGHT(P900,LEN(P900)-SEARCH("/",P900,1))</f>
        <v>documentary</v>
      </c>
      <c r="S900" s="8">
        <f>(((L900/60)/60)/24)+DATE(1970,1,1)</f>
        <v>43815.25</v>
      </c>
      <c r="T900" s="8">
        <f>(((M900/60)/60)/24)+DATE(1970,1,1)</f>
        <v>43821.25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4">
        <f>(E901/D901)*100</f>
        <v>407.09677419354841</v>
      </c>
      <c r="G901" t="s">
        <v>19</v>
      </c>
      <c r="H901">
        <v>123</v>
      </c>
      <c r="I901" s="4">
        <f>(E901/H901)</f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t="b">
        <v>0</v>
      </c>
      <c r="O901" t="b">
        <v>0</v>
      </c>
      <c r="P901" t="s">
        <v>158</v>
      </c>
      <c r="Q901" t="str">
        <f>LEFT(P901,FIND("/",P901,1)-1)</f>
        <v>music</v>
      </c>
      <c r="R901" t="str">
        <f>RIGHT(P901,LEN(P901)-SEARCH("/",P901,1))</f>
        <v>jazz</v>
      </c>
      <c r="S901" s="8">
        <f>(((L901/60)/60)/24)+DATE(1970,1,1)</f>
        <v>41554.208333333336</v>
      </c>
      <c r="T901" s="8">
        <f>(((M901/60)/60)/24)+DATE(1970,1,1)</f>
        <v>41572.208333333336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4">
        <f>(E902/D902)*100</f>
        <v>2</v>
      </c>
      <c r="G902" t="s">
        <v>13</v>
      </c>
      <c r="H902">
        <v>1</v>
      </c>
      <c r="I902" s="4">
        <f>(E902/H902)</f>
        <v>2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27</v>
      </c>
      <c r="Q902" t="str">
        <f>LEFT(P902,FIND("/",P902,1)-1)</f>
        <v>technology</v>
      </c>
      <c r="R902" t="str">
        <f>RIGHT(P902,LEN(P902)-SEARCH("/",P902,1))</f>
        <v>web</v>
      </c>
      <c r="S902" s="8">
        <f>(((L902/60)/60)/24)+DATE(1970,1,1)</f>
        <v>41901.208333333336</v>
      </c>
      <c r="T902" s="8">
        <f>(((M902/60)/60)/24)+DATE(1970,1,1)</f>
        <v>41902.208333333336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4">
        <f>(E903/D903)*100</f>
        <v>156.17857142857144</v>
      </c>
      <c r="G903" t="s">
        <v>19</v>
      </c>
      <c r="H903">
        <v>159</v>
      </c>
      <c r="I903" s="4">
        <f>(E903/H903)</f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22</v>
      </c>
      <c r="Q903" t="str">
        <f>LEFT(P903,FIND("/",P903,1)-1)</f>
        <v>music</v>
      </c>
      <c r="R903" t="str">
        <f>RIGHT(P903,LEN(P903)-SEARCH("/",P903,1))</f>
        <v>rock</v>
      </c>
      <c r="S903" s="8">
        <f>(((L903/60)/60)/24)+DATE(1970,1,1)</f>
        <v>43298.208333333328</v>
      </c>
      <c r="T903" s="8">
        <f>(((M903/60)/60)/24)+DATE(1970,1,1)</f>
        <v>43331.208333333328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4">
        <f>(E904/D904)*100</f>
        <v>252.42857142857144</v>
      </c>
      <c r="G904" t="s">
        <v>19</v>
      </c>
      <c r="H904">
        <v>110</v>
      </c>
      <c r="I904" s="4">
        <f>(E904/H904)</f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27</v>
      </c>
      <c r="Q904" t="str">
        <f>LEFT(P904,FIND("/",P904,1)-1)</f>
        <v>technology</v>
      </c>
      <c r="R904" t="str">
        <f>RIGHT(P904,LEN(P904)-SEARCH("/",P904,1))</f>
        <v>web</v>
      </c>
      <c r="S904" s="8">
        <f>(((L904/60)/60)/24)+DATE(1970,1,1)</f>
        <v>42399.25</v>
      </c>
      <c r="T904" s="8">
        <f>(((M904/60)/60)/24)+DATE(1970,1,1)</f>
        <v>42441.25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4">
        <f>(E905/D905)*100</f>
        <v>1.729268292682927</v>
      </c>
      <c r="G905" t="s">
        <v>46</v>
      </c>
      <c r="H905">
        <v>14</v>
      </c>
      <c r="I905" s="4">
        <f>(E905/H905)</f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67</v>
      </c>
      <c r="Q905" t="str">
        <f>LEFT(P905,FIND("/",P905,1)-1)</f>
        <v>publishing</v>
      </c>
      <c r="R905" t="str">
        <f>RIGHT(P905,LEN(P905)-SEARCH("/",P905,1))</f>
        <v>nonfiction</v>
      </c>
      <c r="S905" s="8">
        <f>(((L905/60)/60)/24)+DATE(1970,1,1)</f>
        <v>41034.208333333336</v>
      </c>
      <c r="T905" s="8">
        <f>(((M905/60)/60)/24)+DATE(1970,1,1)</f>
        <v>41049.208333333336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4">
        <f>(E906/D906)*100</f>
        <v>12.230769230769232</v>
      </c>
      <c r="G906" t="s">
        <v>13</v>
      </c>
      <c r="H906">
        <v>16</v>
      </c>
      <c r="I906" s="4">
        <f>(E906/H906)</f>
        <v>49.6875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132</v>
      </c>
      <c r="Q906" t="str">
        <f>LEFT(P906,FIND("/",P906,1)-1)</f>
        <v>publishing</v>
      </c>
      <c r="R906" t="str">
        <f>RIGHT(P906,LEN(P906)-SEARCH("/",P906,1))</f>
        <v>radio &amp; podcasts</v>
      </c>
      <c r="S906" s="8">
        <f>(((L906/60)/60)/24)+DATE(1970,1,1)</f>
        <v>41186.208333333336</v>
      </c>
      <c r="T906" s="8">
        <f>(((M906/60)/60)/24)+DATE(1970,1,1)</f>
        <v>41190.208333333336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4">
        <f>(E907/D907)*100</f>
        <v>163.98734177215189</v>
      </c>
      <c r="G907" t="s">
        <v>19</v>
      </c>
      <c r="H907">
        <v>236</v>
      </c>
      <c r="I907" s="4">
        <f>(E907/H907)</f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32</v>
      </c>
      <c r="Q907" t="str">
        <f>LEFT(P907,FIND("/",P907,1)-1)</f>
        <v>theater</v>
      </c>
      <c r="R907" t="str">
        <f>RIGHT(P907,LEN(P907)-SEARCH("/",P907,1))</f>
        <v>plays</v>
      </c>
      <c r="S907" s="8">
        <f>(((L907/60)/60)/24)+DATE(1970,1,1)</f>
        <v>41536.208333333336</v>
      </c>
      <c r="T907" s="8">
        <f>(((M907/60)/60)/24)+DATE(1970,1,1)</f>
        <v>41539.208333333336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4">
        <f>(E908/D908)*100</f>
        <v>162.98181818181817</v>
      </c>
      <c r="G908" t="s">
        <v>19</v>
      </c>
      <c r="H908">
        <v>191</v>
      </c>
      <c r="I908" s="4">
        <f>(E908/H908)</f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41</v>
      </c>
      <c r="Q908" t="str">
        <f>LEFT(P908,FIND("/",P908,1)-1)</f>
        <v>film &amp; video</v>
      </c>
      <c r="R908" t="str">
        <f>RIGHT(P908,LEN(P908)-SEARCH("/",P908,1))</f>
        <v>documentary</v>
      </c>
      <c r="S908" s="8">
        <f>(((L908/60)/60)/24)+DATE(1970,1,1)</f>
        <v>42868.208333333328</v>
      </c>
      <c r="T908" s="8">
        <f>(((M908/60)/60)/24)+DATE(1970,1,1)</f>
        <v>42904.208333333328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4">
        <f>(E909/D909)*100</f>
        <v>20.252747252747252</v>
      </c>
      <c r="G909" t="s">
        <v>13</v>
      </c>
      <c r="H909">
        <v>41</v>
      </c>
      <c r="I909" s="4">
        <f>(E909/H909)</f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32</v>
      </c>
      <c r="Q909" t="str">
        <f>LEFT(P909,FIND("/",P909,1)-1)</f>
        <v>theater</v>
      </c>
      <c r="R909" t="str">
        <f>RIGHT(P909,LEN(P909)-SEARCH("/",P909,1))</f>
        <v>plays</v>
      </c>
      <c r="S909" s="8">
        <f>(((L909/60)/60)/24)+DATE(1970,1,1)</f>
        <v>40660.208333333336</v>
      </c>
      <c r="T909" s="8">
        <f>(((M909/60)/60)/24)+DATE(1970,1,1)</f>
        <v>40667.208333333336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4">
        <f>(E910/D910)*100</f>
        <v>319.24083769633506</v>
      </c>
      <c r="G910" t="s">
        <v>19</v>
      </c>
      <c r="H910">
        <v>3934</v>
      </c>
      <c r="I910" s="4">
        <f>(E910/H910)</f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88</v>
      </c>
      <c r="Q910" t="str">
        <f>LEFT(P910,FIND("/",P910,1)-1)</f>
        <v>games</v>
      </c>
      <c r="R910" t="str">
        <f>RIGHT(P910,LEN(P910)-SEARCH("/",P910,1))</f>
        <v>video games</v>
      </c>
      <c r="S910" s="8">
        <f>(((L910/60)/60)/24)+DATE(1970,1,1)</f>
        <v>41031.208333333336</v>
      </c>
      <c r="T910" s="8">
        <f>(((M910/60)/60)/24)+DATE(1970,1,1)</f>
        <v>41042.208333333336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4">
        <f>(E911/D911)*100</f>
        <v>478.94444444444446</v>
      </c>
      <c r="G911" t="s">
        <v>19</v>
      </c>
      <c r="H911">
        <v>80</v>
      </c>
      <c r="I911" s="4">
        <f>(E911/H911)</f>
        <v>107.7625</v>
      </c>
      <c r="J911" t="s">
        <v>14</v>
      </c>
      <c r="K911" t="s">
        <v>15</v>
      </c>
      <c r="L911">
        <v>1528088400</v>
      </c>
      <c r="M911">
        <v>1530421200</v>
      </c>
      <c r="N911" t="b">
        <v>0</v>
      </c>
      <c r="O911" t="b">
        <v>1</v>
      </c>
      <c r="P911" t="s">
        <v>32</v>
      </c>
      <c r="Q911" t="str">
        <f>LEFT(P911,FIND("/",P911,1)-1)</f>
        <v>theater</v>
      </c>
      <c r="R911" t="str">
        <f>RIGHT(P911,LEN(P911)-SEARCH("/",P911,1))</f>
        <v>plays</v>
      </c>
      <c r="S911" s="8">
        <f>(((L911/60)/60)/24)+DATE(1970,1,1)</f>
        <v>43255.208333333328</v>
      </c>
      <c r="T911" s="8">
        <f>(((M911/60)/60)/24)+DATE(1970,1,1)</f>
        <v>43282.208333333328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4">
        <f>(E912/D912)*100</f>
        <v>19.556634304207122</v>
      </c>
      <c r="G912" t="s">
        <v>73</v>
      </c>
      <c r="H912">
        <v>296</v>
      </c>
      <c r="I912" s="4">
        <f>(E912/H912)</f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32</v>
      </c>
      <c r="Q912" t="str">
        <f>LEFT(P912,FIND("/",P912,1)-1)</f>
        <v>theater</v>
      </c>
      <c r="R912" t="str">
        <f>RIGHT(P912,LEN(P912)-SEARCH("/",P912,1))</f>
        <v>plays</v>
      </c>
      <c r="S912" s="8">
        <f>(((L912/60)/60)/24)+DATE(1970,1,1)</f>
        <v>42026.25</v>
      </c>
      <c r="T912" s="8">
        <f>(((M912/60)/60)/24)+DATE(1970,1,1)</f>
        <v>42027.25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4">
        <f>(E913/D913)*100</f>
        <v>198.94827586206895</v>
      </c>
      <c r="G913" t="s">
        <v>19</v>
      </c>
      <c r="H913">
        <v>462</v>
      </c>
      <c r="I913" s="4">
        <f>(E913/H913)</f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27</v>
      </c>
      <c r="Q913" t="str">
        <f>LEFT(P913,FIND("/",P913,1)-1)</f>
        <v>technology</v>
      </c>
      <c r="R913" t="str">
        <f>RIGHT(P913,LEN(P913)-SEARCH("/",P913,1))</f>
        <v>web</v>
      </c>
      <c r="S913" s="8">
        <f>(((L913/60)/60)/24)+DATE(1970,1,1)</f>
        <v>43717.208333333328</v>
      </c>
      <c r="T913" s="8">
        <f>(((M913/60)/60)/24)+DATE(1970,1,1)</f>
        <v>43719.208333333328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4">
        <f>(E914/D914)*100</f>
        <v>795</v>
      </c>
      <c r="G914" t="s">
        <v>19</v>
      </c>
      <c r="H914">
        <v>179</v>
      </c>
      <c r="I914" s="4">
        <f>(E914/H914)</f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52</v>
      </c>
      <c r="Q914" t="str">
        <f>LEFT(P914,FIND("/",P914,1)-1)</f>
        <v>film &amp; video</v>
      </c>
      <c r="R914" t="str">
        <f>RIGHT(P914,LEN(P914)-SEARCH("/",P914,1))</f>
        <v>drama</v>
      </c>
      <c r="S914" s="8">
        <f>(((L914/60)/60)/24)+DATE(1970,1,1)</f>
        <v>41157.208333333336</v>
      </c>
      <c r="T914" s="8">
        <f>(((M914/60)/60)/24)+DATE(1970,1,1)</f>
        <v>41170.208333333336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4">
        <f>(E915/D915)*100</f>
        <v>50.621082621082621</v>
      </c>
      <c r="G915" t="s">
        <v>13</v>
      </c>
      <c r="H915">
        <v>523</v>
      </c>
      <c r="I915" s="4">
        <f>(E915/H915)</f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t="b">
        <v>0</v>
      </c>
      <c r="O915" t="b">
        <v>0</v>
      </c>
      <c r="P915" t="s">
        <v>52</v>
      </c>
      <c r="Q915" t="str">
        <f>LEFT(P915,FIND("/",P915,1)-1)</f>
        <v>film &amp; video</v>
      </c>
      <c r="R915" t="str">
        <f>RIGHT(P915,LEN(P915)-SEARCH("/",P915,1))</f>
        <v>drama</v>
      </c>
      <c r="S915" s="8">
        <f>(((L915/60)/60)/24)+DATE(1970,1,1)</f>
        <v>43597.208333333328</v>
      </c>
      <c r="T915" s="8">
        <f>(((M915/60)/60)/24)+DATE(1970,1,1)</f>
        <v>43610.208333333328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4">
        <f>(E916/D916)*100</f>
        <v>57.4375</v>
      </c>
      <c r="G916" t="s">
        <v>13</v>
      </c>
      <c r="H916">
        <v>141</v>
      </c>
      <c r="I916" s="4">
        <f>(E916/H916)</f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t="b">
        <v>0</v>
      </c>
      <c r="O916" t="b">
        <v>0</v>
      </c>
      <c r="P916" t="s">
        <v>32</v>
      </c>
      <c r="Q916" t="str">
        <f>LEFT(P916,FIND("/",P916,1)-1)</f>
        <v>theater</v>
      </c>
      <c r="R916" t="str">
        <f>RIGHT(P916,LEN(P916)-SEARCH("/",P916,1))</f>
        <v>plays</v>
      </c>
      <c r="S916" s="8">
        <f>(((L916/60)/60)/24)+DATE(1970,1,1)</f>
        <v>41490.208333333336</v>
      </c>
      <c r="T916" s="8">
        <f>(((M916/60)/60)/24)+DATE(1970,1,1)</f>
        <v>41502.208333333336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4">
        <f>(E917/D917)*100</f>
        <v>155.62827640984909</v>
      </c>
      <c r="G917" t="s">
        <v>19</v>
      </c>
      <c r="H917">
        <v>1866</v>
      </c>
      <c r="I917" s="4">
        <f>(E917/H917)</f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t="b">
        <v>0</v>
      </c>
      <c r="O917" t="b">
        <v>0</v>
      </c>
      <c r="P917" t="s">
        <v>268</v>
      </c>
      <c r="Q917" t="str">
        <f>LEFT(P917,FIND("/",P917,1)-1)</f>
        <v>film &amp; video</v>
      </c>
      <c r="R917" t="str">
        <f>RIGHT(P917,LEN(P917)-SEARCH("/",P917,1))</f>
        <v>television</v>
      </c>
      <c r="S917" s="8">
        <f>(((L917/60)/60)/24)+DATE(1970,1,1)</f>
        <v>42976.208333333328</v>
      </c>
      <c r="T917" s="8">
        <f>(((M917/60)/60)/24)+DATE(1970,1,1)</f>
        <v>42985.208333333328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4">
        <f>(E918/D918)*100</f>
        <v>36.297297297297298</v>
      </c>
      <c r="G918" t="s">
        <v>13</v>
      </c>
      <c r="H918">
        <v>52</v>
      </c>
      <c r="I918" s="4">
        <f>(E918/H918)</f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121</v>
      </c>
      <c r="Q918" t="str">
        <f>LEFT(P918,FIND("/",P918,1)-1)</f>
        <v>photography</v>
      </c>
      <c r="R918" t="str">
        <f>RIGHT(P918,LEN(P918)-SEARCH("/",P918,1))</f>
        <v>photography books</v>
      </c>
      <c r="S918" s="8">
        <f>(((L918/60)/60)/24)+DATE(1970,1,1)</f>
        <v>41991.25</v>
      </c>
      <c r="T918" s="8">
        <f>(((M918/60)/60)/24)+DATE(1970,1,1)</f>
        <v>42000.25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4">
        <f>(E919/D919)*100</f>
        <v>58.25</v>
      </c>
      <c r="G919" t="s">
        <v>46</v>
      </c>
      <c r="H919">
        <v>27</v>
      </c>
      <c r="I919" s="4">
        <f>(E919/H919)</f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t="b">
        <v>0</v>
      </c>
      <c r="O919" t="b">
        <v>1</v>
      </c>
      <c r="P919" t="s">
        <v>99</v>
      </c>
      <c r="Q919" t="str">
        <f>LEFT(P919,FIND("/",P919,1)-1)</f>
        <v>film &amp; video</v>
      </c>
      <c r="R919" t="str">
        <f>RIGHT(P919,LEN(P919)-SEARCH("/",P919,1))</f>
        <v>shorts</v>
      </c>
      <c r="S919" s="8">
        <f>(((L919/60)/60)/24)+DATE(1970,1,1)</f>
        <v>40722.208333333336</v>
      </c>
      <c r="T919" s="8">
        <f>(((M919/60)/60)/24)+DATE(1970,1,1)</f>
        <v>40746.208333333336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4">
        <f>(E920/D920)*100</f>
        <v>237.39473684210526</v>
      </c>
      <c r="G920" t="s">
        <v>19</v>
      </c>
      <c r="H920">
        <v>156</v>
      </c>
      <c r="I920" s="4">
        <f>(E920/H920)</f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t="b">
        <v>0</v>
      </c>
      <c r="O920" t="b">
        <v>0</v>
      </c>
      <c r="P920" t="s">
        <v>132</v>
      </c>
      <c r="Q920" t="str">
        <f>LEFT(P920,FIND("/",P920,1)-1)</f>
        <v>publishing</v>
      </c>
      <c r="R920" t="str">
        <f>RIGHT(P920,LEN(P920)-SEARCH("/",P920,1))</f>
        <v>radio &amp; podcasts</v>
      </c>
      <c r="S920" s="8">
        <f>(((L920/60)/60)/24)+DATE(1970,1,1)</f>
        <v>41117.208333333336</v>
      </c>
      <c r="T920" s="8">
        <f>(((M920/60)/60)/24)+DATE(1970,1,1)</f>
        <v>41128.208333333336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4">
        <f>(E921/D921)*100</f>
        <v>58.75</v>
      </c>
      <c r="G921" t="s">
        <v>13</v>
      </c>
      <c r="H921">
        <v>225</v>
      </c>
      <c r="I921" s="4">
        <f>(E921/H921)</f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t="b">
        <v>0</v>
      </c>
      <c r="O921" t="b">
        <v>1</v>
      </c>
      <c r="P921" t="s">
        <v>32</v>
      </c>
      <c r="Q921" t="str">
        <f>LEFT(P921,FIND("/",P921,1)-1)</f>
        <v>theater</v>
      </c>
      <c r="R921" t="str">
        <f>RIGHT(P921,LEN(P921)-SEARCH("/",P921,1))</f>
        <v>plays</v>
      </c>
      <c r="S921" s="8">
        <f>(((L921/60)/60)/24)+DATE(1970,1,1)</f>
        <v>43022.208333333328</v>
      </c>
      <c r="T921" s="8">
        <f>(((M921/60)/60)/24)+DATE(1970,1,1)</f>
        <v>43054.25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4">
        <f>(E922/D922)*100</f>
        <v>182.56603773584905</v>
      </c>
      <c r="G922" t="s">
        <v>19</v>
      </c>
      <c r="H922">
        <v>255</v>
      </c>
      <c r="I922" s="4">
        <f>(E922/H922)</f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70</v>
      </c>
      <c r="Q922" t="str">
        <f>LEFT(P922,FIND("/",P922,1)-1)</f>
        <v>film &amp; video</v>
      </c>
      <c r="R922" t="str">
        <f>RIGHT(P922,LEN(P922)-SEARCH("/",P922,1))</f>
        <v>animation</v>
      </c>
      <c r="S922" s="8">
        <f>(((L922/60)/60)/24)+DATE(1970,1,1)</f>
        <v>43503.25</v>
      </c>
      <c r="T922" s="8">
        <f>(((M922/60)/60)/24)+DATE(1970,1,1)</f>
        <v>43523.25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4">
        <f>(E923/D923)*100</f>
        <v>0.75436408977556113</v>
      </c>
      <c r="G923" t="s">
        <v>13</v>
      </c>
      <c r="H923">
        <v>38</v>
      </c>
      <c r="I923" s="4">
        <f>(E923/H923)</f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27</v>
      </c>
      <c r="Q923" t="str">
        <f>LEFT(P923,FIND("/",P923,1)-1)</f>
        <v>technology</v>
      </c>
      <c r="R923" t="str">
        <f>RIGHT(P923,LEN(P923)-SEARCH("/",P923,1))</f>
        <v>web</v>
      </c>
      <c r="S923" s="8">
        <f>(((L923/60)/60)/24)+DATE(1970,1,1)</f>
        <v>40951.25</v>
      </c>
      <c r="T923" s="8">
        <f>(((M923/60)/60)/24)+DATE(1970,1,1)</f>
        <v>40965.25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4">
        <f>(E924/D924)*100</f>
        <v>175.95330739299609</v>
      </c>
      <c r="G924" t="s">
        <v>19</v>
      </c>
      <c r="H924">
        <v>2261</v>
      </c>
      <c r="I924" s="4">
        <f>(E924/H924)</f>
        <v>40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318</v>
      </c>
      <c r="Q924" t="str">
        <f>LEFT(P924,FIND("/",P924,1)-1)</f>
        <v>music</v>
      </c>
      <c r="R924" t="str">
        <f>RIGHT(P924,LEN(P924)-SEARCH("/",P924,1))</f>
        <v>world music</v>
      </c>
      <c r="S924" s="8">
        <f>(((L924/60)/60)/24)+DATE(1970,1,1)</f>
        <v>43443.25</v>
      </c>
      <c r="T924" s="8">
        <f>(((M924/60)/60)/24)+DATE(1970,1,1)</f>
        <v>43452.25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4">
        <f>(E925/D925)*100</f>
        <v>237.88235294117646</v>
      </c>
      <c r="G925" t="s">
        <v>19</v>
      </c>
      <c r="H925">
        <v>40</v>
      </c>
      <c r="I925" s="4">
        <f>(E925/H925)</f>
        <v>101.1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32</v>
      </c>
      <c r="Q925" t="str">
        <f>LEFT(P925,FIND("/",P925,1)-1)</f>
        <v>theater</v>
      </c>
      <c r="R925" t="str">
        <f>RIGHT(P925,LEN(P925)-SEARCH("/",P925,1))</f>
        <v>plays</v>
      </c>
      <c r="S925" s="8">
        <f>(((L925/60)/60)/24)+DATE(1970,1,1)</f>
        <v>40373.208333333336</v>
      </c>
      <c r="T925" s="8">
        <f>(((M925/60)/60)/24)+DATE(1970,1,1)</f>
        <v>40374.208333333336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4">
        <f>(E926/D926)*100</f>
        <v>488.05076142131981</v>
      </c>
      <c r="G926" t="s">
        <v>19</v>
      </c>
      <c r="H926">
        <v>2289</v>
      </c>
      <c r="I926" s="4">
        <f>(E926/H926)</f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t="b">
        <v>0</v>
      </c>
      <c r="O926" t="b">
        <v>0</v>
      </c>
      <c r="P926" t="s">
        <v>32</v>
      </c>
      <c r="Q926" t="str">
        <f>LEFT(P926,FIND("/",P926,1)-1)</f>
        <v>theater</v>
      </c>
      <c r="R926" t="str">
        <f>RIGHT(P926,LEN(P926)-SEARCH("/",P926,1))</f>
        <v>plays</v>
      </c>
      <c r="S926" s="8">
        <f>(((L926/60)/60)/24)+DATE(1970,1,1)</f>
        <v>43769.208333333328</v>
      </c>
      <c r="T926" s="8">
        <f>(((M926/60)/60)/24)+DATE(1970,1,1)</f>
        <v>43780.25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4">
        <f>(E927/D927)*100</f>
        <v>224.06666666666669</v>
      </c>
      <c r="G927" t="s">
        <v>19</v>
      </c>
      <c r="H927">
        <v>65</v>
      </c>
      <c r="I927" s="4">
        <f>(E927/H927)</f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32</v>
      </c>
      <c r="Q927" t="str">
        <f>LEFT(P927,FIND("/",P927,1)-1)</f>
        <v>theater</v>
      </c>
      <c r="R927" t="str">
        <f>RIGHT(P927,LEN(P927)-SEARCH("/",P927,1))</f>
        <v>plays</v>
      </c>
      <c r="S927" s="8">
        <f>(((L927/60)/60)/24)+DATE(1970,1,1)</f>
        <v>43000.208333333328</v>
      </c>
      <c r="T927" s="8">
        <f>(((M927/60)/60)/24)+DATE(1970,1,1)</f>
        <v>43012.208333333328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4">
        <f>(E928/D928)*100</f>
        <v>18.126436781609197</v>
      </c>
      <c r="G928" t="s">
        <v>13</v>
      </c>
      <c r="H928">
        <v>15</v>
      </c>
      <c r="I928" s="4">
        <f>(E928/H928)</f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16</v>
      </c>
      <c r="Q928" t="str">
        <f>LEFT(P928,FIND("/",P928,1)-1)</f>
        <v>food</v>
      </c>
      <c r="R928" t="str">
        <f>RIGHT(P928,LEN(P928)-SEARCH("/",P928,1))</f>
        <v>food trucks</v>
      </c>
      <c r="S928" s="8">
        <f>(((L928/60)/60)/24)+DATE(1970,1,1)</f>
        <v>42502.208333333328</v>
      </c>
      <c r="T928" s="8">
        <f>(((M928/60)/60)/24)+DATE(1970,1,1)</f>
        <v>42506.208333333328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4">
        <f>(E929/D929)*100</f>
        <v>45.847222222222221</v>
      </c>
      <c r="G929" t="s">
        <v>13</v>
      </c>
      <c r="H929">
        <v>37</v>
      </c>
      <c r="I929" s="4">
        <f>(E929/H929)</f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32</v>
      </c>
      <c r="Q929" t="str">
        <f>LEFT(P929,FIND("/",P929,1)-1)</f>
        <v>theater</v>
      </c>
      <c r="R929" t="str">
        <f>RIGHT(P929,LEN(P929)-SEARCH("/",P929,1))</f>
        <v>plays</v>
      </c>
      <c r="S929" s="8">
        <f>(((L929/60)/60)/24)+DATE(1970,1,1)</f>
        <v>41102.208333333336</v>
      </c>
      <c r="T929" s="8">
        <f>(((M929/60)/60)/24)+DATE(1970,1,1)</f>
        <v>41131.208333333336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4">
        <f>(E930/D930)*100</f>
        <v>117.31541218637993</v>
      </c>
      <c r="G930" t="s">
        <v>19</v>
      </c>
      <c r="H930">
        <v>3777</v>
      </c>
      <c r="I930" s="4">
        <f>(E930/H930)</f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t="b">
        <v>0</v>
      </c>
      <c r="O930" t="b">
        <v>0</v>
      </c>
      <c r="P930" t="s">
        <v>27</v>
      </c>
      <c r="Q930" t="str">
        <f>LEFT(P930,FIND("/",P930,1)-1)</f>
        <v>technology</v>
      </c>
      <c r="R930" t="str">
        <f>RIGHT(P930,LEN(P930)-SEARCH("/",P930,1))</f>
        <v>web</v>
      </c>
      <c r="S930" s="8">
        <f>(((L930/60)/60)/24)+DATE(1970,1,1)</f>
        <v>41637.25</v>
      </c>
      <c r="T930" s="8">
        <f>(((M930/60)/60)/24)+DATE(1970,1,1)</f>
        <v>41646.25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4">
        <f>(E931/D931)*100</f>
        <v>217.30909090909088</v>
      </c>
      <c r="G931" t="s">
        <v>19</v>
      </c>
      <c r="H931">
        <v>184</v>
      </c>
      <c r="I931" s="4">
        <f>(E931/H931)</f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t="b">
        <v>0</v>
      </c>
      <c r="O931" t="b">
        <v>0</v>
      </c>
      <c r="P931" t="s">
        <v>32</v>
      </c>
      <c r="Q931" t="str">
        <f>LEFT(P931,FIND("/",P931,1)-1)</f>
        <v>theater</v>
      </c>
      <c r="R931" t="str">
        <f>RIGHT(P931,LEN(P931)-SEARCH("/",P931,1))</f>
        <v>plays</v>
      </c>
      <c r="S931" s="8">
        <f>(((L931/60)/60)/24)+DATE(1970,1,1)</f>
        <v>42858.208333333328</v>
      </c>
      <c r="T931" s="8">
        <f>(((M931/60)/60)/24)+DATE(1970,1,1)</f>
        <v>42872.208333333328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4">
        <f>(E932/D932)*100</f>
        <v>112.28571428571428</v>
      </c>
      <c r="G932" t="s">
        <v>19</v>
      </c>
      <c r="H932">
        <v>85</v>
      </c>
      <c r="I932" s="4">
        <f>(E932/H932)</f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32</v>
      </c>
      <c r="Q932" t="str">
        <f>LEFT(P932,FIND("/",P932,1)-1)</f>
        <v>theater</v>
      </c>
      <c r="R932" t="str">
        <f>RIGHT(P932,LEN(P932)-SEARCH("/",P932,1))</f>
        <v>plays</v>
      </c>
      <c r="S932" s="8">
        <f>(((L932/60)/60)/24)+DATE(1970,1,1)</f>
        <v>42060.25</v>
      </c>
      <c r="T932" s="8">
        <f>(((M932/60)/60)/24)+DATE(1970,1,1)</f>
        <v>42067.25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4">
        <f>(E933/D933)*100</f>
        <v>72.51898734177216</v>
      </c>
      <c r="G933" t="s">
        <v>13</v>
      </c>
      <c r="H933">
        <v>112</v>
      </c>
      <c r="I933" s="4">
        <f>(E933/H933)</f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32</v>
      </c>
      <c r="Q933" t="str">
        <f>LEFT(P933,FIND("/",P933,1)-1)</f>
        <v>theater</v>
      </c>
      <c r="R933" t="str">
        <f>RIGHT(P933,LEN(P933)-SEARCH("/",P933,1))</f>
        <v>plays</v>
      </c>
      <c r="S933" s="8">
        <f>(((L933/60)/60)/24)+DATE(1970,1,1)</f>
        <v>41818.208333333336</v>
      </c>
      <c r="T933" s="8">
        <f>(((M933/60)/60)/24)+DATE(1970,1,1)</f>
        <v>41820.208333333336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4">
        <f>(E934/D934)*100</f>
        <v>212.30434782608697</v>
      </c>
      <c r="G934" t="s">
        <v>19</v>
      </c>
      <c r="H934">
        <v>144</v>
      </c>
      <c r="I934" s="4">
        <f>(E934/H934)</f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22</v>
      </c>
      <c r="Q934" t="str">
        <f>LEFT(P934,FIND("/",P934,1)-1)</f>
        <v>music</v>
      </c>
      <c r="R934" t="str">
        <f>RIGHT(P934,LEN(P934)-SEARCH("/",P934,1))</f>
        <v>rock</v>
      </c>
      <c r="S934" s="8">
        <f>(((L934/60)/60)/24)+DATE(1970,1,1)</f>
        <v>41709.208333333336</v>
      </c>
      <c r="T934" s="8">
        <f>(((M934/60)/60)/24)+DATE(1970,1,1)</f>
        <v>41712.208333333336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4">
        <f>(E935/D935)*100</f>
        <v>239.74657534246577</v>
      </c>
      <c r="G935" t="s">
        <v>19</v>
      </c>
      <c r="H935">
        <v>1902</v>
      </c>
      <c r="I935" s="4">
        <f>(E935/H935)</f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32</v>
      </c>
      <c r="Q935" t="str">
        <f>LEFT(P935,FIND("/",P935,1)-1)</f>
        <v>theater</v>
      </c>
      <c r="R935" t="str">
        <f>RIGHT(P935,LEN(P935)-SEARCH("/",P935,1))</f>
        <v>plays</v>
      </c>
      <c r="S935" s="8">
        <f>(((L935/60)/60)/24)+DATE(1970,1,1)</f>
        <v>41372.208333333336</v>
      </c>
      <c r="T935" s="8">
        <f>(((M935/60)/60)/24)+DATE(1970,1,1)</f>
        <v>41385.208333333336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4">
        <f>(E936/D936)*100</f>
        <v>181.93548387096774</v>
      </c>
      <c r="G936" t="s">
        <v>19</v>
      </c>
      <c r="H936">
        <v>105</v>
      </c>
      <c r="I936" s="4">
        <f>(E936/H936)</f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32</v>
      </c>
      <c r="Q936" t="str">
        <f>LEFT(P936,FIND("/",P936,1)-1)</f>
        <v>theater</v>
      </c>
      <c r="R936" t="str">
        <f>RIGHT(P936,LEN(P936)-SEARCH("/",P936,1))</f>
        <v>plays</v>
      </c>
      <c r="S936" s="8">
        <f>(((L936/60)/60)/24)+DATE(1970,1,1)</f>
        <v>42422.25</v>
      </c>
      <c r="T936" s="8">
        <f>(((M936/60)/60)/24)+DATE(1970,1,1)</f>
        <v>42428.25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4">
        <f>(E937/D937)*100</f>
        <v>164.13114754098362</v>
      </c>
      <c r="G937" t="s">
        <v>19</v>
      </c>
      <c r="H937">
        <v>132</v>
      </c>
      <c r="I937" s="4">
        <f>(E937/H937)</f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32</v>
      </c>
      <c r="Q937" t="str">
        <f>LEFT(P937,FIND("/",P937,1)-1)</f>
        <v>theater</v>
      </c>
      <c r="R937" t="str">
        <f>RIGHT(P937,LEN(P937)-SEARCH("/",P937,1))</f>
        <v>plays</v>
      </c>
      <c r="S937" s="8">
        <f>(((L937/60)/60)/24)+DATE(1970,1,1)</f>
        <v>42209.208333333328</v>
      </c>
      <c r="T937" s="8">
        <f>(((M937/60)/60)/24)+DATE(1970,1,1)</f>
        <v>42216.208333333328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4">
        <f>(E938/D938)*100</f>
        <v>1.6375968992248062</v>
      </c>
      <c r="G938" t="s">
        <v>13</v>
      </c>
      <c r="H938">
        <v>21</v>
      </c>
      <c r="I938" s="4">
        <f>(E938/H938)</f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32</v>
      </c>
      <c r="Q938" t="str">
        <f>LEFT(P938,FIND("/",P938,1)-1)</f>
        <v>theater</v>
      </c>
      <c r="R938" t="str">
        <f>RIGHT(P938,LEN(P938)-SEARCH("/",P938,1))</f>
        <v>plays</v>
      </c>
      <c r="S938" s="8">
        <f>(((L938/60)/60)/24)+DATE(1970,1,1)</f>
        <v>43668.208333333328</v>
      </c>
      <c r="T938" s="8">
        <f>(((M938/60)/60)/24)+DATE(1970,1,1)</f>
        <v>43671.208333333328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4">
        <f>(E939/D939)*100</f>
        <v>49.64385964912281</v>
      </c>
      <c r="G939" t="s">
        <v>73</v>
      </c>
      <c r="H939">
        <v>976</v>
      </c>
      <c r="I939" s="4">
        <f>(E939/H939)</f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41</v>
      </c>
      <c r="Q939" t="str">
        <f>LEFT(P939,FIND("/",P939,1)-1)</f>
        <v>film &amp; video</v>
      </c>
      <c r="R939" t="str">
        <f>RIGHT(P939,LEN(P939)-SEARCH("/",P939,1))</f>
        <v>documentary</v>
      </c>
      <c r="S939" s="8">
        <f>(((L939/60)/60)/24)+DATE(1970,1,1)</f>
        <v>42334.25</v>
      </c>
      <c r="T939" s="8">
        <f>(((M939/60)/60)/24)+DATE(1970,1,1)</f>
        <v>42343.25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4">
        <f>(E940/D940)*100</f>
        <v>109.70652173913042</v>
      </c>
      <c r="G940" t="s">
        <v>19</v>
      </c>
      <c r="H940">
        <v>96</v>
      </c>
      <c r="I940" s="4">
        <f>(E940/H940)</f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118</v>
      </c>
      <c r="Q940" t="str">
        <f>LEFT(P940,FIND("/",P940,1)-1)</f>
        <v>publishing</v>
      </c>
      <c r="R940" t="str">
        <f>RIGHT(P940,LEN(P940)-SEARCH("/",P940,1))</f>
        <v>fiction</v>
      </c>
      <c r="S940" s="8">
        <f>(((L940/60)/60)/24)+DATE(1970,1,1)</f>
        <v>43263.208333333328</v>
      </c>
      <c r="T940" s="8">
        <f>(((M940/60)/60)/24)+DATE(1970,1,1)</f>
        <v>43299.208333333328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4">
        <f>(E941/D941)*100</f>
        <v>49.217948717948715</v>
      </c>
      <c r="G941" t="s">
        <v>13</v>
      </c>
      <c r="H941">
        <v>67</v>
      </c>
      <c r="I941" s="4">
        <f>(E941/H941)</f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88</v>
      </c>
      <c r="Q941" t="str">
        <f>LEFT(P941,FIND("/",P941,1)-1)</f>
        <v>games</v>
      </c>
      <c r="R941" t="str">
        <f>RIGHT(P941,LEN(P941)-SEARCH("/",P941,1))</f>
        <v>video games</v>
      </c>
      <c r="S941" s="8">
        <f>(((L941/60)/60)/24)+DATE(1970,1,1)</f>
        <v>40670.208333333336</v>
      </c>
      <c r="T941" s="8">
        <f>(((M941/60)/60)/24)+DATE(1970,1,1)</f>
        <v>40687.208333333336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4">
        <f>(E942/D942)*100</f>
        <v>62.232323232323225</v>
      </c>
      <c r="G942" t="s">
        <v>46</v>
      </c>
      <c r="H942">
        <v>66</v>
      </c>
      <c r="I942" s="4">
        <f>(E942/H942)</f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t="b">
        <v>0</v>
      </c>
      <c r="O942" t="b">
        <v>0</v>
      </c>
      <c r="P942" t="s">
        <v>27</v>
      </c>
      <c r="Q942" t="str">
        <f>LEFT(P942,FIND("/",P942,1)-1)</f>
        <v>technology</v>
      </c>
      <c r="R942" t="str">
        <f>RIGHT(P942,LEN(P942)-SEARCH("/",P942,1))</f>
        <v>web</v>
      </c>
      <c r="S942" s="8">
        <f>(((L942/60)/60)/24)+DATE(1970,1,1)</f>
        <v>41244.25</v>
      </c>
      <c r="T942" s="8">
        <f>(((M942/60)/60)/24)+DATE(1970,1,1)</f>
        <v>41266.25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4">
        <f>(E943/D943)*100</f>
        <v>13.05813953488372</v>
      </c>
      <c r="G943" t="s">
        <v>13</v>
      </c>
      <c r="H943">
        <v>78</v>
      </c>
      <c r="I943" s="4">
        <f>(E943/H943)</f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32</v>
      </c>
      <c r="Q943" t="str">
        <f>LEFT(P943,FIND("/",P943,1)-1)</f>
        <v>theater</v>
      </c>
      <c r="R943" t="str">
        <f>RIGHT(P943,LEN(P943)-SEARCH("/",P943,1))</f>
        <v>plays</v>
      </c>
      <c r="S943" s="8">
        <f>(((L943/60)/60)/24)+DATE(1970,1,1)</f>
        <v>40552.25</v>
      </c>
      <c r="T943" s="8">
        <f>(((M943/60)/60)/24)+DATE(1970,1,1)</f>
        <v>40587.25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4">
        <f>(E944/D944)*100</f>
        <v>64.635416666666671</v>
      </c>
      <c r="G944" t="s">
        <v>13</v>
      </c>
      <c r="H944">
        <v>67</v>
      </c>
      <c r="I944" s="4">
        <f>(E944/H944)</f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t="b">
        <v>0</v>
      </c>
      <c r="O944" t="b">
        <v>0</v>
      </c>
      <c r="P944" t="s">
        <v>32</v>
      </c>
      <c r="Q944" t="str">
        <f>LEFT(P944,FIND("/",P944,1)-1)</f>
        <v>theater</v>
      </c>
      <c r="R944" t="str">
        <f>RIGHT(P944,LEN(P944)-SEARCH("/",P944,1))</f>
        <v>plays</v>
      </c>
      <c r="S944" s="8">
        <f>(((L944/60)/60)/24)+DATE(1970,1,1)</f>
        <v>40568.25</v>
      </c>
      <c r="T944" s="8">
        <f>(((M944/60)/60)/24)+DATE(1970,1,1)</f>
        <v>40571.25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4">
        <f>(E945/D945)*100</f>
        <v>159.58666666666667</v>
      </c>
      <c r="G945" t="s">
        <v>19</v>
      </c>
      <c r="H945">
        <v>114</v>
      </c>
      <c r="I945" s="4">
        <f>(E945/H945)</f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16</v>
      </c>
      <c r="Q945" t="str">
        <f>LEFT(P945,FIND("/",P945,1)-1)</f>
        <v>food</v>
      </c>
      <c r="R945" t="str">
        <f>RIGHT(P945,LEN(P945)-SEARCH("/",P945,1))</f>
        <v>food trucks</v>
      </c>
      <c r="S945" s="8">
        <f>(((L945/60)/60)/24)+DATE(1970,1,1)</f>
        <v>41906.208333333336</v>
      </c>
      <c r="T945" s="8">
        <f>(((M945/60)/60)/24)+DATE(1970,1,1)</f>
        <v>41941.208333333336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4">
        <f>(E946/D946)*100</f>
        <v>81.42</v>
      </c>
      <c r="G946" t="s">
        <v>13</v>
      </c>
      <c r="H946">
        <v>263</v>
      </c>
      <c r="I946" s="4">
        <f>(E946/H946)</f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t="b">
        <v>0</v>
      </c>
      <c r="O946" t="b">
        <v>0</v>
      </c>
      <c r="P946" t="s">
        <v>121</v>
      </c>
      <c r="Q946" t="str">
        <f>LEFT(P946,FIND("/",P946,1)-1)</f>
        <v>photography</v>
      </c>
      <c r="R946" t="str">
        <f>RIGHT(P946,LEN(P946)-SEARCH("/",P946,1))</f>
        <v>photography books</v>
      </c>
      <c r="S946" s="8">
        <f>(((L946/60)/60)/24)+DATE(1970,1,1)</f>
        <v>42776.25</v>
      </c>
      <c r="T946" s="8">
        <f>(((M946/60)/60)/24)+DATE(1970,1,1)</f>
        <v>42795.25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4">
        <f>(E947/D947)*100</f>
        <v>32.444767441860463</v>
      </c>
      <c r="G947" t="s">
        <v>13</v>
      </c>
      <c r="H947">
        <v>1691</v>
      </c>
      <c r="I947" s="4">
        <f>(E947/H947)</f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121</v>
      </c>
      <c r="Q947" t="str">
        <f>LEFT(P947,FIND("/",P947,1)-1)</f>
        <v>photography</v>
      </c>
      <c r="R947" t="str">
        <f>RIGHT(P947,LEN(P947)-SEARCH("/",P947,1))</f>
        <v>photography books</v>
      </c>
      <c r="S947" s="8">
        <f>(((L947/60)/60)/24)+DATE(1970,1,1)</f>
        <v>41004.208333333336</v>
      </c>
      <c r="T947" s="8">
        <f>(((M947/60)/60)/24)+DATE(1970,1,1)</f>
        <v>41019.208333333336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4">
        <f>(E948/D948)*100</f>
        <v>9.9141184124918666</v>
      </c>
      <c r="G948" t="s">
        <v>13</v>
      </c>
      <c r="H948">
        <v>181</v>
      </c>
      <c r="I948" s="4">
        <f>(E948/H948)</f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32</v>
      </c>
      <c r="Q948" t="str">
        <f>LEFT(P948,FIND("/",P948,1)-1)</f>
        <v>theater</v>
      </c>
      <c r="R948" t="str">
        <f>RIGHT(P948,LEN(P948)-SEARCH("/",P948,1))</f>
        <v>plays</v>
      </c>
      <c r="S948" s="8">
        <f>(((L948/60)/60)/24)+DATE(1970,1,1)</f>
        <v>40710.208333333336</v>
      </c>
      <c r="T948" s="8">
        <f>(((M948/60)/60)/24)+DATE(1970,1,1)</f>
        <v>40712.208333333336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4">
        <f>(E949/D949)*100</f>
        <v>26.694444444444443</v>
      </c>
      <c r="G949" t="s">
        <v>13</v>
      </c>
      <c r="H949">
        <v>13</v>
      </c>
      <c r="I949" s="4">
        <f>(E949/H949)</f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32</v>
      </c>
      <c r="Q949" t="str">
        <f>LEFT(P949,FIND("/",P949,1)-1)</f>
        <v>theater</v>
      </c>
      <c r="R949" t="str">
        <f>RIGHT(P949,LEN(P949)-SEARCH("/",P949,1))</f>
        <v>plays</v>
      </c>
      <c r="S949" s="8">
        <f>(((L949/60)/60)/24)+DATE(1970,1,1)</f>
        <v>41908.208333333336</v>
      </c>
      <c r="T949" s="8">
        <f>(((M949/60)/60)/24)+DATE(1970,1,1)</f>
        <v>41915.208333333336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4">
        <f>(E950/D950)*100</f>
        <v>62.957446808510639</v>
      </c>
      <c r="G950" t="s">
        <v>73</v>
      </c>
      <c r="H950">
        <v>160</v>
      </c>
      <c r="I950" s="4">
        <f>(E950/H950)</f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41</v>
      </c>
      <c r="Q950" t="str">
        <f>LEFT(P950,FIND("/",P950,1)-1)</f>
        <v>film &amp; video</v>
      </c>
      <c r="R950" t="str">
        <f>RIGHT(P950,LEN(P950)-SEARCH("/",P950,1))</f>
        <v>documentary</v>
      </c>
      <c r="S950" s="8">
        <f>(((L950/60)/60)/24)+DATE(1970,1,1)</f>
        <v>41985.25</v>
      </c>
      <c r="T950" s="8">
        <f>(((M950/60)/60)/24)+DATE(1970,1,1)</f>
        <v>41995.25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4">
        <f>(E951/D951)*100</f>
        <v>161.35593220338984</v>
      </c>
      <c r="G951" t="s">
        <v>19</v>
      </c>
      <c r="H951">
        <v>203</v>
      </c>
      <c r="I951" s="4">
        <f>(E951/H951)</f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27</v>
      </c>
      <c r="Q951" t="str">
        <f>LEFT(P951,FIND("/",P951,1)-1)</f>
        <v>technology</v>
      </c>
      <c r="R951" t="str">
        <f>RIGHT(P951,LEN(P951)-SEARCH("/",P951,1))</f>
        <v>web</v>
      </c>
      <c r="S951" s="8">
        <f>(((L951/60)/60)/24)+DATE(1970,1,1)</f>
        <v>42112.208333333328</v>
      </c>
      <c r="T951" s="8">
        <f>(((M951/60)/60)/24)+DATE(1970,1,1)</f>
        <v>42131.208333333328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4">
        <f>(E952/D952)*100</f>
        <v>5</v>
      </c>
      <c r="G952" t="s">
        <v>13</v>
      </c>
      <c r="H952">
        <v>1</v>
      </c>
      <c r="I952" s="4">
        <f>(E952/H952)</f>
        <v>5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32</v>
      </c>
      <c r="Q952" t="str">
        <f>LEFT(P952,FIND("/",P952,1)-1)</f>
        <v>theater</v>
      </c>
      <c r="R952" t="str">
        <f>RIGHT(P952,LEN(P952)-SEARCH("/",P952,1))</f>
        <v>plays</v>
      </c>
      <c r="S952" s="8">
        <f>(((L952/60)/60)/24)+DATE(1970,1,1)</f>
        <v>43571.208333333328</v>
      </c>
      <c r="T952" s="8">
        <f>(((M952/60)/60)/24)+DATE(1970,1,1)</f>
        <v>43576.208333333328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4">
        <f>(E953/D953)*100</f>
        <v>1096.9379310344827</v>
      </c>
      <c r="G953" t="s">
        <v>19</v>
      </c>
      <c r="H953">
        <v>1559</v>
      </c>
      <c r="I953" s="4">
        <f>(E953/H953)</f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22</v>
      </c>
      <c r="Q953" t="str">
        <f>LEFT(P953,FIND("/",P953,1)-1)</f>
        <v>music</v>
      </c>
      <c r="R953" t="str">
        <f>RIGHT(P953,LEN(P953)-SEARCH("/",P953,1))</f>
        <v>rock</v>
      </c>
      <c r="S953" s="8">
        <f>(((L953/60)/60)/24)+DATE(1970,1,1)</f>
        <v>42730.25</v>
      </c>
      <c r="T953" s="8">
        <f>(((M953/60)/60)/24)+DATE(1970,1,1)</f>
        <v>42731.25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4">
        <f>(E954/D954)*100</f>
        <v>70.094158075601371</v>
      </c>
      <c r="G954" t="s">
        <v>73</v>
      </c>
      <c r="H954">
        <v>2266</v>
      </c>
      <c r="I954" s="4">
        <f>(E954/H954)</f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41</v>
      </c>
      <c r="Q954" t="str">
        <f>LEFT(P954,FIND("/",P954,1)-1)</f>
        <v>film &amp; video</v>
      </c>
      <c r="R954" t="str">
        <f>RIGHT(P954,LEN(P954)-SEARCH("/",P954,1))</f>
        <v>documentary</v>
      </c>
      <c r="S954" s="8">
        <f>(((L954/60)/60)/24)+DATE(1970,1,1)</f>
        <v>42591.208333333328</v>
      </c>
      <c r="T954" s="8">
        <f>(((M954/60)/60)/24)+DATE(1970,1,1)</f>
        <v>42605.208333333328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4">
        <f>(E955/D955)*100</f>
        <v>60</v>
      </c>
      <c r="G955" t="s">
        <v>13</v>
      </c>
      <c r="H955">
        <v>21</v>
      </c>
      <c r="I955" s="4">
        <f>(E955/H955)</f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473</v>
      </c>
      <c r="Q955" t="str">
        <f>LEFT(P955,FIND("/",P955,1)-1)</f>
        <v>film &amp; video</v>
      </c>
      <c r="R955" t="str">
        <f>RIGHT(P955,LEN(P955)-SEARCH("/",P955,1))</f>
        <v>science fiction</v>
      </c>
      <c r="S955" s="8">
        <f>(((L955/60)/60)/24)+DATE(1970,1,1)</f>
        <v>42358.25</v>
      </c>
      <c r="T955" s="8">
        <f>(((M955/60)/60)/24)+DATE(1970,1,1)</f>
        <v>42394.25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4">
        <f>(E956/D956)*100</f>
        <v>367.0985915492958</v>
      </c>
      <c r="G956" t="s">
        <v>19</v>
      </c>
      <c r="H956">
        <v>1548</v>
      </c>
      <c r="I956" s="4">
        <f>(E956/H956)</f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t="b">
        <v>0</v>
      </c>
      <c r="O956" t="b">
        <v>0</v>
      </c>
      <c r="P956" t="s">
        <v>27</v>
      </c>
      <c r="Q956" t="str">
        <f>LEFT(P956,FIND("/",P956,1)-1)</f>
        <v>technology</v>
      </c>
      <c r="R956" t="str">
        <f>RIGHT(P956,LEN(P956)-SEARCH("/",P956,1))</f>
        <v>web</v>
      </c>
      <c r="S956" s="8">
        <f>(((L956/60)/60)/24)+DATE(1970,1,1)</f>
        <v>41174.208333333336</v>
      </c>
      <c r="T956" s="8">
        <f>(((M956/60)/60)/24)+DATE(1970,1,1)</f>
        <v>41198.208333333336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4">
        <f>(E957/D957)*100</f>
        <v>1109</v>
      </c>
      <c r="G957" t="s">
        <v>19</v>
      </c>
      <c r="H957">
        <v>80</v>
      </c>
      <c r="I957" s="4">
        <f>(E957/H957)</f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32</v>
      </c>
      <c r="Q957" t="str">
        <f>LEFT(P957,FIND("/",P957,1)-1)</f>
        <v>theater</v>
      </c>
      <c r="R957" t="str">
        <f>RIGHT(P957,LEN(P957)-SEARCH("/",P957,1))</f>
        <v>plays</v>
      </c>
      <c r="S957" s="8">
        <f>(((L957/60)/60)/24)+DATE(1970,1,1)</f>
        <v>41238.25</v>
      </c>
      <c r="T957" s="8">
        <f>(((M957/60)/60)/24)+DATE(1970,1,1)</f>
        <v>41240.25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4">
        <f>(E958/D958)*100</f>
        <v>19.028784648187631</v>
      </c>
      <c r="G958" t="s">
        <v>13</v>
      </c>
      <c r="H958">
        <v>830</v>
      </c>
      <c r="I958" s="4">
        <f>(E958/H958)</f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473</v>
      </c>
      <c r="Q958" t="str">
        <f>LEFT(P958,FIND("/",P958,1)-1)</f>
        <v>film &amp; video</v>
      </c>
      <c r="R958" t="str">
        <f>RIGHT(P958,LEN(P958)-SEARCH("/",P958,1))</f>
        <v>science fiction</v>
      </c>
      <c r="S958" s="8">
        <f>(((L958/60)/60)/24)+DATE(1970,1,1)</f>
        <v>42360.25</v>
      </c>
      <c r="T958" s="8">
        <f>(((M958/60)/60)/24)+DATE(1970,1,1)</f>
        <v>42364.25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4">
        <f>(E959/D959)*100</f>
        <v>126.87755102040816</v>
      </c>
      <c r="G959" t="s">
        <v>19</v>
      </c>
      <c r="H959">
        <v>131</v>
      </c>
      <c r="I959" s="4">
        <f>(E959/H959)</f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32</v>
      </c>
      <c r="Q959" t="str">
        <f>LEFT(P959,FIND("/",P959,1)-1)</f>
        <v>theater</v>
      </c>
      <c r="R959" t="str">
        <f>RIGHT(P959,LEN(P959)-SEARCH("/",P959,1))</f>
        <v>plays</v>
      </c>
      <c r="S959" s="8">
        <f>(((L959/60)/60)/24)+DATE(1970,1,1)</f>
        <v>40955.25</v>
      </c>
      <c r="T959" s="8">
        <f>(((M959/60)/60)/24)+DATE(1970,1,1)</f>
        <v>40958.25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4">
        <f>(E960/D960)*100</f>
        <v>734.63636363636363</v>
      </c>
      <c r="G960" t="s">
        <v>19</v>
      </c>
      <c r="H960">
        <v>112</v>
      </c>
      <c r="I960" s="4">
        <f>(E960/H960)</f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70</v>
      </c>
      <c r="Q960" t="str">
        <f>LEFT(P960,FIND("/",P960,1)-1)</f>
        <v>film &amp; video</v>
      </c>
      <c r="R960" t="str">
        <f>RIGHT(P960,LEN(P960)-SEARCH("/",P960,1))</f>
        <v>animation</v>
      </c>
      <c r="S960" s="8">
        <f>(((L960/60)/60)/24)+DATE(1970,1,1)</f>
        <v>40350.208333333336</v>
      </c>
      <c r="T960" s="8">
        <f>(((M960/60)/60)/24)+DATE(1970,1,1)</f>
        <v>40372.208333333336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4">
        <f>(E961/D961)*100</f>
        <v>4.5731034482758623</v>
      </c>
      <c r="G961" t="s">
        <v>13</v>
      </c>
      <c r="H961">
        <v>130</v>
      </c>
      <c r="I961" s="4">
        <f>(E961/H961)</f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205</v>
      </c>
      <c r="Q961" t="str">
        <f>LEFT(P961,FIND("/",P961,1)-1)</f>
        <v>publishing</v>
      </c>
      <c r="R961" t="str">
        <f>RIGHT(P961,LEN(P961)-SEARCH("/",P961,1))</f>
        <v>translations</v>
      </c>
      <c r="S961" s="8">
        <f>(((L961/60)/60)/24)+DATE(1970,1,1)</f>
        <v>40357.208333333336</v>
      </c>
      <c r="T961" s="8">
        <f>(((M961/60)/60)/24)+DATE(1970,1,1)</f>
        <v>40385.208333333336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4">
        <f>(E962/D962)*100</f>
        <v>85.054545454545448</v>
      </c>
      <c r="G962" t="s">
        <v>13</v>
      </c>
      <c r="H962">
        <v>55</v>
      </c>
      <c r="I962" s="4">
        <f>(E962/H962)</f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27</v>
      </c>
      <c r="Q962" t="str">
        <f>LEFT(P962,FIND("/",P962,1)-1)</f>
        <v>technology</v>
      </c>
      <c r="R962" t="str">
        <f>RIGHT(P962,LEN(P962)-SEARCH("/",P962,1))</f>
        <v>web</v>
      </c>
      <c r="S962" s="8">
        <f>(((L962/60)/60)/24)+DATE(1970,1,1)</f>
        <v>42408.25</v>
      </c>
      <c r="T962" s="8">
        <f>(((M962/60)/60)/24)+DATE(1970,1,1)</f>
        <v>42445.208333333328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4">
        <f>(E963/D963)*100</f>
        <v>119.29824561403508</v>
      </c>
      <c r="G963" t="s">
        <v>19</v>
      </c>
      <c r="H963">
        <v>155</v>
      </c>
      <c r="I963" s="4">
        <f>(E963/H963)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205</v>
      </c>
      <c r="Q963" t="str">
        <f>LEFT(P963,FIND("/",P963,1)-1)</f>
        <v>publishing</v>
      </c>
      <c r="R963" t="str">
        <f>RIGHT(P963,LEN(P963)-SEARCH("/",P963,1))</f>
        <v>translations</v>
      </c>
      <c r="S963" s="8">
        <f>(((L963/60)/60)/24)+DATE(1970,1,1)</f>
        <v>40591.25</v>
      </c>
      <c r="T963" s="8">
        <f>(((M963/60)/60)/24)+DATE(1970,1,1)</f>
        <v>40595.25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4">
        <f>(E964/D964)*100</f>
        <v>296.02777777777777</v>
      </c>
      <c r="G964" t="s">
        <v>19</v>
      </c>
      <c r="H964">
        <v>266</v>
      </c>
      <c r="I964" s="4">
        <f>(E964/H964)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16</v>
      </c>
      <c r="Q964" t="str">
        <f>LEFT(P964,FIND("/",P964,1)-1)</f>
        <v>food</v>
      </c>
      <c r="R964" t="str">
        <f>RIGHT(P964,LEN(P964)-SEARCH("/",P964,1))</f>
        <v>food trucks</v>
      </c>
      <c r="S964" s="8">
        <f>(((L964/60)/60)/24)+DATE(1970,1,1)</f>
        <v>41592.25</v>
      </c>
      <c r="T964" s="8">
        <f>(((M964/60)/60)/24)+DATE(1970,1,1)</f>
        <v>41613.25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4">
        <f>(E965/D965)*100</f>
        <v>84.694915254237287</v>
      </c>
      <c r="G965" t="s">
        <v>13</v>
      </c>
      <c r="H965">
        <v>114</v>
      </c>
      <c r="I965" s="4">
        <f>(E965/H965)</f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t="b">
        <v>0</v>
      </c>
      <c r="O965" t="b">
        <v>1</v>
      </c>
      <c r="P965" t="s">
        <v>121</v>
      </c>
      <c r="Q965" t="str">
        <f>LEFT(P965,FIND("/",P965,1)-1)</f>
        <v>photography</v>
      </c>
      <c r="R965" t="str">
        <f>RIGHT(P965,LEN(P965)-SEARCH("/",P965,1))</f>
        <v>photography books</v>
      </c>
      <c r="S965" s="8">
        <f>(((L965/60)/60)/24)+DATE(1970,1,1)</f>
        <v>40607.25</v>
      </c>
      <c r="T965" s="8">
        <f>(((M965/60)/60)/24)+DATE(1970,1,1)</f>
        <v>40613.25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4">
        <f>(E966/D966)*100</f>
        <v>355.7837837837838</v>
      </c>
      <c r="G966" t="s">
        <v>19</v>
      </c>
      <c r="H966">
        <v>155</v>
      </c>
      <c r="I966" s="4">
        <f>(E966/H966)</f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32</v>
      </c>
      <c r="Q966" t="str">
        <f>LEFT(P966,FIND("/",P966,1)-1)</f>
        <v>theater</v>
      </c>
      <c r="R966" t="str">
        <f>RIGHT(P966,LEN(P966)-SEARCH("/",P966,1))</f>
        <v>plays</v>
      </c>
      <c r="S966" s="8">
        <f>(((L966/60)/60)/24)+DATE(1970,1,1)</f>
        <v>42135.208333333328</v>
      </c>
      <c r="T966" s="8">
        <f>(((M966/60)/60)/24)+DATE(1970,1,1)</f>
        <v>42140.208333333328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4">
        <f>(E967/D967)*100</f>
        <v>386.40909090909093</v>
      </c>
      <c r="G967" t="s">
        <v>19</v>
      </c>
      <c r="H967">
        <v>207</v>
      </c>
      <c r="I967" s="4">
        <f>(E967/H967)</f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t="b">
        <v>0</v>
      </c>
      <c r="O967" t="b">
        <v>0</v>
      </c>
      <c r="P967" t="s">
        <v>22</v>
      </c>
      <c r="Q967" t="str">
        <f>LEFT(P967,FIND("/",P967,1)-1)</f>
        <v>music</v>
      </c>
      <c r="R967" t="str">
        <f>RIGHT(P967,LEN(P967)-SEARCH("/",P967,1))</f>
        <v>rock</v>
      </c>
      <c r="S967" s="8">
        <f>(((L967/60)/60)/24)+DATE(1970,1,1)</f>
        <v>40203.25</v>
      </c>
      <c r="T967" s="8">
        <f>(((M967/60)/60)/24)+DATE(1970,1,1)</f>
        <v>40243.25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4">
        <f>(E968/D968)*100</f>
        <v>792.23529411764707</v>
      </c>
      <c r="G968" t="s">
        <v>19</v>
      </c>
      <c r="H968">
        <v>245</v>
      </c>
      <c r="I968" s="4">
        <f>(E968/H968)</f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32</v>
      </c>
      <c r="Q968" t="str">
        <f>LEFT(P968,FIND("/",P968,1)-1)</f>
        <v>theater</v>
      </c>
      <c r="R968" t="str">
        <f>RIGHT(P968,LEN(P968)-SEARCH("/",P968,1))</f>
        <v>plays</v>
      </c>
      <c r="S968" s="8">
        <f>(((L968/60)/60)/24)+DATE(1970,1,1)</f>
        <v>42901.208333333328</v>
      </c>
      <c r="T968" s="8">
        <f>(((M968/60)/60)/24)+DATE(1970,1,1)</f>
        <v>42903.208333333328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4">
        <f>(E969/D969)*100</f>
        <v>137.03393665158373</v>
      </c>
      <c r="G969" t="s">
        <v>19</v>
      </c>
      <c r="H969">
        <v>1573</v>
      </c>
      <c r="I969" s="4">
        <f>(E969/H969)</f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318</v>
      </c>
      <c r="Q969" t="str">
        <f>LEFT(P969,FIND("/",P969,1)-1)</f>
        <v>music</v>
      </c>
      <c r="R969" t="str">
        <f>RIGHT(P969,LEN(P969)-SEARCH("/",P969,1))</f>
        <v>world music</v>
      </c>
      <c r="S969" s="8">
        <f>(((L969/60)/60)/24)+DATE(1970,1,1)</f>
        <v>41005.208333333336</v>
      </c>
      <c r="T969" s="8">
        <f>(((M969/60)/60)/24)+DATE(1970,1,1)</f>
        <v>41042.208333333336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4">
        <f>(E970/D970)*100</f>
        <v>338.20833333333337</v>
      </c>
      <c r="G970" t="s">
        <v>19</v>
      </c>
      <c r="H970">
        <v>114</v>
      </c>
      <c r="I970" s="4">
        <f>(E970/H970)</f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16</v>
      </c>
      <c r="Q970" t="str">
        <f>LEFT(P970,FIND("/",P970,1)-1)</f>
        <v>food</v>
      </c>
      <c r="R970" t="str">
        <f>RIGHT(P970,LEN(P970)-SEARCH("/",P970,1))</f>
        <v>food trucks</v>
      </c>
      <c r="S970" s="8">
        <f>(((L970/60)/60)/24)+DATE(1970,1,1)</f>
        <v>40544.25</v>
      </c>
      <c r="T970" s="8">
        <f>(((M970/60)/60)/24)+DATE(1970,1,1)</f>
        <v>40559.25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4">
        <f>(E971/D971)*100</f>
        <v>108.22784810126582</v>
      </c>
      <c r="G971" t="s">
        <v>19</v>
      </c>
      <c r="H971">
        <v>93</v>
      </c>
      <c r="I971" s="4">
        <f>(E971/H971)</f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32</v>
      </c>
      <c r="Q971" t="str">
        <f>LEFT(P971,FIND("/",P971,1)-1)</f>
        <v>theater</v>
      </c>
      <c r="R971" t="str">
        <f>RIGHT(P971,LEN(P971)-SEARCH("/",P971,1))</f>
        <v>plays</v>
      </c>
      <c r="S971" s="8">
        <f>(((L971/60)/60)/24)+DATE(1970,1,1)</f>
        <v>43821.25</v>
      </c>
      <c r="T971" s="8">
        <f>(((M971/60)/60)/24)+DATE(1970,1,1)</f>
        <v>43828.25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4">
        <f>(E972/D972)*100</f>
        <v>60.757639620653315</v>
      </c>
      <c r="G972" t="s">
        <v>13</v>
      </c>
      <c r="H972">
        <v>594</v>
      </c>
      <c r="I972" s="4">
        <f>(E972/H972)</f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32</v>
      </c>
      <c r="Q972" t="str">
        <f>LEFT(P972,FIND("/",P972,1)-1)</f>
        <v>theater</v>
      </c>
      <c r="R972" t="str">
        <f>RIGHT(P972,LEN(P972)-SEARCH("/",P972,1))</f>
        <v>plays</v>
      </c>
      <c r="S972" s="8">
        <f>(((L972/60)/60)/24)+DATE(1970,1,1)</f>
        <v>40672.208333333336</v>
      </c>
      <c r="T972" s="8">
        <f>(((M972/60)/60)/24)+DATE(1970,1,1)</f>
        <v>40673.208333333336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4">
        <f>(E973/D973)*100</f>
        <v>27.725490196078432</v>
      </c>
      <c r="G973" t="s">
        <v>13</v>
      </c>
      <c r="H973">
        <v>24</v>
      </c>
      <c r="I973" s="4">
        <f>(E973/H973)</f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268</v>
      </c>
      <c r="Q973" t="str">
        <f>LEFT(P973,FIND("/",P973,1)-1)</f>
        <v>film &amp; video</v>
      </c>
      <c r="R973" t="str">
        <f>RIGHT(P973,LEN(P973)-SEARCH("/",P973,1))</f>
        <v>television</v>
      </c>
      <c r="S973" s="8">
        <f>(((L973/60)/60)/24)+DATE(1970,1,1)</f>
        <v>41555.208333333336</v>
      </c>
      <c r="T973" s="8">
        <f>(((M973/60)/60)/24)+DATE(1970,1,1)</f>
        <v>41561.208333333336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4">
        <f>(E974/D974)*100</f>
        <v>228.3934426229508</v>
      </c>
      <c r="G974" t="s">
        <v>19</v>
      </c>
      <c r="H974">
        <v>1681</v>
      </c>
      <c r="I974" s="4">
        <f>(E974/H974)</f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27</v>
      </c>
      <c r="Q974" t="str">
        <f>LEFT(P974,FIND("/",P974,1)-1)</f>
        <v>technology</v>
      </c>
      <c r="R974" t="str">
        <f>RIGHT(P974,LEN(P974)-SEARCH("/",P974,1))</f>
        <v>web</v>
      </c>
      <c r="S974" s="8">
        <f>(((L974/60)/60)/24)+DATE(1970,1,1)</f>
        <v>41792.208333333336</v>
      </c>
      <c r="T974" s="8">
        <f>(((M974/60)/60)/24)+DATE(1970,1,1)</f>
        <v>41801.208333333336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4">
        <f>(E975/D975)*100</f>
        <v>21.615194054500414</v>
      </c>
      <c r="G975" t="s">
        <v>13</v>
      </c>
      <c r="H975">
        <v>252</v>
      </c>
      <c r="I975" s="4">
        <f>(E975/H975)</f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32</v>
      </c>
      <c r="Q975" t="str">
        <f>LEFT(P975,FIND("/",P975,1)-1)</f>
        <v>theater</v>
      </c>
      <c r="R975" t="str">
        <f>RIGHT(P975,LEN(P975)-SEARCH("/",P975,1))</f>
        <v>plays</v>
      </c>
      <c r="S975" s="8">
        <f>(((L975/60)/60)/24)+DATE(1970,1,1)</f>
        <v>40522.25</v>
      </c>
      <c r="T975" s="8">
        <f>(((M975/60)/60)/24)+DATE(1970,1,1)</f>
        <v>40524.25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4">
        <f>(E976/D976)*100</f>
        <v>373.875</v>
      </c>
      <c r="G976" t="s">
        <v>19</v>
      </c>
      <c r="H976">
        <v>32</v>
      </c>
      <c r="I976" s="4">
        <f>(E976/H976)</f>
        <v>93.46875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59</v>
      </c>
      <c r="Q976" t="str">
        <f>LEFT(P976,FIND("/",P976,1)-1)</f>
        <v>music</v>
      </c>
      <c r="R976" t="str">
        <f>RIGHT(P976,LEN(P976)-SEARCH("/",P976,1))</f>
        <v>indie rock</v>
      </c>
      <c r="S976" s="8">
        <f>(((L976/60)/60)/24)+DATE(1970,1,1)</f>
        <v>41412.208333333336</v>
      </c>
      <c r="T976" s="8">
        <f>(((M976/60)/60)/24)+DATE(1970,1,1)</f>
        <v>41413.208333333336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4">
        <f>(E977/D977)*100</f>
        <v>154.92592592592592</v>
      </c>
      <c r="G977" t="s">
        <v>19</v>
      </c>
      <c r="H977">
        <v>135</v>
      </c>
      <c r="I977" s="4">
        <f>(E977/H977)</f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32</v>
      </c>
      <c r="Q977" t="str">
        <f>LEFT(P977,FIND("/",P977,1)-1)</f>
        <v>theater</v>
      </c>
      <c r="R977" t="str">
        <f>RIGHT(P977,LEN(P977)-SEARCH("/",P977,1))</f>
        <v>plays</v>
      </c>
      <c r="S977" s="8">
        <f>(((L977/60)/60)/24)+DATE(1970,1,1)</f>
        <v>42337.25</v>
      </c>
      <c r="T977" s="8">
        <f>(((M977/60)/60)/24)+DATE(1970,1,1)</f>
        <v>42376.25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4">
        <f>(E978/D978)*100</f>
        <v>322.14999999999998</v>
      </c>
      <c r="G978" t="s">
        <v>19</v>
      </c>
      <c r="H978">
        <v>140</v>
      </c>
      <c r="I978" s="4">
        <f>(E978/H978)</f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32</v>
      </c>
      <c r="Q978" t="str">
        <f>LEFT(P978,FIND("/",P978,1)-1)</f>
        <v>theater</v>
      </c>
      <c r="R978" t="str">
        <f>RIGHT(P978,LEN(P978)-SEARCH("/",P978,1))</f>
        <v>plays</v>
      </c>
      <c r="S978" s="8">
        <f>(((L978/60)/60)/24)+DATE(1970,1,1)</f>
        <v>40571.25</v>
      </c>
      <c r="T978" s="8">
        <f>(((M978/60)/60)/24)+DATE(1970,1,1)</f>
        <v>40577.25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4">
        <f>(E979/D979)*100</f>
        <v>73.957142857142856</v>
      </c>
      <c r="G979" t="s">
        <v>13</v>
      </c>
      <c r="H979">
        <v>67</v>
      </c>
      <c r="I979" s="4">
        <f>(E979/H979)</f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16</v>
      </c>
      <c r="Q979" t="str">
        <f>LEFT(P979,FIND("/",P979,1)-1)</f>
        <v>food</v>
      </c>
      <c r="R979" t="str">
        <f>RIGHT(P979,LEN(P979)-SEARCH("/",P979,1))</f>
        <v>food trucks</v>
      </c>
      <c r="S979" s="8">
        <f>(((L979/60)/60)/24)+DATE(1970,1,1)</f>
        <v>43138.25</v>
      </c>
      <c r="T979" s="8">
        <f>(((M979/60)/60)/24)+DATE(1970,1,1)</f>
        <v>43170.25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4">
        <f>(E980/D980)*100</f>
        <v>864.1</v>
      </c>
      <c r="G980" t="s">
        <v>19</v>
      </c>
      <c r="H980">
        <v>92</v>
      </c>
      <c r="I980" s="4">
        <f>(E980/H980)</f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88</v>
      </c>
      <c r="Q980" t="str">
        <f>LEFT(P980,FIND("/",P980,1)-1)</f>
        <v>games</v>
      </c>
      <c r="R980" t="str">
        <f>RIGHT(P980,LEN(P980)-SEARCH("/",P980,1))</f>
        <v>video games</v>
      </c>
      <c r="S980" s="8">
        <f>(((L980/60)/60)/24)+DATE(1970,1,1)</f>
        <v>42686.25</v>
      </c>
      <c r="T980" s="8">
        <f>(((M980/60)/60)/24)+DATE(1970,1,1)</f>
        <v>42708.25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4">
        <f>(E981/D981)*100</f>
        <v>143.26245847176079</v>
      </c>
      <c r="G981" t="s">
        <v>19</v>
      </c>
      <c r="H981">
        <v>1015</v>
      </c>
      <c r="I981" s="4">
        <f>(E981/H981)</f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t="b">
        <v>0</v>
      </c>
      <c r="O981" t="b">
        <v>0</v>
      </c>
      <c r="P981" t="s">
        <v>32</v>
      </c>
      <c r="Q981" t="str">
        <f>LEFT(P981,FIND("/",P981,1)-1)</f>
        <v>theater</v>
      </c>
      <c r="R981" t="str">
        <f>RIGHT(P981,LEN(P981)-SEARCH("/",P981,1))</f>
        <v>plays</v>
      </c>
      <c r="S981" s="8">
        <f>(((L981/60)/60)/24)+DATE(1970,1,1)</f>
        <v>42078.208333333328</v>
      </c>
      <c r="T981" s="8">
        <f>(((M981/60)/60)/24)+DATE(1970,1,1)</f>
        <v>42084.208333333328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4">
        <f>(E982/D982)*100</f>
        <v>40.281762295081968</v>
      </c>
      <c r="G982" t="s">
        <v>13</v>
      </c>
      <c r="H982">
        <v>742</v>
      </c>
      <c r="I982" s="4">
        <f>(E982/H982)</f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67</v>
      </c>
      <c r="Q982" t="str">
        <f>LEFT(P982,FIND("/",P982,1)-1)</f>
        <v>publishing</v>
      </c>
      <c r="R982" t="str">
        <f>RIGHT(P982,LEN(P982)-SEARCH("/",P982,1))</f>
        <v>nonfiction</v>
      </c>
      <c r="S982" s="8">
        <f>(((L982/60)/60)/24)+DATE(1970,1,1)</f>
        <v>42307.208333333328</v>
      </c>
      <c r="T982" s="8">
        <f>(((M982/60)/60)/24)+DATE(1970,1,1)</f>
        <v>42312.25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4">
        <f>(E983/D983)*100</f>
        <v>178.22388059701493</v>
      </c>
      <c r="G983" t="s">
        <v>19</v>
      </c>
      <c r="H983">
        <v>323</v>
      </c>
      <c r="I983" s="4">
        <f>(E983/H983)</f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27</v>
      </c>
      <c r="Q983" t="str">
        <f>LEFT(P983,FIND("/",P983,1)-1)</f>
        <v>technology</v>
      </c>
      <c r="R983" t="str">
        <f>RIGHT(P983,LEN(P983)-SEARCH("/",P983,1))</f>
        <v>web</v>
      </c>
      <c r="S983" s="8">
        <f>(((L983/60)/60)/24)+DATE(1970,1,1)</f>
        <v>43094.25</v>
      </c>
      <c r="T983" s="8">
        <f>(((M983/60)/60)/24)+DATE(1970,1,1)</f>
        <v>43127.25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4">
        <f>(E984/D984)*100</f>
        <v>84.930555555555557</v>
      </c>
      <c r="G984" t="s">
        <v>13</v>
      </c>
      <c r="H984">
        <v>75</v>
      </c>
      <c r="I984" s="4">
        <f>(E984/H984)</f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41</v>
      </c>
      <c r="Q984" t="str">
        <f>LEFT(P984,FIND("/",P984,1)-1)</f>
        <v>film &amp; video</v>
      </c>
      <c r="R984" t="str">
        <f>RIGHT(P984,LEN(P984)-SEARCH("/",P984,1))</f>
        <v>documentary</v>
      </c>
      <c r="S984" s="8">
        <f>(((L984/60)/60)/24)+DATE(1970,1,1)</f>
        <v>40743.208333333336</v>
      </c>
      <c r="T984" s="8">
        <f>(((M984/60)/60)/24)+DATE(1970,1,1)</f>
        <v>40745.208333333336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4">
        <f>(E985/D985)*100</f>
        <v>145.93648334624322</v>
      </c>
      <c r="G985" t="s">
        <v>19</v>
      </c>
      <c r="H985">
        <v>2326</v>
      </c>
      <c r="I985" s="4">
        <f>(E985/H985)</f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41</v>
      </c>
      <c r="Q985" t="str">
        <f>LEFT(P985,FIND("/",P985,1)-1)</f>
        <v>film &amp; video</v>
      </c>
      <c r="R985" t="str">
        <f>RIGHT(P985,LEN(P985)-SEARCH("/",P985,1))</f>
        <v>documentary</v>
      </c>
      <c r="S985" s="8">
        <f>(((L985/60)/60)/24)+DATE(1970,1,1)</f>
        <v>43681.208333333328</v>
      </c>
      <c r="T985" s="8">
        <f>(((M985/60)/60)/24)+DATE(1970,1,1)</f>
        <v>43696.208333333328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4">
        <f>(E986/D986)*100</f>
        <v>152.46153846153848</v>
      </c>
      <c r="G986" t="s">
        <v>19</v>
      </c>
      <c r="H986">
        <v>381</v>
      </c>
      <c r="I986" s="4">
        <f>(E986/H986)</f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32</v>
      </c>
      <c r="Q986" t="str">
        <f>LEFT(P986,FIND("/",P986,1)-1)</f>
        <v>theater</v>
      </c>
      <c r="R986" t="str">
        <f>RIGHT(P986,LEN(P986)-SEARCH("/",P986,1))</f>
        <v>plays</v>
      </c>
      <c r="S986" s="8">
        <f>(((L986/60)/60)/24)+DATE(1970,1,1)</f>
        <v>43716.208333333328</v>
      </c>
      <c r="T986" s="8">
        <f>(((M986/60)/60)/24)+DATE(1970,1,1)</f>
        <v>43742.208333333328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4">
        <f>(E987/D987)*100</f>
        <v>67.129542790152414</v>
      </c>
      <c r="G987" t="s">
        <v>13</v>
      </c>
      <c r="H987">
        <v>4405</v>
      </c>
      <c r="I987" s="4">
        <f>(E987/H987)</f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22</v>
      </c>
      <c r="Q987" t="str">
        <f>LEFT(P987,FIND("/",P987,1)-1)</f>
        <v>music</v>
      </c>
      <c r="R987" t="str">
        <f>RIGHT(P987,LEN(P987)-SEARCH("/",P987,1))</f>
        <v>rock</v>
      </c>
      <c r="S987" s="8">
        <f>(((L987/60)/60)/24)+DATE(1970,1,1)</f>
        <v>41614.25</v>
      </c>
      <c r="T987" s="8">
        <f>(((M987/60)/60)/24)+DATE(1970,1,1)</f>
        <v>41640.25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4">
        <f>(E988/D988)*100</f>
        <v>40.307692307692307</v>
      </c>
      <c r="G988" t="s">
        <v>13</v>
      </c>
      <c r="H988">
        <v>92</v>
      </c>
      <c r="I988" s="4">
        <f>(E988/H988)</f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22</v>
      </c>
      <c r="Q988" t="str">
        <f>LEFT(P988,FIND("/",P988,1)-1)</f>
        <v>music</v>
      </c>
      <c r="R988" t="str">
        <f>RIGHT(P988,LEN(P988)-SEARCH("/",P988,1))</f>
        <v>rock</v>
      </c>
      <c r="S988" s="8">
        <f>(((L988/60)/60)/24)+DATE(1970,1,1)</f>
        <v>40638.208333333336</v>
      </c>
      <c r="T988" s="8">
        <f>(((M988/60)/60)/24)+DATE(1970,1,1)</f>
        <v>40652.208333333336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4">
        <f>(E989/D989)*100</f>
        <v>216.79032258064518</v>
      </c>
      <c r="G989" t="s">
        <v>19</v>
      </c>
      <c r="H989">
        <v>480</v>
      </c>
      <c r="I989" s="4">
        <f>(E989/H989)</f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41</v>
      </c>
      <c r="Q989" t="str">
        <f>LEFT(P989,FIND("/",P989,1)-1)</f>
        <v>film &amp; video</v>
      </c>
      <c r="R989" t="str">
        <f>RIGHT(P989,LEN(P989)-SEARCH("/",P989,1))</f>
        <v>documentary</v>
      </c>
      <c r="S989" s="8">
        <f>(((L989/60)/60)/24)+DATE(1970,1,1)</f>
        <v>42852.208333333328</v>
      </c>
      <c r="T989" s="8">
        <f>(((M989/60)/60)/24)+DATE(1970,1,1)</f>
        <v>42866.208333333328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4">
        <f>(E990/D990)*100</f>
        <v>52.117021276595743</v>
      </c>
      <c r="G990" t="s">
        <v>13</v>
      </c>
      <c r="H990">
        <v>64</v>
      </c>
      <c r="I990" s="4">
        <f>(E990/H990)</f>
        <v>76.546875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132</v>
      </c>
      <c r="Q990" t="str">
        <f>LEFT(P990,FIND("/",P990,1)-1)</f>
        <v>publishing</v>
      </c>
      <c r="R990" t="str">
        <f>RIGHT(P990,LEN(P990)-SEARCH("/",P990,1))</f>
        <v>radio &amp; podcasts</v>
      </c>
      <c r="S990" s="8">
        <f>(((L990/60)/60)/24)+DATE(1970,1,1)</f>
        <v>42686.25</v>
      </c>
      <c r="T990" s="8">
        <f>(((M990/60)/60)/24)+DATE(1970,1,1)</f>
        <v>42707.25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4">
        <f>(E991/D991)*100</f>
        <v>499.58333333333337</v>
      </c>
      <c r="G991" t="s">
        <v>19</v>
      </c>
      <c r="H991">
        <v>226</v>
      </c>
      <c r="I991" s="4">
        <f>(E991/H991)</f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205</v>
      </c>
      <c r="Q991" t="str">
        <f>LEFT(P991,FIND("/",P991,1)-1)</f>
        <v>publishing</v>
      </c>
      <c r="R991" t="str">
        <f>RIGHT(P991,LEN(P991)-SEARCH("/",P991,1))</f>
        <v>translations</v>
      </c>
      <c r="S991" s="8">
        <f>(((L991/60)/60)/24)+DATE(1970,1,1)</f>
        <v>43571.208333333328</v>
      </c>
      <c r="T991" s="8">
        <f>(((M991/60)/60)/24)+DATE(1970,1,1)</f>
        <v>43576.208333333328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4">
        <f>(E992/D992)*100</f>
        <v>87.679487179487182</v>
      </c>
      <c r="G992" t="s">
        <v>13</v>
      </c>
      <c r="H992">
        <v>64</v>
      </c>
      <c r="I992" s="4">
        <f>(E992/H992)</f>
        <v>106.859375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52</v>
      </c>
      <c r="Q992" t="str">
        <f>LEFT(P992,FIND("/",P992,1)-1)</f>
        <v>film &amp; video</v>
      </c>
      <c r="R992" t="str">
        <f>RIGHT(P992,LEN(P992)-SEARCH("/",P992,1))</f>
        <v>drama</v>
      </c>
      <c r="S992" s="8">
        <f>(((L992/60)/60)/24)+DATE(1970,1,1)</f>
        <v>42432.25</v>
      </c>
      <c r="T992" s="8">
        <f>(((M992/60)/60)/24)+DATE(1970,1,1)</f>
        <v>42454.208333333328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4">
        <f>(E993/D993)*100</f>
        <v>113.17346938775511</v>
      </c>
      <c r="G993" t="s">
        <v>19</v>
      </c>
      <c r="H993">
        <v>241</v>
      </c>
      <c r="I993" s="4">
        <f>(E993/H993)</f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22</v>
      </c>
      <c r="Q993" t="str">
        <f>LEFT(P993,FIND("/",P993,1)-1)</f>
        <v>music</v>
      </c>
      <c r="R993" t="str">
        <f>RIGHT(P993,LEN(P993)-SEARCH("/",P993,1))</f>
        <v>rock</v>
      </c>
      <c r="S993" s="8">
        <f>(((L993/60)/60)/24)+DATE(1970,1,1)</f>
        <v>41907.208333333336</v>
      </c>
      <c r="T993" s="8">
        <f>(((M993/60)/60)/24)+DATE(1970,1,1)</f>
        <v>41911.208333333336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4">
        <f>(E994/D994)*100</f>
        <v>426.54838709677421</v>
      </c>
      <c r="G994" t="s">
        <v>19</v>
      </c>
      <c r="H994">
        <v>132</v>
      </c>
      <c r="I994" s="4">
        <f>(E994/H994)</f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52</v>
      </c>
      <c r="Q994" t="str">
        <f>LEFT(P994,FIND("/",P994,1)-1)</f>
        <v>film &amp; video</v>
      </c>
      <c r="R994" t="str">
        <f>RIGHT(P994,LEN(P994)-SEARCH("/",P994,1))</f>
        <v>drama</v>
      </c>
      <c r="S994" s="8">
        <f>(((L994/60)/60)/24)+DATE(1970,1,1)</f>
        <v>43227.208333333328</v>
      </c>
      <c r="T994" s="8">
        <f>(((M994/60)/60)/24)+DATE(1970,1,1)</f>
        <v>43241.208333333328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4">
        <f>(E995/D995)*100</f>
        <v>77.632653061224488</v>
      </c>
      <c r="G995" t="s">
        <v>73</v>
      </c>
      <c r="H995">
        <v>75</v>
      </c>
      <c r="I995" s="4">
        <f>(E995/H995)</f>
        <v>101.44</v>
      </c>
      <c r="J995" t="s">
        <v>106</v>
      </c>
      <c r="K995" t="s">
        <v>107</v>
      </c>
      <c r="L995">
        <v>1450936800</v>
      </c>
      <c r="M995">
        <v>1452405600</v>
      </c>
      <c r="N995" t="b">
        <v>0</v>
      </c>
      <c r="O995" t="b">
        <v>1</v>
      </c>
      <c r="P995" t="s">
        <v>121</v>
      </c>
      <c r="Q995" t="str">
        <f>LEFT(P995,FIND("/",P995,1)-1)</f>
        <v>photography</v>
      </c>
      <c r="R995" t="str">
        <f>RIGHT(P995,LEN(P995)-SEARCH("/",P995,1))</f>
        <v>photography books</v>
      </c>
      <c r="S995" s="8">
        <f>(((L995/60)/60)/24)+DATE(1970,1,1)</f>
        <v>42362.25</v>
      </c>
      <c r="T995" s="8">
        <f>(((M995/60)/60)/24)+DATE(1970,1,1)</f>
        <v>42379.25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4">
        <f>(E996/D996)*100</f>
        <v>52.496810772501767</v>
      </c>
      <c r="G996" t="s">
        <v>13</v>
      </c>
      <c r="H996">
        <v>842</v>
      </c>
      <c r="I996" s="4">
        <f>(E996/H996)</f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205</v>
      </c>
      <c r="Q996" t="str">
        <f>LEFT(P996,FIND("/",P996,1)-1)</f>
        <v>publishing</v>
      </c>
      <c r="R996" t="str">
        <f>RIGHT(P996,LEN(P996)-SEARCH("/",P996,1))</f>
        <v>translations</v>
      </c>
      <c r="S996" s="8">
        <f>(((L996/60)/60)/24)+DATE(1970,1,1)</f>
        <v>41929.208333333336</v>
      </c>
      <c r="T996" s="8">
        <f>(((M996/60)/60)/24)+DATE(1970,1,1)</f>
        <v>41935.208333333336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4">
        <f>(E997/D997)*100</f>
        <v>157.46762589928059</v>
      </c>
      <c r="G997" t="s">
        <v>19</v>
      </c>
      <c r="H997">
        <v>2043</v>
      </c>
      <c r="I997" s="4">
        <f>(E997/H997)</f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16</v>
      </c>
      <c r="Q997" t="str">
        <f>LEFT(P997,FIND("/",P997,1)-1)</f>
        <v>food</v>
      </c>
      <c r="R997" t="str">
        <f>RIGHT(P997,LEN(P997)-SEARCH("/",P997,1))</f>
        <v>food trucks</v>
      </c>
      <c r="S997" s="8">
        <f>(((L997/60)/60)/24)+DATE(1970,1,1)</f>
        <v>43408.208333333328</v>
      </c>
      <c r="T997" s="8">
        <f>(((M997/60)/60)/24)+DATE(1970,1,1)</f>
        <v>43437.25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4">
        <f>(E998/D998)*100</f>
        <v>72.939393939393938</v>
      </c>
      <c r="G998" t="s">
        <v>13</v>
      </c>
      <c r="H998">
        <v>112</v>
      </c>
      <c r="I998" s="4">
        <f>(E998/H998)</f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32</v>
      </c>
      <c r="Q998" t="str">
        <f>LEFT(P998,FIND("/",P998,1)-1)</f>
        <v>theater</v>
      </c>
      <c r="R998" t="str">
        <f>RIGHT(P998,LEN(P998)-SEARCH("/",P998,1))</f>
        <v>plays</v>
      </c>
      <c r="S998" s="8">
        <f>(((L998/60)/60)/24)+DATE(1970,1,1)</f>
        <v>41276.25</v>
      </c>
      <c r="T998" s="8">
        <f>(((M998/60)/60)/24)+DATE(1970,1,1)</f>
        <v>41306.25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4">
        <f>(E999/D999)*100</f>
        <v>60.565789473684205</v>
      </c>
      <c r="G999" t="s">
        <v>73</v>
      </c>
      <c r="H999">
        <v>139</v>
      </c>
      <c r="I999" s="4">
        <f>(E999/H999)</f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t="b">
        <v>0</v>
      </c>
      <c r="O999" t="b">
        <v>0</v>
      </c>
      <c r="P999" t="s">
        <v>32</v>
      </c>
      <c r="Q999" t="str">
        <f>LEFT(P999,FIND("/",P999,1)-1)</f>
        <v>theater</v>
      </c>
      <c r="R999" t="str">
        <f>RIGHT(P999,LEN(P999)-SEARCH("/",P999,1))</f>
        <v>plays</v>
      </c>
      <c r="S999" s="8">
        <f>(((L999/60)/60)/24)+DATE(1970,1,1)</f>
        <v>41659.25</v>
      </c>
      <c r="T999" s="8">
        <f>(((M999/60)/60)/24)+DATE(1970,1,1)</f>
        <v>41664.25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4">
        <f>(E1000/D1000)*100</f>
        <v>56.791291291291287</v>
      </c>
      <c r="G1000" t="s">
        <v>13</v>
      </c>
      <c r="H1000">
        <v>374</v>
      </c>
      <c r="I1000" s="4">
        <f>(E1000/H1000)</f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59</v>
      </c>
      <c r="Q1000" t="str">
        <f>LEFT(P1000,FIND("/",P1000,1)-1)</f>
        <v>music</v>
      </c>
      <c r="R1000" t="str">
        <f>RIGHT(P1000,LEN(P1000)-SEARCH("/",P1000,1))</f>
        <v>indie rock</v>
      </c>
      <c r="S1000" s="8">
        <f>(((L1000/60)/60)/24)+DATE(1970,1,1)</f>
        <v>40220.25</v>
      </c>
      <c r="T1000" s="8">
        <f>(((M1000/60)/60)/24)+DATE(1970,1,1)</f>
        <v>40234.25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4">
        <f>(E1001/D1001)*100</f>
        <v>56.542754275427541</v>
      </c>
      <c r="G1001" t="s">
        <v>73</v>
      </c>
      <c r="H1001">
        <v>1122</v>
      </c>
      <c r="I1001" s="4">
        <f>(E1001/H1001)</f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16</v>
      </c>
      <c r="Q1001" t="str">
        <f>LEFT(P1001,FIND("/",P1001,1)-1)</f>
        <v>food</v>
      </c>
      <c r="R1001" t="str">
        <f>RIGHT(P1001,LEN(P1001)-SEARCH("/",P1001,1))</f>
        <v>food trucks</v>
      </c>
      <c r="S1001" s="8">
        <f>(((L1001/60)/60)/24)+DATE(1970,1,1)</f>
        <v>42550.208333333328</v>
      </c>
      <c r="T1001" s="8">
        <f>(((M1001/60)/60)/24)+DATE(1970,1,1)</f>
        <v>42557.208333333328</v>
      </c>
    </row>
  </sheetData>
  <autoFilter ref="A1:T1" xr:uid="{00000000-0001-0000-0000-000000000000}">
    <sortState xmlns:xlrd2="http://schemas.microsoft.com/office/spreadsheetml/2017/richdata2" ref="A2:T1001">
      <sortCondition ref="A1"/>
    </sortState>
  </autoFilter>
  <conditionalFormatting sqref="F1:F1048576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2" priority="3" operator="containsText" text="canceled">
      <formula>NOT(ISERROR(SEARCH("canceled",G1)))</formula>
    </cfRule>
    <cfRule type="containsText" dxfId="11" priority="4" operator="containsText" text="Live">
      <formula>NOT(ISERROR(SEARCH("Live",G1)))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Failed">
      <formula>NOT(ISERROR(SEARCH("Failed",G1)))</formula>
    </cfRule>
  </conditionalFormatting>
  <conditionalFormatting sqref="G3">
    <cfRule type="containsText" dxfId="8" priority="1" operator="containsText" text="successful">
      <formula>NOT(ISERROR(SEARCH("successful",G3)))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6E2F-A864-420D-91DF-C734E9A49606}">
  <dimension ref="A1:F14"/>
  <sheetViews>
    <sheetView workbookViewId="0">
      <selection activeCell="E30" sqref="E29:E30"/>
    </sheetView>
  </sheetViews>
  <sheetFormatPr defaultRowHeight="15.75" x14ac:dyDescent="0.25"/>
  <cols>
    <col min="1" max="1" width="17.12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5</v>
      </c>
      <c r="B1" t="s">
        <v>2046</v>
      </c>
    </row>
    <row r="3" spans="1:6" x14ac:dyDescent="0.25">
      <c r="A3" s="6" t="s">
        <v>2045</v>
      </c>
      <c r="B3" s="6" t="s">
        <v>2044</v>
      </c>
    </row>
    <row r="4" spans="1:6" x14ac:dyDescent="0.25">
      <c r="A4" s="6" t="s">
        <v>2033</v>
      </c>
      <c r="B4" t="s">
        <v>73</v>
      </c>
      <c r="C4" t="s">
        <v>13</v>
      </c>
      <c r="D4" t="s">
        <v>46</v>
      </c>
      <c r="E4" t="s">
        <v>19</v>
      </c>
      <c r="F4" t="s">
        <v>2034</v>
      </c>
    </row>
    <row r="5" spans="1:6" x14ac:dyDescent="0.2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2043</v>
      </c>
      <c r="E8">
        <v>4</v>
      </c>
      <c r="F8">
        <v>4</v>
      </c>
    </row>
    <row r="9" spans="1:6" x14ac:dyDescent="0.25">
      <c r="A9" s="7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2A6F-E33E-4B6B-9402-5FFC914482B1}">
  <dimension ref="A1:F30"/>
  <sheetViews>
    <sheetView workbookViewId="0">
      <selection activeCell="E47" sqref="E47"/>
    </sheetView>
  </sheetViews>
  <sheetFormatPr defaultRowHeight="15.75" x14ac:dyDescent="0.25"/>
  <cols>
    <col min="1" max="1" width="1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5</v>
      </c>
      <c r="B1" t="s">
        <v>2071</v>
      </c>
    </row>
    <row r="2" spans="1:6" x14ac:dyDescent="0.25">
      <c r="A2" s="6" t="s">
        <v>2032</v>
      </c>
      <c r="B2" t="s">
        <v>2071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73</v>
      </c>
      <c r="C5" t="s">
        <v>13</v>
      </c>
      <c r="D5" t="s">
        <v>46</v>
      </c>
      <c r="E5" t="s">
        <v>19</v>
      </c>
      <c r="F5" t="s">
        <v>2034</v>
      </c>
    </row>
    <row r="6" spans="1:6" x14ac:dyDescent="0.25">
      <c r="A6" s="7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2069</v>
      </c>
      <c r="E7">
        <v>4</v>
      </c>
      <c r="F7">
        <v>4</v>
      </c>
    </row>
    <row r="8" spans="1:6" x14ac:dyDescent="0.25">
      <c r="A8" s="7" t="s">
        <v>2054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2066</v>
      </c>
      <c r="C10">
        <v>8</v>
      </c>
      <c r="E10">
        <v>10</v>
      </c>
      <c r="F10">
        <v>18</v>
      </c>
    </row>
    <row r="11" spans="1:6" x14ac:dyDescent="0.25">
      <c r="A11" s="7" t="s">
        <v>2059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2064</v>
      </c>
      <c r="C15">
        <v>3</v>
      </c>
      <c r="E15">
        <v>4</v>
      </c>
      <c r="F15">
        <v>7</v>
      </c>
    </row>
    <row r="16" spans="1:6" x14ac:dyDescent="0.25">
      <c r="A16" s="7" t="s">
        <v>2068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2048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2067</v>
      </c>
      <c r="C25">
        <v>7</v>
      </c>
      <c r="E25">
        <v>14</v>
      </c>
      <c r="F25">
        <v>21</v>
      </c>
    </row>
    <row r="26" spans="1:6" x14ac:dyDescent="0.25">
      <c r="A26" s="7" t="s">
        <v>2057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1E9C-7D61-4B12-8DE8-ACDC15B3B83E}">
  <dimension ref="A2:E19"/>
  <sheetViews>
    <sheetView workbookViewId="0">
      <selection activeCell="T34" sqref="T3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2032</v>
      </c>
      <c r="B2" t="s">
        <v>2071</v>
      </c>
    </row>
    <row r="3" spans="1:5" x14ac:dyDescent="0.25">
      <c r="A3" s="6" t="s">
        <v>2086</v>
      </c>
      <c r="B3" t="s">
        <v>2071</v>
      </c>
    </row>
    <row r="5" spans="1:5" x14ac:dyDescent="0.25">
      <c r="A5" s="6" t="s">
        <v>2045</v>
      </c>
      <c r="B5" s="6" t="s">
        <v>2044</v>
      </c>
    </row>
    <row r="6" spans="1:5" x14ac:dyDescent="0.25">
      <c r="A6" s="6" t="s">
        <v>2033</v>
      </c>
      <c r="B6" t="s">
        <v>73</v>
      </c>
      <c r="C6" t="s">
        <v>13</v>
      </c>
      <c r="D6" t="s">
        <v>19</v>
      </c>
      <c r="E6" t="s">
        <v>2034</v>
      </c>
    </row>
    <row r="7" spans="1:5" x14ac:dyDescent="0.25">
      <c r="A7" s="7" t="s">
        <v>2083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7" t="s">
        <v>2085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7" t="s">
        <v>2081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7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7" t="s">
        <v>2084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7" t="s">
        <v>2077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7" t="s">
        <v>2078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7" t="s">
        <v>2079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7" t="s">
        <v>2082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7" t="s">
        <v>2080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7" t="s">
        <v>2034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204B-E743-4288-9DEE-C530821BFED5}">
  <dimension ref="C6:J19"/>
  <sheetViews>
    <sheetView workbookViewId="0">
      <selection activeCell="D7" sqref="D7"/>
    </sheetView>
  </sheetViews>
  <sheetFormatPr defaultRowHeight="15.75" x14ac:dyDescent="0.25"/>
  <cols>
    <col min="1" max="1" width="17.625" customWidth="1"/>
    <col min="2" max="2" width="18" customWidth="1"/>
    <col min="3" max="3" width="13.125" customWidth="1"/>
    <col min="4" max="4" width="17.875" customWidth="1"/>
    <col min="5" max="5" width="15.25" customWidth="1"/>
    <col min="6" max="6" width="20.25" customWidth="1"/>
    <col min="7" max="7" width="16.125" customWidth="1"/>
    <col min="8" max="8" width="18.125" customWidth="1"/>
    <col min="9" max="10" width="17.75" customWidth="1"/>
  </cols>
  <sheetData>
    <row r="6" spans="3:10" x14ac:dyDescent="0.25">
      <c r="C6" s="9" t="s">
        <v>2087</v>
      </c>
      <c r="D6" s="10" t="s">
        <v>2088</v>
      </c>
      <c r="E6" s="10" t="s">
        <v>2107</v>
      </c>
      <c r="F6" s="10" t="s">
        <v>2103</v>
      </c>
      <c r="G6" s="10" t="s">
        <v>2089</v>
      </c>
      <c r="H6" s="10" t="s">
        <v>2104</v>
      </c>
      <c r="I6" s="10" t="s">
        <v>2106</v>
      </c>
      <c r="J6" s="10" t="s">
        <v>2105</v>
      </c>
    </row>
    <row r="7" spans="3:10" x14ac:dyDescent="0.25">
      <c r="C7" t="s">
        <v>2100</v>
      </c>
      <c r="D7">
        <f>COUNTIFS(Crowdfunding!$D$2:$D$1001,"&lt;1000",Crowdfunding!$G$2:$G$1001,"successful")</f>
        <v>30</v>
      </c>
      <c r="E7">
        <f>COUNTIFS(Crowdfunding!$D$2:$D$1001,"&lt;1000",Crowdfunding!$G$2:$G$1001,"failed")</f>
        <v>20</v>
      </c>
      <c r="F7">
        <f>COUNTIFS(Crowdfunding!$D$2:$D$1001,"&lt;1000",Crowdfunding!$G$2:$G$1001,"canceled")</f>
        <v>1</v>
      </c>
      <c r="G7">
        <f t="shared" ref="G7:G17" si="0">SUM(D7:F7)</f>
        <v>51</v>
      </c>
      <c r="H7" s="11">
        <f>D7/G7</f>
        <v>0.58823529411764708</v>
      </c>
      <c r="I7" s="11">
        <f>E7/G7</f>
        <v>0.39215686274509803</v>
      </c>
      <c r="J7" s="11">
        <f>F7/G7</f>
        <v>1.9607843137254902E-2</v>
      </c>
    </row>
    <row r="8" spans="3:10" x14ac:dyDescent="0.25">
      <c r="C8" t="s">
        <v>2090</v>
      </c>
      <c r="D8">
        <f>COUNTIFS(Crowdfunding!$D$2:$D$1001,"&lt;4999",Crowdfunding!$G$2:$G$1001,"successful")-D7</f>
        <v>191</v>
      </c>
      <c r="E8">
        <f>COUNTIFS(Crowdfunding!$D$2:$D$1001,"&lt;4999",Crowdfunding!$G$2:$G$1001,"failed")-E7</f>
        <v>38</v>
      </c>
      <c r="F8">
        <f>COUNTIFS(Crowdfunding!$D$2:$D$1001,"&lt;4999",Crowdfunding!$G$2:$G$1001,"canceled")-F7</f>
        <v>2</v>
      </c>
      <c r="G8">
        <f t="shared" si="0"/>
        <v>231</v>
      </c>
      <c r="H8" s="11">
        <f t="shared" ref="H8:H19" si="1">D8/G8</f>
        <v>0.82683982683982682</v>
      </c>
      <c r="I8" s="11">
        <f t="shared" ref="I8:I19" si="2">E8/G8</f>
        <v>0.16450216450216451</v>
      </c>
      <c r="J8" s="11">
        <f t="shared" ref="J8:J19" si="3">F8/G8</f>
        <v>8.658008658008658E-3</v>
      </c>
    </row>
    <row r="9" spans="3:10" x14ac:dyDescent="0.25">
      <c r="C9" t="s">
        <v>2091</v>
      </c>
      <c r="D9">
        <f>COUNTIFS(Crowdfunding!$D$2:$D$1001,"&lt;9999",Crowdfunding!$G$2:$G$1001,"successful")-SUM(D$7:D8)</f>
        <v>164</v>
      </c>
      <c r="E9">
        <f>COUNTIFS(Crowdfunding!$D$2:$D$1001,"&lt;9999",Crowdfunding!$G$2:$G$1001,"failed")-SUM(E$7:E8)</f>
        <v>126</v>
      </c>
      <c r="F9">
        <f>COUNTIFS(Crowdfunding!$D$2:$D$1001,"&lt;9999",Crowdfunding!$G$2:$G$1001,"canceled")-SUM(F$7:F8)</f>
        <v>25</v>
      </c>
      <c r="G9">
        <f t="shared" si="0"/>
        <v>315</v>
      </c>
      <c r="H9" s="11">
        <f t="shared" si="1"/>
        <v>0.52063492063492067</v>
      </c>
      <c r="I9" s="11">
        <f t="shared" si="2"/>
        <v>0.4</v>
      </c>
      <c r="J9" s="11">
        <f t="shared" si="3"/>
        <v>7.9365079365079361E-2</v>
      </c>
    </row>
    <row r="10" spans="3:10" x14ac:dyDescent="0.25">
      <c r="C10" t="s">
        <v>2092</v>
      </c>
      <c r="D10">
        <f>COUNTIFS(Crowdfunding!$D$2:$D$1001,"&lt;14999",Crowdfunding!$G$2:$G$1001,"successful")-SUM(D$7:D9)</f>
        <v>4</v>
      </c>
      <c r="E10">
        <f>COUNTIFS(Crowdfunding!$D$2:$D$1001,"&lt;14999",Crowdfunding!$G$2:$G$1001,"failed")-SUM(E$7:E9)</f>
        <v>5</v>
      </c>
      <c r="F10">
        <f>COUNTIFS(Crowdfunding!$D$2:$D$1001,"&lt;14999",Crowdfunding!$G$2:$G$1001,"canceled")-SUM(F$7:F9)</f>
        <v>0</v>
      </c>
      <c r="G10">
        <f t="shared" si="0"/>
        <v>9</v>
      </c>
      <c r="H10" s="11">
        <f t="shared" si="1"/>
        <v>0.44444444444444442</v>
      </c>
      <c r="I10" s="11">
        <f t="shared" si="2"/>
        <v>0.55555555555555558</v>
      </c>
      <c r="J10" s="11">
        <f t="shared" si="3"/>
        <v>0</v>
      </c>
    </row>
    <row r="11" spans="3:10" x14ac:dyDescent="0.25">
      <c r="C11" t="s">
        <v>2093</v>
      </c>
      <c r="D11">
        <f>COUNTIFS(Crowdfunding!$D$2:$D$1001,"&lt;19999",Crowdfunding!$G$2:$G$1001,"successful")-SUM(D$7:D10)</f>
        <v>10</v>
      </c>
      <c r="E11">
        <f>COUNTIFS(Crowdfunding!$D$2:$D$1001,"&lt;19999",Crowdfunding!$G$2:$G$1001,"failed")-SUM(E$7:E10)</f>
        <v>0</v>
      </c>
      <c r="F11">
        <f>COUNTIFS(Crowdfunding!$D$2:$D$1001,"&lt;19999",Crowdfunding!$G$2:$G$1001,"canceled")-SUM(F$7:F10)</f>
        <v>0</v>
      </c>
      <c r="G11">
        <f t="shared" si="0"/>
        <v>10</v>
      </c>
      <c r="H11" s="11">
        <f t="shared" si="1"/>
        <v>1</v>
      </c>
      <c r="I11" s="11">
        <f t="shared" si="2"/>
        <v>0</v>
      </c>
      <c r="J11" s="11">
        <f t="shared" si="3"/>
        <v>0</v>
      </c>
    </row>
    <row r="12" spans="3:10" x14ac:dyDescent="0.25">
      <c r="C12" t="s">
        <v>2094</v>
      </c>
      <c r="D12">
        <f>COUNTIFS(Crowdfunding!$D$2:$D$1001,"&lt;24999",Crowdfunding!$G$2:$G$1001,"successful")-SUM(D$7:D11)</f>
        <v>7</v>
      </c>
      <c r="E12">
        <f>COUNTIFS(Crowdfunding!$D$2:$D$1001,"&lt;24999",Crowdfunding!$G$2:$G$1001,"failed")-SUM(E$7:E11)</f>
        <v>0</v>
      </c>
      <c r="F12">
        <f>COUNTIFS(Crowdfunding!$D$2:$D$1001,"&lt;24999",Crowdfunding!$G$2:$G$1001,"canceled")-SUM(F$7:F11)</f>
        <v>0</v>
      </c>
      <c r="G12">
        <f t="shared" si="0"/>
        <v>7</v>
      </c>
      <c r="H12" s="11">
        <f t="shared" si="1"/>
        <v>1</v>
      </c>
      <c r="I12" s="11">
        <f t="shared" si="2"/>
        <v>0</v>
      </c>
      <c r="J12" s="11">
        <f t="shared" si="3"/>
        <v>0</v>
      </c>
    </row>
    <row r="13" spans="3:10" x14ac:dyDescent="0.25">
      <c r="C13" t="s">
        <v>2095</v>
      </c>
      <c r="D13">
        <f>COUNTIFS(Crowdfunding!$D$2:$D$1001,"&lt;29999",Crowdfunding!$G$2:$G$1001,"successful")-SUM(D$7:D12)</f>
        <v>11</v>
      </c>
      <c r="E13">
        <f>COUNTIFS(Crowdfunding!$D$2:$D$1001,"&lt;29999",Crowdfunding!$G$2:$G$1001,"failed")-SUM(E$7:E12)</f>
        <v>3</v>
      </c>
      <c r="F13">
        <f>COUNTIFS(Crowdfunding!$D$2:$D$1001,"&lt;29999",Crowdfunding!$G$2:$G$1001,"canceled")-SUM(F$7:F12)</f>
        <v>0</v>
      </c>
      <c r="G13">
        <f t="shared" si="0"/>
        <v>14</v>
      </c>
      <c r="H13" s="11">
        <f t="shared" si="1"/>
        <v>0.7857142857142857</v>
      </c>
      <c r="I13" s="11">
        <f t="shared" si="2"/>
        <v>0.21428571428571427</v>
      </c>
      <c r="J13" s="11">
        <f t="shared" si="3"/>
        <v>0</v>
      </c>
    </row>
    <row r="14" spans="3:10" x14ac:dyDescent="0.25">
      <c r="C14" t="s">
        <v>2096</v>
      </c>
      <c r="D14">
        <f>COUNTIFS(Crowdfunding!$D$2:$D$1001,"&lt;34999",Crowdfunding!$G$2:$G$1001,"successful")-SUM(D$7:D13)</f>
        <v>7</v>
      </c>
      <c r="E14">
        <f>COUNTIFS(Crowdfunding!$D$2:$D$1001,"&lt;34999",Crowdfunding!$G$2:$G$1001,"failed")-SUM(E$7:E13)</f>
        <v>0</v>
      </c>
      <c r="F14">
        <f>COUNTIFS(Crowdfunding!$D$2:$D$1001,"&lt;34999",Crowdfunding!$G$2:$G$1001,"canceled")-SUM(F$7:F13)</f>
        <v>0</v>
      </c>
      <c r="G14">
        <f t="shared" si="0"/>
        <v>7</v>
      </c>
      <c r="H14" s="11">
        <f t="shared" si="1"/>
        <v>1</v>
      </c>
      <c r="I14" s="11">
        <f t="shared" si="2"/>
        <v>0</v>
      </c>
      <c r="J14" s="11">
        <f t="shared" si="3"/>
        <v>0</v>
      </c>
    </row>
    <row r="15" spans="3:10" x14ac:dyDescent="0.25">
      <c r="C15" t="s">
        <v>2097</v>
      </c>
      <c r="D15">
        <f>COUNTIFS(Crowdfunding!$D$2:$D$1001,"&lt;39999",Crowdfunding!$G$2:$G$1001,"successful")-SUM(D$7:D14)</f>
        <v>8</v>
      </c>
      <c r="E15">
        <f>COUNTIFS(Crowdfunding!$D$2:$D$1001,"&lt;39999",Crowdfunding!$G$2:$G$1001,"failed")-SUM(E$7:E14)</f>
        <v>3</v>
      </c>
      <c r="F15">
        <f>COUNTIFS(Crowdfunding!$D$2:$D$1001,"&lt;39999",Crowdfunding!$G$2:$G$1001,"canceled")-SUM(F$7:F14)</f>
        <v>1</v>
      </c>
      <c r="G15">
        <f t="shared" si="0"/>
        <v>12</v>
      </c>
      <c r="H15" s="11">
        <f t="shared" si="1"/>
        <v>0.66666666666666663</v>
      </c>
      <c r="I15" s="11">
        <f t="shared" si="2"/>
        <v>0.25</v>
      </c>
      <c r="J15" s="11">
        <f t="shared" si="3"/>
        <v>8.3333333333333329E-2</v>
      </c>
    </row>
    <row r="16" spans="3:10" x14ac:dyDescent="0.25">
      <c r="C16" t="s">
        <v>2098</v>
      </c>
      <c r="D16">
        <f>COUNTIFS(Crowdfunding!$D$2:$D$1001,"&lt;44999",Crowdfunding!$G$2:$G$1001,"successful")-SUM(D$7:D15)</f>
        <v>11</v>
      </c>
      <c r="E16">
        <f>COUNTIFS(Crowdfunding!$D$2:$D$1001,"&lt;44999",Crowdfunding!$G$2:$G$1001,"failed")-SUM(E$7:E15)</f>
        <v>3</v>
      </c>
      <c r="F16">
        <f>COUNTIFS(Crowdfunding!$D$2:$D$1001,"&lt;44999",Crowdfunding!$G$2:$G$1001,"canceled")-SUM(F$7:F15)</f>
        <v>0</v>
      </c>
      <c r="G16">
        <f t="shared" si="0"/>
        <v>14</v>
      </c>
      <c r="H16" s="11">
        <f t="shared" si="1"/>
        <v>0.7857142857142857</v>
      </c>
      <c r="I16" s="11">
        <f t="shared" si="2"/>
        <v>0.21428571428571427</v>
      </c>
      <c r="J16" s="11">
        <f t="shared" si="3"/>
        <v>0</v>
      </c>
    </row>
    <row r="17" spans="3:10" x14ac:dyDescent="0.25">
      <c r="C17" t="s">
        <v>2099</v>
      </c>
      <c r="D17">
        <f>COUNTIFS(Crowdfunding!$D$2:$D$1001,"&lt;49999",Crowdfunding!$G$2:$G$1001,"successful")-SUM(D$7:D16)</f>
        <v>8</v>
      </c>
      <c r="E17">
        <f>COUNTIFS(Crowdfunding!$D$2:$D$1001,"&lt;49999",Crowdfunding!$G$2:$G$1001,"failed")-SUM(E$7:E16)</f>
        <v>3</v>
      </c>
      <c r="F17">
        <f>COUNTIFS(Crowdfunding!$D$2:$D$1001,"&lt;49999",Crowdfunding!$G$2:$G$1001,"canceled")-SUM(F$7:F16)</f>
        <v>0</v>
      </c>
      <c r="G17">
        <f t="shared" si="0"/>
        <v>11</v>
      </c>
      <c r="H17" s="11">
        <f t="shared" si="1"/>
        <v>0.72727272727272729</v>
      </c>
      <c r="I17" s="11">
        <f t="shared" si="2"/>
        <v>0.27272727272727271</v>
      </c>
      <c r="J17" s="11">
        <f t="shared" si="3"/>
        <v>0</v>
      </c>
    </row>
    <row r="18" spans="3:10" x14ac:dyDescent="0.25">
      <c r="C18" s="12" t="s">
        <v>2101</v>
      </c>
      <c r="D18">
        <f>COUNTIFS(Crowdfunding!$D$2:$D$1001,"&gt;=50000",Crowdfunding!$G$2:$G$1001,"successful")</f>
        <v>114</v>
      </c>
      <c r="E18">
        <f>COUNTIFS(Crowdfunding!$D$2:$D$1001,"&gt;=50000",Crowdfunding!$G$2:$G$1001,"failed")</f>
        <v>163</v>
      </c>
      <c r="F18">
        <f>COUNTIFS(Crowdfunding!$D$2:$D$1001,"&gt;=50000",Crowdfunding!$G$2:$G$1001,"canceled")</f>
        <v>28</v>
      </c>
      <c r="G18" s="12">
        <f>SUM(D18:F18)</f>
        <v>305</v>
      </c>
      <c r="H18" s="13">
        <f t="shared" si="1"/>
        <v>0.3737704918032787</v>
      </c>
      <c r="I18" s="13">
        <f t="shared" si="2"/>
        <v>0.53442622950819674</v>
      </c>
      <c r="J18" s="13">
        <f t="shared" si="3"/>
        <v>9.1803278688524587E-2</v>
      </c>
    </row>
    <row r="19" spans="3:10" x14ac:dyDescent="0.25">
      <c r="C19" t="s">
        <v>2102</v>
      </c>
      <c r="D19">
        <f>SUM(D7:D18)</f>
        <v>565</v>
      </c>
      <c r="E19">
        <f t="shared" ref="E19:G19" si="4">SUM(E7:E18)</f>
        <v>364</v>
      </c>
      <c r="F19">
        <f t="shared" si="4"/>
        <v>57</v>
      </c>
      <c r="G19">
        <f t="shared" si="4"/>
        <v>986</v>
      </c>
      <c r="H19" s="11">
        <f t="shared" si="1"/>
        <v>0.57302231237322521</v>
      </c>
      <c r="I19" s="11">
        <f t="shared" si="2"/>
        <v>0.36916835699797163</v>
      </c>
      <c r="J19" s="11">
        <f t="shared" si="3"/>
        <v>5.7809330628803245E-2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C9FC-8F5C-4FEF-A4F9-CECAC45BCDAB}">
  <dimension ref="A1:K566"/>
  <sheetViews>
    <sheetView tabSelected="1" workbookViewId="0">
      <selection activeCell="G16" sqref="G16"/>
    </sheetView>
  </sheetViews>
  <sheetFormatPr defaultRowHeight="15.75" x14ac:dyDescent="0.25"/>
  <cols>
    <col min="1" max="1" width="13.625" customWidth="1"/>
    <col min="2" max="2" width="18.125" customWidth="1"/>
    <col min="3" max="3" width="13.75" customWidth="1"/>
    <col min="4" max="4" width="17.875" customWidth="1"/>
    <col min="7" max="7" width="26.75" customWidth="1"/>
    <col min="8" max="8" width="9" style="14"/>
    <col min="10" max="10" width="26.75" customWidth="1"/>
    <col min="11" max="11" width="9" style="14"/>
  </cols>
  <sheetData>
    <row r="1" spans="1:11" x14ac:dyDescent="0.25">
      <c r="A1" t="s">
        <v>2108</v>
      </c>
      <c r="B1" t="s">
        <v>4</v>
      </c>
      <c r="C1" t="s">
        <v>2108</v>
      </c>
      <c r="D1" t="s">
        <v>4</v>
      </c>
    </row>
    <row r="2" spans="1:11" x14ac:dyDescent="0.25">
      <c r="A2" t="s">
        <v>19</v>
      </c>
      <c r="B2">
        <v>158</v>
      </c>
      <c r="C2" t="s">
        <v>13</v>
      </c>
      <c r="D2">
        <v>0</v>
      </c>
    </row>
    <row r="3" spans="1:11" x14ac:dyDescent="0.25">
      <c r="A3" t="s">
        <v>19</v>
      </c>
      <c r="B3">
        <v>1425</v>
      </c>
      <c r="C3" t="s">
        <v>13</v>
      </c>
      <c r="D3">
        <v>24</v>
      </c>
    </row>
    <row r="4" spans="1:11" x14ac:dyDescent="0.25">
      <c r="A4" t="s">
        <v>19</v>
      </c>
      <c r="B4">
        <v>174</v>
      </c>
      <c r="C4" t="s">
        <v>13</v>
      </c>
      <c r="D4">
        <v>53</v>
      </c>
    </row>
    <row r="5" spans="1:11" x14ac:dyDescent="0.25">
      <c r="A5" t="s">
        <v>19</v>
      </c>
      <c r="B5">
        <v>227</v>
      </c>
      <c r="C5" t="s">
        <v>13</v>
      </c>
      <c r="D5">
        <v>18</v>
      </c>
    </row>
    <row r="6" spans="1:11" x14ac:dyDescent="0.25">
      <c r="A6" t="s">
        <v>19</v>
      </c>
      <c r="B6">
        <v>220</v>
      </c>
      <c r="C6" t="s">
        <v>13</v>
      </c>
      <c r="D6">
        <v>44</v>
      </c>
    </row>
    <row r="7" spans="1:11" x14ac:dyDescent="0.25">
      <c r="A7" t="s">
        <v>19</v>
      </c>
      <c r="B7">
        <v>98</v>
      </c>
      <c r="C7" t="s">
        <v>13</v>
      </c>
      <c r="D7">
        <v>27</v>
      </c>
      <c r="G7" t="s">
        <v>2115</v>
      </c>
      <c r="J7" t="s">
        <v>2116</v>
      </c>
    </row>
    <row r="8" spans="1:11" x14ac:dyDescent="0.25">
      <c r="A8" t="s">
        <v>19</v>
      </c>
      <c r="B8">
        <v>100</v>
      </c>
      <c r="C8" t="s">
        <v>13</v>
      </c>
      <c r="D8">
        <v>55</v>
      </c>
      <c r="G8" t="s">
        <v>2109</v>
      </c>
      <c r="H8" s="14">
        <f>AVERAGE(B2:B566)</f>
        <v>851.14690265486729</v>
      </c>
      <c r="J8" t="s">
        <v>2109</v>
      </c>
      <c r="K8" s="14">
        <f>AVERAGE(D2:D365)</f>
        <v>585.61538461538464</v>
      </c>
    </row>
    <row r="9" spans="1:11" x14ac:dyDescent="0.25">
      <c r="A9" t="s">
        <v>19</v>
      </c>
      <c r="B9">
        <v>1249</v>
      </c>
      <c r="C9" t="s">
        <v>13</v>
      </c>
      <c r="D9">
        <v>200</v>
      </c>
      <c r="G9" t="s">
        <v>2110</v>
      </c>
      <c r="H9" s="14">
        <f>MEDIAN(B2:B566)</f>
        <v>201</v>
      </c>
      <c r="J9" t="s">
        <v>2110</v>
      </c>
      <c r="K9" s="14">
        <f>MEDIAN(D2:D365)</f>
        <v>114.5</v>
      </c>
    </row>
    <row r="10" spans="1:11" x14ac:dyDescent="0.25">
      <c r="A10" t="s">
        <v>19</v>
      </c>
      <c r="B10">
        <v>1396</v>
      </c>
      <c r="C10" t="s">
        <v>13</v>
      </c>
      <c r="D10">
        <v>452</v>
      </c>
      <c r="G10" t="s">
        <v>2111</v>
      </c>
      <c r="H10" s="14">
        <f>MIN(B2:B566)</f>
        <v>16</v>
      </c>
      <c r="J10" t="s">
        <v>2111</v>
      </c>
      <c r="K10" s="14">
        <f>MIN(D2:D365)</f>
        <v>0</v>
      </c>
    </row>
    <row r="11" spans="1:11" x14ac:dyDescent="0.25">
      <c r="A11" t="s">
        <v>19</v>
      </c>
      <c r="B11">
        <v>890</v>
      </c>
      <c r="C11" t="s">
        <v>13</v>
      </c>
      <c r="D11">
        <v>674</v>
      </c>
      <c r="G11" t="s">
        <v>2112</v>
      </c>
      <c r="H11" s="14">
        <f>MAX(B2:B566)</f>
        <v>7295</v>
      </c>
      <c r="J11" t="s">
        <v>2112</v>
      </c>
      <c r="K11" s="14">
        <f>MAX(D2:D365)</f>
        <v>6080</v>
      </c>
    </row>
    <row r="12" spans="1:11" x14ac:dyDescent="0.25">
      <c r="A12" t="s">
        <v>19</v>
      </c>
      <c r="B12">
        <v>142</v>
      </c>
      <c r="C12" t="s">
        <v>13</v>
      </c>
      <c r="D12">
        <v>558</v>
      </c>
      <c r="G12" t="s">
        <v>2113</v>
      </c>
      <c r="H12" s="14">
        <f>VAR(B2:B566)</f>
        <v>1606216.5936295739</v>
      </c>
      <c r="J12" t="s">
        <v>2113</v>
      </c>
      <c r="K12" s="14">
        <f>VAR(D2:D365)</f>
        <v>924113.45496927318</v>
      </c>
    </row>
    <row r="13" spans="1:11" x14ac:dyDescent="0.25">
      <c r="A13" t="s">
        <v>19</v>
      </c>
      <c r="B13">
        <v>2673</v>
      </c>
      <c r="C13" t="s">
        <v>13</v>
      </c>
      <c r="D13">
        <v>15</v>
      </c>
      <c r="G13" t="s">
        <v>2114</v>
      </c>
      <c r="H13" s="14">
        <f>STDEV(B2:B566)</f>
        <v>1267.366006183523</v>
      </c>
      <c r="J13" t="s">
        <v>2114</v>
      </c>
      <c r="K13" s="14">
        <f>STDEV(D3:D366)</f>
        <v>962.1415082142729</v>
      </c>
    </row>
    <row r="14" spans="1:11" x14ac:dyDescent="0.25">
      <c r="A14" t="s">
        <v>19</v>
      </c>
      <c r="B14">
        <v>163</v>
      </c>
      <c r="C14" t="s">
        <v>13</v>
      </c>
      <c r="D14">
        <v>2307</v>
      </c>
    </row>
    <row r="15" spans="1:11" x14ac:dyDescent="0.25">
      <c r="A15" t="s">
        <v>19</v>
      </c>
      <c r="B15">
        <v>2220</v>
      </c>
      <c r="C15" t="s">
        <v>13</v>
      </c>
      <c r="D15">
        <v>88</v>
      </c>
    </row>
    <row r="16" spans="1:11" x14ac:dyDescent="0.25">
      <c r="A16" t="s">
        <v>19</v>
      </c>
      <c r="B16">
        <v>1606</v>
      </c>
      <c r="C16" t="s">
        <v>13</v>
      </c>
      <c r="D16">
        <v>48</v>
      </c>
      <c r="G16" t="s">
        <v>2117</v>
      </c>
    </row>
    <row r="17" spans="1:4" x14ac:dyDescent="0.25">
      <c r="A17" t="s">
        <v>19</v>
      </c>
      <c r="B17">
        <v>129</v>
      </c>
      <c r="C17" t="s">
        <v>13</v>
      </c>
      <c r="D17">
        <v>1</v>
      </c>
    </row>
    <row r="18" spans="1:4" x14ac:dyDescent="0.25">
      <c r="A18" t="s">
        <v>19</v>
      </c>
      <c r="B18">
        <v>226</v>
      </c>
      <c r="C18" t="s">
        <v>13</v>
      </c>
      <c r="D18">
        <v>1467</v>
      </c>
    </row>
    <row r="19" spans="1:4" x14ac:dyDescent="0.25">
      <c r="A19" t="s">
        <v>19</v>
      </c>
      <c r="B19">
        <v>5419</v>
      </c>
      <c r="C19" t="s">
        <v>13</v>
      </c>
      <c r="D19">
        <v>75</v>
      </c>
    </row>
    <row r="20" spans="1:4" x14ac:dyDescent="0.25">
      <c r="A20" t="s">
        <v>19</v>
      </c>
      <c r="B20">
        <v>165</v>
      </c>
      <c r="C20" t="s">
        <v>13</v>
      </c>
      <c r="D20">
        <v>120</v>
      </c>
    </row>
    <row r="21" spans="1:4" x14ac:dyDescent="0.25">
      <c r="A21" t="s">
        <v>19</v>
      </c>
      <c r="B21">
        <v>1965</v>
      </c>
      <c r="C21" t="s">
        <v>13</v>
      </c>
      <c r="D21">
        <v>2253</v>
      </c>
    </row>
    <row r="22" spans="1:4" x14ac:dyDescent="0.25">
      <c r="A22" t="s">
        <v>19</v>
      </c>
      <c r="B22">
        <v>16</v>
      </c>
      <c r="C22" t="s">
        <v>13</v>
      </c>
      <c r="D22">
        <v>5</v>
      </c>
    </row>
    <row r="23" spans="1:4" x14ac:dyDescent="0.25">
      <c r="A23" t="s">
        <v>19</v>
      </c>
      <c r="B23">
        <v>107</v>
      </c>
      <c r="C23" t="s">
        <v>13</v>
      </c>
      <c r="D23">
        <v>38</v>
      </c>
    </row>
    <row r="24" spans="1:4" x14ac:dyDescent="0.25">
      <c r="A24" t="s">
        <v>19</v>
      </c>
      <c r="B24">
        <v>134</v>
      </c>
      <c r="C24" t="s">
        <v>13</v>
      </c>
      <c r="D24">
        <v>12</v>
      </c>
    </row>
    <row r="25" spans="1:4" x14ac:dyDescent="0.25">
      <c r="A25" t="s">
        <v>19</v>
      </c>
      <c r="B25">
        <v>198</v>
      </c>
      <c r="C25" t="s">
        <v>13</v>
      </c>
      <c r="D25">
        <v>1684</v>
      </c>
    </row>
    <row r="26" spans="1:4" x14ac:dyDescent="0.25">
      <c r="A26" t="s">
        <v>19</v>
      </c>
      <c r="B26">
        <v>111</v>
      </c>
      <c r="C26" t="s">
        <v>13</v>
      </c>
      <c r="D26">
        <v>56</v>
      </c>
    </row>
    <row r="27" spans="1:4" x14ac:dyDescent="0.25">
      <c r="A27" t="s">
        <v>19</v>
      </c>
      <c r="B27">
        <v>222</v>
      </c>
      <c r="C27" t="s">
        <v>13</v>
      </c>
      <c r="D27">
        <v>838</v>
      </c>
    </row>
    <row r="28" spans="1:4" x14ac:dyDescent="0.25">
      <c r="A28" t="s">
        <v>19</v>
      </c>
      <c r="B28">
        <v>6212</v>
      </c>
      <c r="C28" t="s">
        <v>13</v>
      </c>
      <c r="D28">
        <v>1000</v>
      </c>
    </row>
    <row r="29" spans="1:4" x14ac:dyDescent="0.25">
      <c r="A29" t="s">
        <v>19</v>
      </c>
      <c r="B29">
        <v>98</v>
      </c>
      <c r="C29" t="s">
        <v>13</v>
      </c>
      <c r="D29">
        <v>1482</v>
      </c>
    </row>
    <row r="30" spans="1:4" x14ac:dyDescent="0.25">
      <c r="A30" t="s">
        <v>19</v>
      </c>
      <c r="B30">
        <v>92</v>
      </c>
      <c r="C30" t="s">
        <v>13</v>
      </c>
      <c r="D30">
        <v>106</v>
      </c>
    </row>
    <row r="31" spans="1:4" x14ac:dyDescent="0.25">
      <c r="A31" t="s">
        <v>19</v>
      </c>
      <c r="B31">
        <v>149</v>
      </c>
      <c r="C31" t="s">
        <v>13</v>
      </c>
      <c r="D31">
        <v>679</v>
      </c>
    </row>
    <row r="32" spans="1:4" x14ac:dyDescent="0.25">
      <c r="A32" t="s">
        <v>19</v>
      </c>
      <c r="B32">
        <v>2431</v>
      </c>
      <c r="C32" t="s">
        <v>13</v>
      </c>
      <c r="D32">
        <v>1220</v>
      </c>
    </row>
    <row r="33" spans="1:4" x14ac:dyDescent="0.25">
      <c r="A33" t="s">
        <v>19</v>
      </c>
      <c r="B33">
        <v>303</v>
      </c>
      <c r="C33" t="s">
        <v>13</v>
      </c>
      <c r="D33">
        <v>1</v>
      </c>
    </row>
    <row r="34" spans="1:4" x14ac:dyDescent="0.25">
      <c r="A34" t="s">
        <v>19</v>
      </c>
      <c r="B34">
        <v>209</v>
      </c>
      <c r="C34" t="s">
        <v>13</v>
      </c>
      <c r="D34">
        <v>37</v>
      </c>
    </row>
    <row r="35" spans="1:4" x14ac:dyDescent="0.25">
      <c r="A35" t="s">
        <v>19</v>
      </c>
      <c r="B35">
        <v>131</v>
      </c>
      <c r="C35" t="s">
        <v>13</v>
      </c>
      <c r="D35">
        <v>60</v>
      </c>
    </row>
    <row r="36" spans="1:4" x14ac:dyDescent="0.25">
      <c r="A36" t="s">
        <v>19</v>
      </c>
      <c r="B36">
        <v>164</v>
      </c>
      <c r="C36" t="s">
        <v>13</v>
      </c>
      <c r="D36">
        <v>296</v>
      </c>
    </row>
    <row r="37" spans="1:4" x14ac:dyDescent="0.25">
      <c r="A37" t="s">
        <v>19</v>
      </c>
      <c r="B37">
        <v>201</v>
      </c>
      <c r="C37" t="s">
        <v>13</v>
      </c>
      <c r="D37">
        <v>3304</v>
      </c>
    </row>
    <row r="38" spans="1:4" x14ac:dyDescent="0.25">
      <c r="A38" t="s">
        <v>19</v>
      </c>
      <c r="B38">
        <v>211</v>
      </c>
      <c r="C38" t="s">
        <v>13</v>
      </c>
      <c r="D38">
        <v>73</v>
      </c>
    </row>
    <row r="39" spans="1:4" x14ac:dyDescent="0.25">
      <c r="A39" t="s">
        <v>19</v>
      </c>
      <c r="B39">
        <v>128</v>
      </c>
      <c r="C39" t="s">
        <v>13</v>
      </c>
      <c r="D39">
        <v>3387</v>
      </c>
    </row>
    <row r="40" spans="1:4" x14ac:dyDescent="0.25">
      <c r="A40" t="s">
        <v>19</v>
      </c>
      <c r="B40">
        <v>1600</v>
      </c>
      <c r="C40" t="s">
        <v>13</v>
      </c>
      <c r="D40">
        <v>662</v>
      </c>
    </row>
    <row r="41" spans="1:4" x14ac:dyDescent="0.25">
      <c r="A41" t="s">
        <v>19</v>
      </c>
      <c r="B41">
        <v>249</v>
      </c>
      <c r="C41" t="s">
        <v>13</v>
      </c>
      <c r="D41">
        <v>774</v>
      </c>
    </row>
    <row r="42" spans="1:4" x14ac:dyDescent="0.25">
      <c r="A42" t="s">
        <v>19</v>
      </c>
      <c r="B42">
        <v>236</v>
      </c>
      <c r="C42" t="s">
        <v>13</v>
      </c>
      <c r="D42">
        <v>672</v>
      </c>
    </row>
    <row r="43" spans="1:4" x14ac:dyDescent="0.25">
      <c r="A43" t="s">
        <v>19</v>
      </c>
      <c r="B43">
        <v>4065</v>
      </c>
      <c r="C43" t="s">
        <v>13</v>
      </c>
      <c r="D43">
        <v>940</v>
      </c>
    </row>
    <row r="44" spans="1:4" x14ac:dyDescent="0.25">
      <c r="A44" t="s">
        <v>19</v>
      </c>
      <c r="B44">
        <v>246</v>
      </c>
      <c r="C44" t="s">
        <v>13</v>
      </c>
      <c r="D44">
        <v>117</v>
      </c>
    </row>
    <row r="45" spans="1:4" x14ac:dyDescent="0.25">
      <c r="A45" t="s">
        <v>19</v>
      </c>
      <c r="B45">
        <v>2475</v>
      </c>
      <c r="C45" t="s">
        <v>13</v>
      </c>
      <c r="D45">
        <v>115</v>
      </c>
    </row>
    <row r="46" spans="1:4" x14ac:dyDescent="0.25">
      <c r="A46" t="s">
        <v>19</v>
      </c>
      <c r="B46">
        <v>76</v>
      </c>
      <c r="C46" t="s">
        <v>13</v>
      </c>
      <c r="D46">
        <v>326</v>
      </c>
    </row>
    <row r="47" spans="1:4" x14ac:dyDescent="0.25">
      <c r="A47" t="s">
        <v>19</v>
      </c>
      <c r="B47">
        <v>54</v>
      </c>
      <c r="C47" t="s">
        <v>13</v>
      </c>
      <c r="D47">
        <v>1</v>
      </c>
    </row>
    <row r="48" spans="1:4" x14ac:dyDescent="0.25">
      <c r="A48" t="s">
        <v>19</v>
      </c>
      <c r="B48">
        <v>88</v>
      </c>
      <c r="C48" t="s">
        <v>13</v>
      </c>
      <c r="D48">
        <v>1467</v>
      </c>
    </row>
    <row r="49" spans="1:4" x14ac:dyDescent="0.25">
      <c r="A49" t="s">
        <v>19</v>
      </c>
      <c r="B49">
        <v>85</v>
      </c>
      <c r="C49" t="s">
        <v>13</v>
      </c>
      <c r="D49">
        <v>5681</v>
      </c>
    </row>
    <row r="50" spans="1:4" x14ac:dyDescent="0.25">
      <c r="A50" t="s">
        <v>19</v>
      </c>
      <c r="B50">
        <v>170</v>
      </c>
      <c r="C50" t="s">
        <v>13</v>
      </c>
      <c r="D50">
        <v>1059</v>
      </c>
    </row>
    <row r="51" spans="1:4" x14ac:dyDescent="0.25">
      <c r="A51" t="s">
        <v>19</v>
      </c>
      <c r="B51">
        <v>330</v>
      </c>
      <c r="C51" t="s">
        <v>13</v>
      </c>
      <c r="D51">
        <v>1194</v>
      </c>
    </row>
    <row r="52" spans="1:4" x14ac:dyDescent="0.25">
      <c r="A52" t="s">
        <v>19</v>
      </c>
      <c r="B52">
        <v>127</v>
      </c>
      <c r="C52" t="s">
        <v>13</v>
      </c>
      <c r="D52">
        <v>30</v>
      </c>
    </row>
    <row r="53" spans="1:4" x14ac:dyDescent="0.25">
      <c r="A53" t="s">
        <v>19</v>
      </c>
      <c r="B53">
        <v>411</v>
      </c>
      <c r="C53" t="s">
        <v>13</v>
      </c>
      <c r="D53">
        <v>75</v>
      </c>
    </row>
    <row r="54" spans="1:4" x14ac:dyDescent="0.25">
      <c r="A54" t="s">
        <v>19</v>
      </c>
      <c r="B54">
        <v>180</v>
      </c>
      <c r="C54" t="s">
        <v>13</v>
      </c>
      <c r="D54">
        <v>955</v>
      </c>
    </row>
    <row r="55" spans="1:4" x14ac:dyDescent="0.25">
      <c r="A55" t="s">
        <v>19</v>
      </c>
      <c r="B55">
        <v>374</v>
      </c>
      <c r="C55" t="s">
        <v>13</v>
      </c>
      <c r="D55">
        <v>67</v>
      </c>
    </row>
    <row r="56" spans="1:4" x14ac:dyDescent="0.25">
      <c r="A56" t="s">
        <v>19</v>
      </c>
      <c r="B56">
        <v>71</v>
      </c>
      <c r="C56" t="s">
        <v>13</v>
      </c>
      <c r="D56">
        <v>5</v>
      </c>
    </row>
    <row r="57" spans="1:4" x14ac:dyDescent="0.25">
      <c r="A57" t="s">
        <v>19</v>
      </c>
      <c r="B57">
        <v>203</v>
      </c>
      <c r="C57" t="s">
        <v>13</v>
      </c>
      <c r="D57">
        <v>26</v>
      </c>
    </row>
    <row r="58" spans="1:4" x14ac:dyDescent="0.25">
      <c r="A58" t="s">
        <v>19</v>
      </c>
      <c r="B58">
        <v>113</v>
      </c>
      <c r="C58" t="s">
        <v>13</v>
      </c>
      <c r="D58">
        <v>1130</v>
      </c>
    </row>
    <row r="59" spans="1:4" x14ac:dyDescent="0.25">
      <c r="A59" t="s">
        <v>19</v>
      </c>
      <c r="B59">
        <v>96</v>
      </c>
      <c r="C59" t="s">
        <v>13</v>
      </c>
      <c r="D59">
        <v>782</v>
      </c>
    </row>
    <row r="60" spans="1:4" x14ac:dyDescent="0.25">
      <c r="A60" t="s">
        <v>19</v>
      </c>
      <c r="B60">
        <v>498</v>
      </c>
      <c r="C60" t="s">
        <v>13</v>
      </c>
      <c r="D60">
        <v>210</v>
      </c>
    </row>
    <row r="61" spans="1:4" x14ac:dyDescent="0.25">
      <c r="A61" t="s">
        <v>19</v>
      </c>
      <c r="B61">
        <v>180</v>
      </c>
      <c r="C61" t="s">
        <v>13</v>
      </c>
      <c r="D61">
        <v>136</v>
      </c>
    </row>
    <row r="62" spans="1:4" x14ac:dyDescent="0.25">
      <c r="A62" t="s">
        <v>19</v>
      </c>
      <c r="B62">
        <v>27</v>
      </c>
      <c r="C62" t="s">
        <v>13</v>
      </c>
      <c r="D62">
        <v>86</v>
      </c>
    </row>
    <row r="63" spans="1:4" x14ac:dyDescent="0.25">
      <c r="A63" t="s">
        <v>19</v>
      </c>
      <c r="B63">
        <v>2331</v>
      </c>
      <c r="C63" t="s">
        <v>13</v>
      </c>
      <c r="D63">
        <v>19</v>
      </c>
    </row>
    <row r="64" spans="1:4" x14ac:dyDescent="0.25">
      <c r="A64" t="s">
        <v>19</v>
      </c>
      <c r="B64">
        <v>113</v>
      </c>
      <c r="C64" t="s">
        <v>13</v>
      </c>
      <c r="D64">
        <v>886</v>
      </c>
    </row>
    <row r="65" spans="1:4" x14ac:dyDescent="0.25">
      <c r="A65" t="s">
        <v>19</v>
      </c>
      <c r="B65">
        <v>164</v>
      </c>
      <c r="C65" t="s">
        <v>13</v>
      </c>
      <c r="D65">
        <v>35</v>
      </c>
    </row>
    <row r="66" spans="1:4" x14ac:dyDescent="0.25">
      <c r="A66" t="s">
        <v>19</v>
      </c>
      <c r="B66">
        <v>164</v>
      </c>
      <c r="C66" t="s">
        <v>13</v>
      </c>
      <c r="D66">
        <v>24</v>
      </c>
    </row>
    <row r="67" spans="1:4" x14ac:dyDescent="0.25">
      <c r="A67" t="s">
        <v>19</v>
      </c>
      <c r="B67">
        <v>336</v>
      </c>
      <c r="C67" t="s">
        <v>13</v>
      </c>
      <c r="D67">
        <v>86</v>
      </c>
    </row>
    <row r="68" spans="1:4" x14ac:dyDescent="0.25">
      <c r="A68" t="s">
        <v>19</v>
      </c>
      <c r="B68">
        <v>1917</v>
      </c>
      <c r="C68" t="s">
        <v>13</v>
      </c>
      <c r="D68">
        <v>243</v>
      </c>
    </row>
    <row r="69" spans="1:4" x14ac:dyDescent="0.25">
      <c r="A69" t="s">
        <v>19</v>
      </c>
      <c r="B69">
        <v>95</v>
      </c>
      <c r="C69" t="s">
        <v>13</v>
      </c>
      <c r="D69">
        <v>65</v>
      </c>
    </row>
    <row r="70" spans="1:4" x14ac:dyDescent="0.25">
      <c r="A70" t="s">
        <v>19</v>
      </c>
      <c r="B70">
        <v>147</v>
      </c>
      <c r="C70" t="s">
        <v>13</v>
      </c>
      <c r="D70">
        <v>100</v>
      </c>
    </row>
    <row r="71" spans="1:4" x14ac:dyDescent="0.25">
      <c r="A71" t="s">
        <v>19</v>
      </c>
      <c r="B71">
        <v>86</v>
      </c>
      <c r="C71" t="s">
        <v>13</v>
      </c>
      <c r="D71">
        <v>168</v>
      </c>
    </row>
    <row r="72" spans="1:4" x14ac:dyDescent="0.25">
      <c r="A72" t="s">
        <v>19</v>
      </c>
      <c r="B72">
        <v>83</v>
      </c>
      <c r="C72" t="s">
        <v>13</v>
      </c>
      <c r="D72">
        <v>13</v>
      </c>
    </row>
    <row r="73" spans="1:4" x14ac:dyDescent="0.25">
      <c r="A73" t="s">
        <v>19</v>
      </c>
      <c r="B73">
        <v>676</v>
      </c>
      <c r="C73" t="s">
        <v>13</v>
      </c>
      <c r="D73">
        <v>1</v>
      </c>
    </row>
    <row r="74" spans="1:4" x14ac:dyDescent="0.25">
      <c r="A74" t="s">
        <v>19</v>
      </c>
      <c r="B74">
        <v>361</v>
      </c>
      <c r="C74" t="s">
        <v>13</v>
      </c>
      <c r="D74">
        <v>40</v>
      </c>
    </row>
    <row r="75" spans="1:4" x14ac:dyDescent="0.25">
      <c r="A75" t="s">
        <v>19</v>
      </c>
      <c r="B75">
        <v>131</v>
      </c>
      <c r="C75" t="s">
        <v>13</v>
      </c>
      <c r="D75">
        <v>226</v>
      </c>
    </row>
    <row r="76" spans="1:4" x14ac:dyDescent="0.25">
      <c r="A76" t="s">
        <v>19</v>
      </c>
      <c r="B76">
        <v>126</v>
      </c>
      <c r="C76" t="s">
        <v>13</v>
      </c>
      <c r="D76">
        <v>1625</v>
      </c>
    </row>
    <row r="77" spans="1:4" x14ac:dyDescent="0.25">
      <c r="A77" t="s">
        <v>19</v>
      </c>
      <c r="B77">
        <v>275</v>
      </c>
      <c r="C77" t="s">
        <v>13</v>
      </c>
      <c r="D77">
        <v>143</v>
      </c>
    </row>
    <row r="78" spans="1:4" x14ac:dyDescent="0.25">
      <c r="A78" t="s">
        <v>19</v>
      </c>
      <c r="B78">
        <v>67</v>
      </c>
      <c r="C78" t="s">
        <v>13</v>
      </c>
      <c r="D78">
        <v>934</v>
      </c>
    </row>
    <row r="79" spans="1:4" x14ac:dyDescent="0.25">
      <c r="A79" t="s">
        <v>19</v>
      </c>
      <c r="B79">
        <v>154</v>
      </c>
      <c r="C79" t="s">
        <v>13</v>
      </c>
      <c r="D79">
        <v>17</v>
      </c>
    </row>
    <row r="80" spans="1:4" x14ac:dyDescent="0.25">
      <c r="A80" t="s">
        <v>19</v>
      </c>
      <c r="B80">
        <v>1782</v>
      </c>
      <c r="C80" t="s">
        <v>13</v>
      </c>
      <c r="D80">
        <v>2179</v>
      </c>
    </row>
    <row r="81" spans="1:4" x14ac:dyDescent="0.25">
      <c r="A81" t="s">
        <v>19</v>
      </c>
      <c r="B81">
        <v>903</v>
      </c>
      <c r="C81" t="s">
        <v>13</v>
      </c>
      <c r="D81">
        <v>931</v>
      </c>
    </row>
    <row r="82" spans="1:4" x14ac:dyDescent="0.25">
      <c r="A82" t="s">
        <v>19</v>
      </c>
      <c r="B82">
        <v>94</v>
      </c>
      <c r="C82" t="s">
        <v>13</v>
      </c>
      <c r="D82">
        <v>92</v>
      </c>
    </row>
    <row r="83" spans="1:4" x14ac:dyDescent="0.25">
      <c r="A83" t="s">
        <v>19</v>
      </c>
      <c r="B83">
        <v>180</v>
      </c>
      <c r="C83" t="s">
        <v>13</v>
      </c>
      <c r="D83">
        <v>57</v>
      </c>
    </row>
    <row r="84" spans="1:4" x14ac:dyDescent="0.25">
      <c r="A84" t="s">
        <v>19</v>
      </c>
      <c r="B84">
        <v>533</v>
      </c>
      <c r="C84" t="s">
        <v>13</v>
      </c>
      <c r="D84">
        <v>41</v>
      </c>
    </row>
    <row r="85" spans="1:4" x14ac:dyDescent="0.25">
      <c r="A85" t="s">
        <v>19</v>
      </c>
      <c r="B85">
        <v>2443</v>
      </c>
      <c r="C85" t="s">
        <v>13</v>
      </c>
      <c r="D85">
        <v>1</v>
      </c>
    </row>
    <row r="86" spans="1:4" x14ac:dyDescent="0.25">
      <c r="A86" t="s">
        <v>19</v>
      </c>
      <c r="B86">
        <v>89</v>
      </c>
      <c r="C86" t="s">
        <v>13</v>
      </c>
      <c r="D86">
        <v>101</v>
      </c>
    </row>
    <row r="87" spans="1:4" x14ac:dyDescent="0.25">
      <c r="A87" t="s">
        <v>19</v>
      </c>
      <c r="B87">
        <v>159</v>
      </c>
      <c r="C87" t="s">
        <v>13</v>
      </c>
      <c r="D87">
        <v>1335</v>
      </c>
    </row>
    <row r="88" spans="1:4" x14ac:dyDescent="0.25">
      <c r="A88" t="s">
        <v>19</v>
      </c>
      <c r="B88">
        <v>50</v>
      </c>
      <c r="C88" t="s">
        <v>13</v>
      </c>
      <c r="D88">
        <v>15</v>
      </c>
    </row>
    <row r="89" spans="1:4" x14ac:dyDescent="0.25">
      <c r="A89" t="s">
        <v>19</v>
      </c>
      <c r="B89">
        <v>186</v>
      </c>
      <c r="C89" t="s">
        <v>13</v>
      </c>
      <c r="D89">
        <v>454</v>
      </c>
    </row>
    <row r="90" spans="1:4" x14ac:dyDescent="0.25">
      <c r="A90" t="s">
        <v>19</v>
      </c>
      <c r="B90">
        <v>1071</v>
      </c>
      <c r="C90" t="s">
        <v>13</v>
      </c>
      <c r="D90">
        <v>3182</v>
      </c>
    </row>
    <row r="91" spans="1:4" x14ac:dyDescent="0.25">
      <c r="A91" t="s">
        <v>19</v>
      </c>
      <c r="B91">
        <v>117</v>
      </c>
      <c r="C91" t="s">
        <v>13</v>
      </c>
      <c r="D91">
        <v>15</v>
      </c>
    </row>
    <row r="92" spans="1:4" x14ac:dyDescent="0.25">
      <c r="A92" t="s">
        <v>19</v>
      </c>
      <c r="B92">
        <v>70</v>
      </c>
      <c r="C92" t="s">
        <v>13</v>
      </c>
      <c r="D92">
        <v>133</v>
      </c>
    </row>
    <row r="93" spans="1:4" x14ac:dyDescent="0.25">
      <c r="A93" t="s">
        <v>19</v>
      </c>
      <c r="B93">
        <v>135</v>
      </c>
      <c r="C93" t="s">
        <v>13</v>
      </c>
      <c r="D93">
        <v>2062</v>
      </c>
    </row>
    <row r="94" spans="1:4" x14ac:dyDescent="0.25">
      <c r="A94" t="s">
        <v>19</v>
      </c>
      <c r="B94">
        <v>768</v>
      </c>
      <c r="C94" t="s">
        <v>13</v>
      </c>
      <c r="D94">
        <v>29</v>
      </c>
    </row>
    <row r="95" spans="1:4" x14ac:dyDescent="0.25">
      <c r="A95" t="s">
        <v>19</v>
      </c>
      <c r="B95">
        <v>199</v>
      </c>
      <c r="C95" t="s">
        <v>13</v>
      </c>
      <c r="D95">
        <v>132</v>
      </c>
    </row>
    <row r="96" spans="1:4" x14ac:dyDescent="0.25">
      <c r="A96" t="s">
        <v>19</v>
      </c>
      <c r="B96">
        <v>107</v>
      </c>
      <c r="C96" t="s">
        <v>13</v>
      </c>
      <c r="D96">
        <v>137</v>
      </c>
    </row>
    <row r="97" spans="1:4" x14ac:dyDescent="0.25">
      <c r="A97" t="s">
        <v>19</v>
      </c>
      <c r="B97">
        <v>195</v>
      </c>
      <c r="C97" t="s">
        <v>13</v>
      </c>
      <c r="D97">
        <v>908</v>
      </c>
    </row>
    <row r="98" spans="1:4" x14ac:dyDescent="0.25">
      <c r="A98" t="s">
        <v>19</v>
      </c>
      <c r="B98">
        <v>3376</v>
      </c>
      <c r="C98" t="s">
        <v>13</v>
      </c>
      <c r="D98">
        <v>10</v>
      </c>
    </row>
    <row r="99" spans="1:4" x14ac:dyDescent="0.25">
      <c r="A99" t="s">
        <v>19</v>
      </c>
      <c r="B99">
        <v>41</v>
      </c>
      <c r="C99" t="s">
        <v>13</v>
      </c>
      <c r="D99">
        <v>1910</v>
      </c>
    </row>
    <row r="100" spans="1:4" x14ac:dyDescent="0.25">
      <c r="A100" t="s">
        <v>19</v>
      </c>
      <c r="B100">
        <v>1821</v>
      </c>
      <c r="C100" t="s">
        <v>13</v>
      </c>
      <c r="D100">
        <v>38</v>
      </c>
    </row>
    <row r="101" spans="1:4" x14ac:dyDescent="0.25">
      <c r="A101" t="s">
        <v>19</v>
      </c>
      <c r="B101">
        <v>164</v>
      </c>
      <c r="C101" t="s">
        <v>13</v>
      </c>
      <c r="D101">
        <v>104</v>
      </c>
    </row>
    <row r="102" spans="1:4" x14ac:dyDescent="0.25">
      <c r="A102" t="s">
        <v>19</v>
      </c>
      <c r="B102">
        <v>157</v>
      </c>
      <c r="C102" t="s">
        <v>13</v>
      </c>
      <c r="D102">
        <v>49</v>
      </c>
    </row>
    <row r="103" spans="1:4" x14ac:dyDescent="0.25">
      <c r="A103" t="s">
        <v>19</v>
      </c>
      <c r="B103">
        <v>246</v>
      </c>
      <c r="C103" t="s">
        <v>13</v>
      </c>
      <c r="D103">
        <v>1</v>
      </c>
    </row>
    <row r="104" spans="1:4" x14ac:dyDescent="0.25">
      <c r="A104" t="s">
        <v>19</v>
      </c>
      <c r="B104">
        <v>1396</v>
      </c>
      <c r="C104" t="s">
        <v>13</v>
      </c>
      <c r="D104">
        <v>245</v>
      </c>
    </row>
    <row r="105" spans="1:4" x14ac:dyDescent="0.25">
      <c r="A105" t="s">
        <v>19</v>
      </c>
      <c r="B105">
        <v>2506</v>
      </c>
      <c r="C105" t="s">
        <v>13</v>
      </c>
      <c r="D105">
        <v>32</v>
      </c>
    </row>
    <row r="106" spans="1:4" x14ac:dyDescent="0.25">
      <c r="A106" t="s">
        <v>19</v>
      </c>
      <c r="B106">
        <v>244</v>
      </c>
      <c r="C106" t="s">
        <v>13</v>
      </c>
      <c r="D106">
        <v>7</v>
      </c>
    </row>
    <row r="107" spans="1:4" x14ac:dyDescent="0.25">
      <c r="A107" t="s">
        <v>19</v>
      </c>
      <c r="B107">
        <v>146</v>
      </c>
      <c r="C107" t="s">
        <v>13</v>
      </c>
      <c r="D107">
        <v>803</v>
      </c>
    </row>
    <row r="108" spans="1:4" x14ac:dyDescent="0.25">
      <c r="A108" t="s">
        <v>19</v>
      </c>
      <c r="B108">
        <v>1267</v>
      </c>
      <c r="C108" t="s">
        <v>13</v>
      </c>
      <c r="D108">
        <v>16</v>
      </c>
    </row>
    <row r="109" spans="1:4" x14ac:dyDescent="0.25">
      <c r="A109" t="s">
        <v>19</v>
      </c>
      <c r="B109">
        <v>1561</v>
      </c>
      <c r="C109" t="s">
        <v>13</v>
      </c>
      <c r="D109">
        <v>31</v>
      </c>
    </row>
    <row r="110" spans="1:4" x14ac:dyDescent="0.25">
      <c r="A110" t="s">
        <v>19</v>
      </c>
      <c r="B110">
        <v>48</v>
      </c>
      <c r="C110" t="s">
        <v>13</v>
      </c>
      <c r="D110">
        <v>108</v>
      </c>
    </row>
    <row r="111" spans="1:4" x14ac:dyDescent="0.25">
      <c r="A111" t="s">
        <v>19</v>
      </c>
      <c r="B111">
        <v>2739</v>
      </c>
      <c r="C111" t="s">
        <v>13</v>
      </c>
      <c r="D111">
        <v>30</v>
      </c>
    </row>
    <row r="112" spans="1:4" x14ac:dyDescent="0.25">
      <c r="A112" t="s">
        <v>19</v>
      </c>
      <c r="B112">
        <v>3537</v>
      </c>
      <c r="C112" t="s">
        <v>13</v>
      </c>
      <c r="D112">
        <v>17</v>
      </c>
    </row>
    <row r="113" spans="1:4" x14ac:dyDescent="0.25">
      <c r="A113" t="s">
        <v>19</v>
      </c>
      <c r="B113">
        <v>2107</v>
      </c>
      <c r="C113" t="s">
        <v>13</v>
      </c>
      <c r="D113">
        <v>80</v>
      </c>
    </row>
    <row r="114" spans="1:4" x14ac:dyDescent="0.25">
      <c r="A114" t="s">
        <v>19</v>
      </c>
      <c r="B114">
        <v>3318</v>
      </c>
      <c r="C114" t="s">
        <v>13</v>
      </c>
      <c r="D114">
        <v>2468</v>
      </c>
    </row>
    <row r="115" spans="1:4" x14ac:dyDescent="0.25">
      <c r="A115" t="s">
        <v>19</v>
      </c>
      <c r="B115">
        <v>340</v>
      </c>
      <c r="C115" t="s">
        <v>13</v>
      </c>
      <c r="D115">
        <v>26</v>
      </c>
    </row>
    <row r="116" spans="1:4" x14ac:dyDescent="0.25">
      <c r="A116" t="s">
        <v>19</v>
      </c>
      <c r="B116">
        <v>1442</v>
      </c>
      <c r="C116" t="s">
        <v>13</v>
      </c>
      <c r="D116">
        <v>73</v>
      </c>
    </row>
    <row r="117" spans="1:4" x14ac:dyDescent="0.25">
      <c r="A117" t="s">
        <v>19</v>
      </c>
      <c r="B117">
        <v>126</v>
      </c>
      <c r="C117" t="s">
        <v>13</v>
      </c>
      <c r="D117">
        <v>128</v>
      </c>
    </row>
    <row r="118" spans="1:4" x14ac:dyDescent="0.25">
      <c r="A118" t="s">
        <v>19</v>
      </c>
      <c r="B118">
        <v>524</v>
      </c>
      <c r="C118" t="s">
        <v>13</v>
      </c>
      <c r="D118">
        <v>33</v>
      </c>
    </row>
    <row r="119" spans="1:4" x14ac:dyDescent="0.25">
      <c r="A119" t="s">
        <v>19</v>
      </c>
      <c r="B119">
        <v>1989</v>
      </c>
      <c r="C119" t="s">
        <v>13</v>
      </c>
      <c r="D119">
        <v>1072</v>
      </c>
    </row>
    <row r="120" spans="1:4" x14ac:dyDescent="0.25">
      <c r="A120" t="s">
        <v>19</v>
      </c>
      <c r="B120">
        <v>157</v>
      </c>
      <c r="C120" t="s">
        <v>13</v>
      </c>
      <c r="D120">
        <v>393</v>
      </c>
    </row>
    <row r="121" spans="1:4" x14ac:dyDescent="0.25">
      <c r="A121" t="s">
        <v>19</v>
      </c>
      <c r="B121">
        <v>4498</v>
      </c>
      <c r="C121" t="s">
        <v>13</v>
      </c>
      <c r="D121">
        <v>1257</v>
      </c>
    </row>
    <row r="122" spans="1:4" x14ac:dyDescent="0.25">
      <c r="A122" t="s">
        <v>19</v>
      </c>
      <c r="B122">
        <v>80</v>
      </c>
      <c r="C122" t="s">
        <v>13</v>
      </c>
      <c r="D122">
        <v>328</v>
      </c>
    </row>
    <row r="123" spans="1:4" x14ac:dyDescent="0.25">
      <c r="A123" t="s">
        <v>19</v>
      </c>
      <c r="B123">
        <v>43</v>
      </c>
      <c r="C123" t="s">
        <v>13</v>
      </c>
      <c r="D123">
        <v>147</v>
      </c>
    </row>
    <row r="124" spans="1:4" x14ac:dyDescent="0.25">
      <c r="A124" t="s">
        <v>19</v>
      </c>
      <c r="B124">
        <v>2053</v>
      </c>
      <c r="C124" t="s">
        <v>13</v>
      </c>
      <c r="D124">
        <v>830</v>
      </c>
    </row>
    <row r="125" spans="1:4" x14ac:dyDescent="0.25">
      <c r="A125" t="s">
        <v>19</v>
      </c>
      <c r="B125">
        <v>168</v>
      </c>
      <c r="C125" t="s">
        <v>13</v>
      </c>
      <c r="D125">
        <v>331</v>
      </c>
    </row>
    <row r="126" spans="1:4" x14ac:dyDescent="0.25">
      <c r="A126" t="s">
        <v>19</v>
      </c>
      <c r="B126">
        <v>4289</v>
      </c>
      <c r="C126" t="s">
        <v>13</v>
      </c>
      <c r="D126">
        <v>25</v>
      </c>
    </row>
    <row r="127" spans="1:4" x14ac:dyDescent="0.25">
      <c r="A127" t="s">
        <v>19</v>
      </c>
      <c r="B127">
        <v>165</v>
      </c>
      <c r="C127" t="s">
        <v>13</v>
      </c>
      <c r="D127">
        <v>3483</v>
      </c>
    </row>
    <row r="128" spans="1:4" x14ac:dyDescent="0.25">
      <c r="A128" t="s">
        <v>19</v>
      </c>
      <c r="B128">
        <v>1815</v>
      </c>
      <c r="C128" t="s">
        <v>13</v>
      </c>
      <c r="D128">
        <v>923</v>
      </c>
    </row>
    <row r="129" spans="1:4" x14ac:dyDescent="0.25">
      <c r="A129" t="s">
        <v>19</v>
      </c>
      <c r="B129">
        <v>397</v>
      </c>
      <c r="C129" t="s">
        <v>13</v>
      </c>
      <c r="D129">
        <v>1</v>
      </c>
    </row>
    <row r="130" spans="1:4" x14ac:dyDescent="0.25">
      <c r="A130" t="s">
        <v>19</v>
      </c>
      <c r="B130">
        <v>1539</v>
      </c>
      <c r="C130" t="s">
        <v>13</v>
      </c>
      <c r="D130">
        <v>33</v>
      </c>
    </row>
    <row r="131" spans="1:4" x14ac:dyDescent="0.25">
      <c r="A131" t="s">
        <v>19</v>
      </c>
      <c r="B131">
        <v>138</v>
      </c>
      <c r="C131" t="s">
        <v>13</v>
      </c>
      <c r="D131">
        <v>40</v>
      </c>
    </row>
    <row r="132" spans="1:4" x14ac:dyDescent="0.25">
      <c r="A132" t="s">
        <v>19</v>
      </c>
      <c r="B132">
        <v>3594</v>
      </c>
      <c r="C132" t="s">
        <v>13</v>
      </c>
      <c r="D132">
        <v>23</v>
      </c>
    </row>
    <row r="133" spans="1:4" x14ac:dyDescent="0.25">
      <c r="A133" t="s">
        <v>19</v>
      </c>
      <c r="B133">
        <v>5880</v>
      </c>
      <c r="C133" t="s">
        <v>13</v>
      </c>
      <c r="D133">
        <v>75</v>
      </c>
    </row>
    <row r="134" spans="1:4" x14ac:dyDescent="0.25">
      <c r="A134" t="s">
        <v>19</v>
      </c>
      <c r="B134">
        <v>112</v>
      </c>
      <c r="C134" t="s">
        <v>13</v>
      </c>
      <c r="D134">
        <v>2176</v>
      </c>
    </row>
    <row r="135" spans="1:4" x14ac:dyDescent="0.25">
      <c r="A135" t="s">
        <v>19</v>
      </c>
      <c r="B135">
        <v>943</v>
      </c>
      <c r="C135" t="s">
        <v>13</v>
      </c>
      <c r="D135">
        <v>441</v>
      </c>
    </row>
    <row r="136" spans="1:4" x14ac:dyDescent="0.25">
      <c r="A136" t="s">
        <v>19</v>
      </c>
      <c r="B136">
        <v>2468</v>
      </c>
      <c r="C136" t="s">
        <v>13</v>
      </c>
      <c r="D136">
        <v>25</v>
      </c>
    </row>
    <row r="137" spans="1:4" x14ac:dyDescent="0.25">
      <c r="A137" t="s">
        <v>19</v>
      </c>
      <c r="B137">
        <v>2551</v>
      </c>
      <c r="C137" t="s">
        <v>13</v>
      </c>
      <c r="D137">
        <v>127</v>
      </c>
    </row>
    <row r="138" spans="1:4" x14ac:dyDescent="0.25">
      <c r="A138" t="s">
        <v>19</v>
      </c>
      <c r="B138">
        <v>101</v>
      </c>
      <c r="C138" t="s">
        <v>13</v>
      </c>
      <c r="D138">
        <v>355</v>
      </c>
    </row>
    <row r="139" spans="1:4" x14ac:dyDescent="0.25">
      <c r="A139" t="s">
        <v>19</v>
      </c>
      <c r="B139">
        <v>92</v>
      </c>
      <c r="C139" t="s">
        <v>13</v>
      </c>
      <c r="D139">
        <v>44</v>
      </c>
    </row>
    <row r="140" spans="1:4" x14ac:dyDescent="0.25">
      <c r="A140" t="s">
        <v>19</v>
      </c>
      <c r="B140">
        <v>62</v>
      </c>
      <c r="C140" t="s">
        <v>13</v>
      </c>
      <c r="D140">
        <v>67</v>
      </c>
    </row>
    <row r="141" spans="1:4" x14ac:dyDescent="0.25">
      <c r="A141" t="s">
        <v>19</v>
      </c>
      <c r="B141">
        <v>149</v>
      </c>
      <c r="C141" t="s">
        <v>13</v>
      </c>
      <c r="D141">
        <v>1068</v>
      </c>
    </row>
    <row r="142" spans="1:4" x14ac:dyDescent="0.25">
      <c r="A142" t="s">
        <v>19</v>
      </c>
      <c r="B142">
        <v>329</v>
      </c>
      <c r="C142" t="s">
        <v>13</v>
      </c>
      <c r="D142">
        <v>424</v>
      </c>
    </row>
    <row r="143" spans="1:4" x14ac:dyDescent="0.25">
      <c r="A143" t="s">
        <v>19</v>
      </c>
      <c r="B143">
        <v>97</v>
      </c>
      <c r="C143" t="s">
        <v>13</v>
      </c>
      <c r="D143">
        <v>151</v>
      </c>
    </row>
    <row r="144" spans="1:4" x14ac:dyDescent="0.25">
      <c r="A144" t="s">
        <v>19</v>
      </c>
      <c r="B144">
        <v>1784</v>
      </c>
      <c r="C144" t="s">
        <v>13</v>
      </c>
      <c r="D144">
        <v>1608</v>
      </c>
    </row>
    <row r="145" spans="1:4" x14ac:dyDescent="0.25">
      <c r="A145" t="s">
        <v>19</v>
      </c>
      <c r="B145">
        <v>1684</v>
      </c>
      <c r="C145" t="s">
        <v>13</v>
      </c>
      <c r="D145">
        <v>941</v>
      </c>
    </row>
    <row r="146" spans="1:4" x14ac:dyDescent="0.25">
      <c r="A146" t="s">
        <v>19</v>
      </c>
      <c r="B146">
        <v>250</v>
      </c>
      <c r="C146" t="s">
        <v>13</v>
      </c>
      <c r="D146">
        <v>1</v>
      </c>
    </row>
    <row r="147" spans="1:4" x14ac:dyDescent="0.25">
      <c r="A147" t="s">
        <v>19</v>
      </c>
      <c r="B147">
        <v>238</v>
      </c>
      <c r="C147" t="s">
        <v>13</v>
      </c>
      <c r="D147">
        <v>40</v>
      </c>
    </row>
    <row r="148" spans="1:4" x14ac:dyDescent="0.25">
      <c r="A148" t="s">
        <v>19</v>
      </c>
      <c r="B148">
        <v>53</v>
      </c>
      <c r="C148" t="s">
        <v>13</v>
      </c>
      <c r="D148">
        <v>3015</v>
      </c>
    </row>
    <row r="149" spans="1:4" x14ac:dyDescent="0.25">
      <c r="A149" t="s">
        <v>19</v>
      </c>
      <c r="B149">
        <v>214</v>
      </c>
      <c r="C149" t="s">
        <v>13</v>
      </c>
      <c r="D149">
        <v>435</v>
      </c>
    </row>
    <row r="150" spans="1:4" x14ac:dyDescent="0.25">
      <c r="A150" t="s">
        <v>19</v>
      </c>
      <c r="B150">
        <v>222</v>
      </c>
      <c r="C150" t="s">
        <v>13</v>
      </c>
      <c r="D150">
        <v>714</v>
      </c>
    </row>
    <row r="151" spans="1:4" x14ac:dyDescent="0.25">
      <c r="A151" t="s">
        <v>19</v>
      </c>
      <c r="B151">
        <v>1884</v>
      </c>
      <c r="C151" t="s">
        <v>13</v>
      </c>
      <c r="D151">
        <v>5497</v>
      </c>
    </row>
    <row r="152" spans="1:4" x14ac:dyDescent="0.25">
      <c r="A152" t="s">
        <v>19</v>
      </c>
      <c r="B152">
        <v>218</v>
      </c>
      <c r="C152" t="s">
        <v>13</v>
      </c>
      <c r="D152">
        <v>418</v>
      </c>
    </row>
    <row r="153" spans="1:4" x14ac:dyDescent="0.25">
      <c r="A153" t="s">
        <v>19</v>
      </c>
      <c r="B153">
        <v>6465</v>
      </c>
      <c r="C153" t="s">
        <v>13</v>
      </c>
      <c r="D153">
        <v>1439</v>
      </c>
    </row>
    <row r="154" spans="1:4" x14ac:dyDescent="0.25">
      <c r="A154" t="s">
        <v>19</v>
      </c>
      <c r="B154">
        <v>59</v>
      </c>
      <c r="C154" t="s">
        <v>13</v>
      </c>
      <c r="D154">
        <v>15</v>
      </c>
    </row>
    <row r="155" spans="1:4" x14ac:dyDescent="0.25">
      <c r="A155" t="s">
        <v>19</v>
      </c>
      <c r="B155">
        <v>88</v>
      </c>
      <c r="C155" t="s">
        <v>13</v>
      </c>
      <c r="D155">
        <v>1999</v>
      </c>
    </row>
    <row r="156" spans="1:4" x14ac:dyDescent="0.25">
      <c r="A156" t="s">
        <v>19</v>
      </c>
      <c r="B156">
        <v>1697</v>
      </c>
      <c r="C156" t="s">
        <v>13</v>
      </c>
      <c r="D156">
        <v>118</v>
      </c>
    </row>
    <row r="157" spans="1:4" x14ac:dyDescent="0.25">
      <c r="A157" t="s">
        <v>19</v>
      </c>
      <c r="B157">
        <v>92</v>
      </c>
      <c r="C157" t="s">
        <v>13</v>
      </c>
      <c r="D157">
        <v>162</v>
      </c>
    </row>
    <row r="158" spans="1:4" x14ac:dyDescent="0.25">
      <c r="A158" t="s">
        <v>19</v>
      </c>
      <c r="B158">
        <v>186</v>
      </c>
      <c r="C158" t="s">
        <v>13</v>
      </c>
      <c r="D158">
        <v>83</v>
      </c>
    </row>
    <row r="159" spans="1:4" x14ac:dyDescent="0.25">
      <c r="A159" t="s">
        <v>19</v>
      </c>
      <c r="B159">
        <v>138</v>
      </c>
      <c r="C159" t="s">
        <v>13</v>
      </c>
      <c r="D159">
        <v>747</v>
      </c>
    </row>
    <row r="160" spans="1:4" x14ac:dyDescent="0.25">
      <c r="A160" t="s">
        <v>19</v>
      </c>
      <c r="B160">
        <v>261</v>
      </c>
      <c r="C160" t="s">
        <v>13</v>
      </c>
      <c r="D160">
        <v>84</v>
      </c>
    </row>
    <row r="161" spans="1:4" x14ac:dyDescent="0.25">
      <c r="A161" t="s">
        <v>19</v>
      </c>
      <c r="B161">
        <v>107</v>
      </c>
      <c r="C161" t="s">
        <v>13</v>
      </c>
      <c r="D161">
        <v>91</v>
      </c>
    </row>
    <row r="162" spans="1:4" x14ac:dyDescent="0.25">
      <c r="A162" t="s">
        <v>19</v>
      </c>
      <c r="B162">
        <v>199</v>
      </c>
      <c r="C162" t="s">
        <v>13</v>
      </c>
      <c r="D162">
        <v>792</v>
      </c>
    </row>
    <row r="163" spans="1:4" x14ac:dyDescent="0.25">
      <c r="A163" t="s">
        <v>19</v>
      </c>
      <c r="B163">
        <v>5512</v>
      </c>
      <c r="C163" t="s">
        <v>13</v>
      </c>
      <c r="D163">
        <v>32</v>
      </c>
    </row>
    <row r="164" spans="1:4" x14ac:dyDescent="0.25">
      <c r="A164" t="s">
        <v>19</v>
      </c>
      <c r="B164">
        <v>86</v>
      </c>
      <c r="C164" t="s">
        <v>13</v>
      </c>
      <c r="D164">
        <v>186</v>
      </c>
    </row>
    <row r="165" spans="1:4" x14ac:dyDescent="0.25">
      <c r="A165" t="s">
        <v>19</v>
      </c>
      <c r="B165">
        <v>2768</v>
      </c>
      <c r="C165" t="s">
        <v>13</v>
      </c>
      <c r="D165">
        <v>605</v>
      </c>
    </row>
    <row r="166" spans="1:4" x14ac:dyDescent="0.25">
      <c r="A166" t="s">
        <v>19</v>
      </c>
      <c r="B166">
        <v>48</v>
      </c>
      <c r="C166" t="s">
        <v>13</v>
      </c>
      <c r="D166">
        <v>1</v>
      </c>
    </row>
    <row r="167" spans="1:4" x14ac:dyDescent="0.25">
      <c r="A167" t="s">
        <v>19</v>
      </c>
      <c r="B167">
        <v>87</v>
      </c>
      <c r="C167" t="s">
        <v>13</v>
      </c>
      <c r="D167">
        <v>31</v>
      </c>
    </row>
    <row r="168" spans="1:4" x14ac:dyDescent="0.25">
      <c r="A168" t="s">
        <v>19</v>
      </c>
      <c r="B168">
        <v>1894</v>
      </c>
      <c r="C168" t="s">
        <v>13</v>
      </c>
      <c r="D168">
        <v>1181</v>
      </c>
    </row>
    <row r="169" spans="1:4" x14ac:dyDescent="0.25">
      <c r="A169" t="s">
        <v>19</v>
      </c>
      <c r="B169">
        <v>282</v>
      </c>
      <c r="C169" t="s">
        <v>13</v>
      </c>
      <c r="D169">
        <v>39</v>
      </c>
    </row>
    <row r="170" spans="1:4" x14ac:dyDescent="0.25">
      <c r="A170" t="s">
        <v>19</v>
      </c>
      <c r="B170">
        <v>116</v>
      </c>
      <c r="C170" t="s">
        <v>13</v>
      </c>
      <c r="D170">
        <v>46</v>
      </c>
    </row>
    <row r="171" spans="1:4" x14ac:dyDescent="0.25">
      <c r="A171" t="s">
        <v>19</v>
      </c>
      <c r="B171">
        <v>83</v>
      </c>
      <c r="C171" t="s">
        <v>13</v>
      </c>
      <c r="D171">
        <v>105</v>
      </c>
    </row>
    <row r="172" spans="1:4" x14ac:dyDescent="0.25">
      <c r="A172" t="s">
        <v>19</v>
      </c>
      <c r="B172">
        <v>91</v>
      </c>
      <c r="C172" t="s">
        <v>13</v>
      </c>
      <c r="D172">
        <v>535</v>
      </c>
    </row>
    <row r="173" spans="1:4" x14ac:dyDescent="0.25">
      <c r="A173" t="s">
        <v>19</v>
      </c>
      <c r="B173">
        <v>546</v>
      </c>
      <c r="C173" t="s">
        <v>13</v>
      </c>
      <c r="D173">
        <v>16</v>
      </c>
    </row>
    <row r="174" spans="1:4" x14ac:dyDescent="0.25">
      <c r="A174" t="s">
        <v>19</v>
      </c>
      <c r="B174">
        <v>393</v>
      </c>
      <c r="C174" t="s">
        <v>13</v>
      </c>
      <c r="D174">
        <v>575</v>
      </c>
    </row>
    <row r="175" spans="1:4" x14ac:dyDescent="0.25">
      <c r="A175" t="s">
        <v>19</v>
      </c>
      <c r="B175">
        <v>133</v>
      </c>
      <c r="C175" t="s">
        <v>13</v>
      </c>
      <c r="D175">
        <v>1120</v>
      </c>
    </row>
    <row r="176" spans="1:4" x14ac:dyDescent="0.25">
      <c r="A176" t="s">
        <v>19</v>
      </c>
      <c r="B176">
        <v>254</v>
      </c>
      <c r="C176" t="s">
        <v>13</v>
      </c>
      <c r="D176">
        <v>113</v>
      </c>
    </row>
    <row r="177" spans="1:4" x14ac:dyDescent="0.25">
      <c r="A177" t="s">
        <v>19</v>
      </c>
      <c r="B177">
        <v>176</v>
      </c>
      <c r="C177" t="s">
        <v>13</v>
      </c>
      <c r="D177">
        <v>1538</v>
      </c>
    </row>
    <row r="178" spans="1:4" x14ac:dyDescent="0.25">
      <c r="A178" t="s">
        <v>19</v>
      </c>
      <c r="B178">
        <v>337</v>
      </c>
      <c r="C178" t="s">
        <v>13</v>
      </c>
      <c r="D178">
        <v>9</v>
      </c>
    </row>
    <row r="179" spans="1:4" x14ac:dyDescent="0.25">
      <c r="A179" t="s">
        <v>19</v>
      </c>
      <c r="B179">
        <v>107</v>
      </c>
      <c r="C179" t="s">
        <v>13</v>
      </c>
      <c r="D179">
        <v>554</v>
      </c>
    </row>
    <row r="180" spans="1:4" x14ac:dyDescent="0.25">
      <c r="A180" t="s">
        <v>19</v>
      </c>
      <c r="B180">
        <v>183</v>
      </c>
      <c r="C180" t="s">
        <v>13</v>
      </c>
      <c r="D180">
        <v>648</v>
      </c>
    </row>
    <row r="181" spans="1:4" x14ac:dyDescent="0.25">
      <c r="A181" t="s">
        <v>19</v>
      </c>
      <c r="B181">
        <v>72</v>
      </c>
      <c r="C181" t="s">
        <v>13</v>
      </c>
      <c r="D181">
        <v>21</v>
      </c>
    </row>
    <row r="182" spans="1:4" x14ac:dyDescent="0.25">
      <c r="A182" t="s">
        <v>19</v>
      </c>
      <c r="B182">
        <v>295</v>
      </c>
      <c r="C182" t="s">
        <v>13</v>
      </c>
      <c r="D182">
        <v>54</v>
      </c>
    </row>
    <row r="183" spans="1:4" x14ac:dyDescent="0.25">
      <c r="A183" t="s">
        <v>19</v>
      </c>
      <c r="B183">
        <v>142</v>
      </c>
      <c r="C183" t="s">
        <v>13</v>
      </c>
      <c r="D183">
        <v>120</v>
      </c>
    </row>
    <row r="184" spans="1:4" x14ac:dyDescent="0.25">
      <c r="A184" t="s">
        <v>19</v>
      </c>
      <c r="B184">
        <v>85</v>
      </c>
      <c r="C184" t="s">
        <v>13</v>
      </c>
      <c r="D184">
        <v>579</v>
      </c>
    </row>
    <row r="185" spans="1:4" x14ac:dyDescent="0.25">
      <c r="A185" t="s">
        <v>19</v>
      </c>
      <c r="B185">
        <v>659</v>
      </c>
      <c r="C185" t="s">
        <v>13</v>
      </c>
      <c r="D185">
        <v>2072</v>
      </c>
    </row>
    <row r="186" spans="1:4" x14ac:dyDescent="0.25">
      <c r="A186" t="s">
        <v>19</v>
      </c>
      <c r="B186">
        <v>121</v>
      </c>
      <c r="C186" t="s">
        <v>13</v>
      </c>
      <c r="D186">
        <v>0</v>
      </c>
    </row>
    <row r="187" spans="1:4" x14ac:dyDescent="0.25">
      <c r="A187" t="s">
        <v>19</v>
      </c>
      <c r="B187">
        <v>3742</v>
      </c>
      <c r="C187" t="s">
        <v>13</v>
      </c>
      <c r="D187">
        <v>1796</v>
      </c>
    </row>
    <row r="188" spans="1:4" x14ac:dyDescent="0.25">
      <c r="A188" t="s">
        <v>19</v>
      </c>
      <c r="B188">
        <v>223</v>
      </c>
      <c r="C188" t="s">
        <v>13</v>
      </c>
      <c r="D188">
        <v>62</v>
      </c>
    </row>
    <row r="189" spans="1:4" x14ac:dyDescent="0.25">
      <c r="A189" t="s">
        <v>19</v>
      </c>
      <c r="B189">
        <v>133</v>
      </c>
      <c r="C189" t="s">
        <v>13</v>
      </c>
      <c r="D189">
        <v>347</v>
      </c>
    </row>
    <row r="190" spans="1:4" x14ac:dyDescent="0.25">
      <c r="A190" t="s">
        <v>19</v>
      </c>
      <c r="B190">
        <v>5168</v>
      </c>
      <c r="C190" t="s">
        <v>13</v>
      </c>
      <c r="D190">
        <v>19</v>
      </c>
    </row>
    <row r="191" spans="1:4" x14ac:dyDescent="0.25">
      <c r="A191" t="s">
        <v>19</v>
      </c>
      <c r="B191">
        <v>307</v>
      </c>
      <c r="C191" t="s">
        <v>13</v>
      </c>
      <c r="D191">
        <v>1258</v>
      </c>
    </row>
    <row r="192" spans="1:4" x14ac:dyDescent="0.25">
      <c r="A192" t="s">
        <v>19</v>
      </c>
      <c r="B192">
        <v>2441</v>
      </c>
      <c r="C192" t="s">
        <v>13</v>
      </c>
      <c r="D192">
        <v>362</v>
      </c>
    </row>
    <row r="193" spans="1:4" x14ac:dyDescent="0.25">
      <c r="A193" t="s">
        <v>19</v>
      </c>
      <c r="B193">
        <v>1385</v>
      </c>
      <c r="C193" t="s">
        <v>13</v>
      </c>
      <c r="D193">
        <v>133</v>
      </c>
    </row>
    <row r="194" spans="1:4" x14ac:dyDescent="0.25">
      <c r="A194" t="s">
        <v>19</v>
      </c>
      <c r="B194">
        <v>190</v>
      </c>
      <c r="C194" t="s">
        <v>13</v>
      </c>
      <c r="D194">
        <v>846</v>
      </c>
    </row>
    <row r="195" spans="1:4" x14ac:dyDescent="0.25">
      <c r="A195" t="s">
        <v>19</v>
      </c>
      <c r="B195">
        <v>470</v>
      </c>
      <c r="C195" t="s">
        <v>13</v>
      </c>
      <c r="D195">
        <v>10</v>
      </c>
    </row>
    <row r="196" spans="1:4" x14ac:dyDescent="0.25">
      <c r="A196" t="s">
        <v>19</v>
      </c>
      <c r="B196">
        <v>253</v>
      </c>
      <c r="C196" t="s">
        <v>13</v>
      </c>
      <c r="D196">
        <v>191</v>
      </c>
    </row>
    <row r="197" spans="1:4" x14ac:dyDescent="0.25">
      <c r="A197" t="s">
        <v>19</v>
      </c>
      <c r="B197">
        <v>1113</v>
      </c>
      <c r="C197" t="s">
        <v>13</v>
      </c>
      <c r="D197">
        <v>1979</v>
      </c>
    </row>
    <row r="198" spans="1:4" x14ac:dyDescent="0.25">
      <c r="A198" t="s">
        <v>19</v>
      </c>
      <c r="B198">
        <v>2283</v>
      </c>
      <c r="C198" t="s">
        <v>13</v>
      </c>
      <c r="D198">
        <v>63</v>
      </c>
    </row>
    <row r="199" spans="1:4" x14ac:dyDescent="0.25">
      <c r="A199" t="s">
        <v>19</v>
      </c>
      <c r="B199">
        <v>1095</v>
      </c>
      <c r="C199" t="s">
        <v>13</v>
      </c>
      <c r="D199">
        <v>6080</v>
      </c>
    </row>
    <row r="200" spans="1:4" x14ac:dyDescent="0.25">
      <c r="A200" t="s">
        <v>19</v>
      </c>
      <c r="B200">
        <v>1690</v>
      </c>
      <c r="C200" t="s">
        <v>13</v>
      </c>
      <c r="D200">
        <v>80</v>
      </c>
    </row>
    <row r="201" spans="1:4" x14ac:dyDescent="0.25">
      <c r="A201" t="s">
        <v>19</v>
      </c>
      <c r="B201">
        <v>191</v>
      </c>
      <c r="C201" t="s">
        <v>13</v>
      </c>
      <c r="D201">
        <v>9</v>
      </c>
    </row>
    <row r="202" spans="1:4" x14ac:dyDescent="0.25">
      <c r="A202" t="s">
        <v>19</v>
      </c>
      <c r="B202">
        <v>2013</v>
      </c>
      <c r="C202" t="s">
        <v>13</v>
      </c>
      <c r="D202">
        <v>1784</v>
      </c>
    </row>
    <row r="203" spans="1:4" x14ac:dyDescent="0.25">
      <c r="A203" t="s">
        <v>19</v>
      </c>
      <c r="B203">
        <v>1703</v>
      </c>
      <c r="C203" t="s">
        <v>13</v>
      </c>
      <c r="D203">
        <v>243</v>
      </c>
    </row>
    <row r="204" spans="1:4" x14ac:dyDescent="0.25">
      <c r="A204" t="s">
        <v>19</v>
      </c>
      <c r="B204">
        <v>80</v>
      </c>
      <c r="C204" t="s">
        <v>13</v>
      </c>
      <c r="D204">
        <v>1296</v>
      </c>
    </row>
    <row r="205" spans="1:4" x14ac:dyDescent="0.25">
      <c r="A205" t="s">
        <v>19</v>
      </c>
      <c r="B205">
        <v>41</v>
      </c>
      <c r="C205" t="s">
        <v>13</v>
      </c>
      <c r="D205">
        <v>77</v>
      </c>
    </row>
    <row r="206" spans="1:4" x14ac:dyDescent="0.25">
      <c r="A206" t="s">
        <v>19</v>
      </c>
      <c r="B206">
        <v>187</v>
      </c>
      <c r="C206" t="s">
        <v>13</v>
      </c>
      <c r="D206">
        <v>395</v>
      </c>
    </row>
    <row r="207" spans="1:4" x14ac:dyDescent="0.25">
      <c r="A207" t="s">
        <v>19</v>
      </c>
      <c r="B207">
        <v>2875</v>
      </c>
      <c r="C207" t="s">
        <v>13</v>
      </c>
      <c r="D207">
        <v>49</v>
      </c>
    </row>
    <row r="208" spans="1:4" x14ac:dyDescent="0.25">
      <c r="A208" t="s">
        <v>19</v>
      </c>
      <c r="B208">
        <v>88</v>
      </c>
      <c r="C208" t="s">
        <v>13</v>
      </c>
      <c r="D208">
        <v>180</v>
      </c>
    </row>
    <row r="209" spans="1:4" x14ac:dyDescent="0.25">
      <c r="A209" t="s">
        <v>19</v>
      </c>
      <c r="B209">
        <v>191</v>
      </c>
      <c r="C209" t="s">
        <v>13</v>
      </c>
      <c r="D209">
        <v>2690</v>
      </c>
    </row>
    <row r="210" spans="1:4" x14ac:dyDescent="0.25">
      <c r="A210" t="s">
        <v>19</v>
      </c>
      <c r="B210">
        <v>139</v>
      </c>
      <c r="C210" t="s">
        <v>13</v>
      </c>
      <c r="D210">
        <v>2779</v>
      </c>
    </row>
    <row r="211" spans="1:4" x14ac:dyDescent="0.25">
      <c r="A211" t="s">
        <v>19</v>
      </c>
      <c r="B211">
        <v>186</v>
      </c>
      <c r="C211" t="s">
        <v>13</v>
      </c>
      <c r="D211">
        <v>92</v>
      </c>
    </row>
    <row r="212" spans="1:4" x14ac:dyDescent="0.25">
      <c r="A212" t="s">
        <v>19</v>
      </c>
      <c r="B212">
        <v>112</v>
      </c>
      <c r="C212" t="s">
        <v>13</v>
      </c>
      <c r="D212">
        <v>1028</v>
      </c>
    </row>
    <row r="213" spans="1:4" x14ac:dyDescent="0.25">
      <c r="A213" t="s">
        <v>19</v>
      </c>
      <c r="B213">
        <v>101</v>
      </c>
      <c r="C213" t="s">
        <v>13</v>
      </c>
      <c r="D213">
        <v>26</v>
      </c>
    </row>
    <row r="214" spans="1:4" x14ac:dyDescent="0.25">
      <c r="A214" t="s">
        <v>19</v>
      </c>
      <c r="B214">
        <v>206</v>
      </c>
      <c r="C214" t="s">
        <v>13</v>
      </c>
      <c r="D214">
        <v>1790</v>
      </c>
    </row>
    <row r="215" spans="1:4" x14ac:dyDescent="0.25">
      <c r="A215" t="s">
        <v>19</v>
      </c>
      <c r="B215">
        <v>154</v>
      </c>
      <c r="C215" t="s">
        <v>13</v>
      </c>
      <c r="D215">
        <v>37</v>
      </c>
    </row>
    <row r="216" spans="1:4" x14ac:dyDescent="0.25">
      <c r="A216" t="s">
        <v>19</v>
      </c>
      <c r="B216">
        <v>5966</v>
      </c>
      <c r="C216" t="s">
        <v>13</v>
      </c>
      <c r="D216">
        <v>35</v>
      </c>
    </row>
    <row r="217" spans="1:4" x14ac:dyDescent="0.25">
      <c r="A217" t="s">
        <v>19</v>
      </c>
      <c r="B217">
        <v>169</v>
      </c>
      <c r="C217" t="s">
        <v>13</v>
      </c>
      <c r="D217">
        <v>558</v>
      </c>
    </row>
    <row r="218" spans="1:4" x14ac:dyDescent="0.25">
      <c r="A218" t="s">
        <v>19</v>
      </c>
      <c r="B218">
        <v>2106</v>
      </c>
      <c r="C218" t="s">
        <v>13</v>
      </c>
      <c r="D218">
        <v>64</v>
      </c>
    </row>
    <row r="219" spans="1:4" x14ac:dyDescent="0.25">
      <c r="A219" t="s">
        <v>19</v>
      </c>
      <c r="B219">
        <v>131</v>
      </c>
      <c r="C219" t="s">
        <v>13</v>
      </c>
      <c r="D219">
        <v>245</v>
      </c>
    </row>
    <row r="220" spans="1:4" x14ac:dyDescent="0.25">
      <c r="A220" t="s">
        <v>19</v>
      </c>
      <c r="B220">
        <v>84</v>
      </c>
      <c r="C220" t="s">
        <v>13</v>
      </c>
      <c r="D220">
        <v>71</v>
      </c>
    </row>
    <row r="221" spans="1:4" x14ac:dyDescent="0.25">
      <c r="A221" t="s">
        <v>19</v>
      </c>
      <c r="B221">
        <v>155</v>
      </c>
      <c r="C221" t="s">
        <v>13</v>
      </c>
      <c r="D221">
        <v>42</v>
      </c>
    </row>
    <row r="222" spans="1:4" x14ac:dyDescent="0.25">
      <c r="A222" t="s">
        <v>19</v>
      </c>
      <c r="B222">
        <v>189</v>
      </c>
      <c r="C222" t="s">
        <v>13</v>
      </c>
      <c r="D222">
        <v>156</v>
      </c>
    </row>
    <row r="223" spans="1:4" x14ac:dyDescent="0.25">
      <c r="A223" t="s">
        <v>19</v>
      </c>
      <c r="B223">
        <v>4799</v>
      </c>
      <c r="C223" t="s">
        <v>13</v>
      </c>
      <c r="D223">
        <v>1368</v>
      </c>
    </row>
    <row r="224" spans="1:4" x14ac:dyDescent="0.25">
      <c r="A224" t="s">
        <v>19</v>
      </c>
      <c r="B224">
        <v>1137</v>
      </c>
      <c r="C224" t="s">
        <v>13</v>
      </c>
      <c r="D224">
        <v>102</v>
      </c>
    </row>
    <row r="225" spans="1:4" x14ac:dyDescent="0.25">
      <c r="A225" t="s">
        <v>19</v>
      </c>
      <c r="B225">
        <v>1152</v>
      </c>
      <c r="C225" t="s">
        <v>13</v>
      </c>
      <c r="D225">
        <v>86</v>
      </c>
    </row>
    <row r="226" spans="1:4" x14ac:dyDescent="0.25">
      <c r="A226" t="s">
        <v>19</v>
      </c>
      <c r="B226">
        <v>50</v>
      </c>
      <c r="C226" t="s">
        <v>13</v>
      </c>
      <c r="D226">
        <v>253</v>
      </c>
    </row>
    <row r="227" spans="1:4" x14ac:dyDescent="0.25">
      <c r="A227" t="s">
        <v>19</v>
      </c>
      <c r="B227">
        <v>3059</v>
      </c>
      <c r="C227" t="s">
        <v>13</v>
      </c>
      <c r="D227">
        <v>157</v>
      </c>
    </row>
    <row r="228" spans="1:4" x14ac:dyDescent="0.25">
      <c r="A228" t="s">
        <v>19</v>
      </c>
      <c r="B228">
        <v>34</v>
      </c>
      <c r="C228" t="s">
        <v>13</v>
      </c>
      <c r="D228">
        <v>183</v>
      </c>
    </row>
    <row r="229" spans="1:4" x14ac:dyDescent="0.25">
      <c r="A229" t="s">
        <v>19</v>
      </c>
      <c r="B229">
        <v>220</v>
      </c>
      <c r="C229" t="s">
        <v>13</v>
      </c>
      <c r="D229">
        <v>82</v>
      </c>
    </row>
    <row r="230" spans="1:4" x14ac:dyDescent="0.25">
      <c r="A230" t="s">
        <v>19</v>
      </c>
      <c r="B230">
        <v>1604</v>
      </c>
      <c r="C230" t="s">
        <v>13</v>
      </c>
      <c r="D230">
        <v>1</v>
      </c>
    </row>
    <row r="231" spans="1:4" x14ac:dyDescent="0.25">
      <c r="A231" t="s">
        <v>19</v>
      </c>
      <c r="B231">
        <v>454</v>
      </c>
      <c r="C231" t="s">
        <v>13</v>
      </c>
      <c r="D231">
        <v>1198</v>
      </c>
    </row>
    <row r="232" spans="1:4" x14ac:dyDescent="0.25">
      <c r="A232" t="s">
        <v>19</v>
      </c>
      <c r="B232">
        <v>123</v>
      </c>
      <c r="C232" t="s">
        <v>13</v>
      </c>
      <c r="D232">
        <v>648</v>
      </c>
    </row>
    <row r="233" spans="1:4" x14ac:dyDescent="0.25">
      <c r="A233" t="s">
        <v>19</v>
      </c>
      <c r="B233">
        <v>299</v>
      </c>
      <c r="C233" t="s">
        <v>13</v>
      </c>
      <c r="D233">
        <v>64</v>
      </c>
    </row>
    <row r="234" spans="1:4" x14ac:dyDescent="0.25">
      <c r="A234" t="s">
        <v>19</v>
      </c>
      <c r="B234">
        <v>2237</v>
      </c>
      <c r="C234" t="s">
        <v>13</v>
      </c>
      <c r="D234">
        <v>62</v>
      </c>
    </row>
    <row r="235" spans="1:4" x14ac:dyDescent="0.25">
      <c r="A235" t="s">
        <v>19</v>
      </c>
      <c r="B235">
        <v>645</v>
      </c>
      <c r="C235" t="s">
        <v>13</v>
      </c>
      <c r="D235">
        <v>750</v>
      </c>
    </row>
    <row r="236" spans="1:4" x14ac:dyDescent="0.25">
      <c r="A236" t="s">
        <v>19</v>
      </c>
      <c r="B236">
        <v>484</v>
      </c>
      <c r="C236" t="s">
        <v>13</v>
      </c>
      <c r="D236">
        <v>105</v>
      </c>
    </row>
    <row r="237" spans="1:4" x14ac:dyDescent="0.25">
      <c r="A237" t="s">
        <v>19</v>
      </c>
      <c r="B237">
        <v>154</v>
      </c>
      <c r="C237" t="s">
        <v>13</v>
      </c>
      <c r="D237">
        <v>2604</v>
      </c>
    </row>
    <row r="238" spans="1:4" x14ac:dyDescent="0.25">
      <c r="A238" t="s">
        <v>19</v>
      </c>
      <c r="B238">
        <v>82</v>
      </c>
      <c r="C238" t="s">
        <v>13</v>
      </c>
      <c r="D238">
        <v>65</v>
      </c>
    </row>
    <row r="239" spans="1:4" x14ac:dyDescent="0.25">
      <c r="A239" t="s">
        <v>19</v>
      </c>
      <c r="B239">
        <v>134</v>
      </c>
      <c r="C239" t="s">
        <v>13</v>
      </c>
      <c r="D239">
        <v>94</v>
      </c>
    </row>
    <row r="240" spans="1:4" x14ac:dyDescent="0.25">
      <c r="A240" t="s">
        <v>19</v>
      </c>
      <c r="B240">
        <v>5203</v>
      </c>
      <c r="C240" t="s">
        <v>13</v>
      </c>
      <c r="D240">
        <v>257</v>
      </c>
    </row>
    <row r="241" spans="1:4" x14ac:dyDescent="0.25">
      <c r="A241" t="s">
        <v>19</v>
      </c>
      <c r="B241">
        <v>94</v>
      </c>
      <c r="C241" t="s">
        <v>13</v>
      </c>
      <c r="D241">
        <v>2928</v>
      </c>
    </row>
    <row r="242" spans="1:4" x14ac:dyDescent="0.25">
      <c r="A242" t="s">
        <v>19</v>
      </c>
      <c r="B242">
        <v>205</v>
      </c>
      <c r="C242" t="s">
        <v>13</v>
      </c>
      <c r="D242">
        <v>4697</v>
      </c>
    </row>
    <row r="243" spans="1:4" x14ac:dyDescent="0.25">
      <c r="A243" t="s">
        <v>19</v>
      </c>
      <c r="B243">
        <v>92</v>
      </c>
      <c r="C243" t="s">
        <v>13</v>
      </c>
      <c r="D243">
        <v>2915</v>
      </c>
    </row>
    <row r="244" spans="1:4" x14ac:dyDescent="0.25">
      <c r="A244" t="s">
        <v>19</v>
      </c>
      <c r="B244">
        <v>219</v>
      </c>
      <c r="C244" t="s">
        <v>13</v>
      </c>
      <c r="D244">
        <v>18</v>
      </c>
    </row>
    <row r="245" spans="1:4" x14ac:dyDescent="0.25">
      <c r="A245" t="s">
        <v>19</v>
      </c>
      <c r="B245">
        <v>2526</v>
      </c>
      <c r="C245" t="s">
        <v>13</v>
      </c>
      <c r="D245">
        <v>602</v>
      </c>
    </row>
    <row r="246" spans="1:4" x14ac:dyDescent="0.25">
      <c r="A246" t="s">
        <v>19</v>
      </c>
      <c r="B246">
        <v>94</v>
      </c>
      <c r="C246" t="s">
        <v>13</v>
      </c>
      <c r="D246">
        <v>1</v>
      </c>
    </row>
    <row r="247" spans="1:4" x14ac:dyDescent="0.25">
      <c r="A247" t="s">
        <v>19</v>
      </c>
      <c r="B247">
        <v>1713</v>
      </c>
      <c r="C247" t="s">
        <v>13</v>
      </c>
      <c r="D247">
        <v>3868</v>
      </c>
    </row>
    <row r="248" spans="1:4" x14ac:dyDescent="0.25">
      <c r="A248" t="s">
        <v>19</v>
      </c>
      <c r="B248">
        <v>249</v>
      </c>
      <c r="C248" t="s">
        <v>13</v>
      </c>
      <c r="D248">
        <v>504</v>
      </c>
    </row>
    <row r="249" spans="1:4" x14ac:dyDescent="0.25">
      <c r="A249" t="s">
        <v>19</v>
      </c>
      <c r="B249">
        <v>192</v>
      </c>
      <c r="C249" t="s">
        <v>13</v>
      </c>
      <c r="D249">
        <v>14</v>
      </c>
    </row>
    <row r="250" spans="1:4" x14ac:dyDescent="0.25">
      <c r="A250" t="s">
        <v>19</v>
      </c>
      <c r="B250">
        <v>247</v>
      </c>
      <c r="C250" t="s">
        <v>13</v>
      </c>
      <c r="D250">
        <v>750</v>
      </c>
    </row>
    <row r="251" spans="1:4" x14ac:dyDescent="0.25">
      <c r="A251" t="s">
        <v>19</v>
      </c>
      <c r="B251">
        <v>2293</v>
      </c>
      <c r="C251" t="s">
        <v>13</v>
      </c>
      <c r="D251">
        <v>77</v>
      </c>
    </row>
    <row r="252" spans="1:4" x14ac:dyDescent="0.25">
      <c r="A252" t="s">
        <v>19</v>
      </c>
      <c r="B252">
        <v>3131</v>
      </c>
      <c r="C252" t="s">
        <v>13</v>
      </c>
      <c r="D252">
        <v>752</v>
      </c>
    </row>
    <row r="253" spans="1:4" x14ac:dyDescent="0.25">
      <c r="A253" t="s">
        <v>19</v>
      </c>
      <c r="B253">
        <v>143</v>
      </c>
      <c r="C253" t="s">
        <v>13</v>
      </c>
      <c r="D253">
        <v>131</v>
      </c>
    </row>
    <row r="254" spans="1:4" x14ac:dyDescent="0.25">
      <c r="A254" t="s">
        <v>19</v>
      </c>
      <c r="B254">
        <v>296</v>
      </c>
      <c r="C254" t="s">
        <v>13</v>
      </c>
      <c r="D254">
        <v>87</v>
      </c>
    </row>
    <row r="255" spans="1:4" x14ac:dyDescent="0.25">
      <c r="A255" t="s">
        <v>19</v>
      </c>
      <c r="B255">
        <v>170</v>
      </c>
      <c r="C255" t="s">
        <v>13</v>
      </c>
      <c r="D255">
        <v>1063</v>
      </c>
    </row>
    <row r="256" spans="1:4" x14ac:dyDescent="0.25">
      <c r="A256" t="s">
        <v>19</v>
      </c>
      <c r="B256">
        <v>86</v>
      </c>
      <c r="C256" t="s">
        <v>13</v>
      </c>
      <c r="D256">
        <v>76</v>
      </c>
    </row>
    <row r="257" spans="1:4" x14ac:dyDescent="0.25">
      <c r="A257" t="s">
        <v>19</v>
      </c>
      <c r="B257">
        <v>6286</v>
      </c>
      <c r="C257" t="s">
        <v>13</v>
      </c>
      <c r="D257">
        <v>4428</v>
      </c>
    </row>
    <row r="258" spans="1:4" x14ac:dyDescent="0.25">
      <c r="A258" t="s">
        <v>19</v>
      </c>
      <c r="B258">
        <v>3727</v>
      </c>
      <c r="C258" t="s">
        <v>13</v>
      </c>
      <c r="D258">
        <v>58</v>
      </c>
    </row>
    <row r="259" spans="1:4" x14ac:dyDescent="0.25">
      <c r="A259" t="s">
        <v>19</v>
      </c>
      <c r="B259">
        <v>1605</v>
      </c>
      <c r="C259" t="s">
        <v>13</v>
      </c>
      <c r="D259">
        <v>111</v>
      </c>
    </row>
    <row r="260" spans="1:4" x14ac:dyDescent="0.25">
      <c r="A260" t="s">
        <v>19</v>
      </c>
      <c r="B260">
        <v>2120</v>
      </c>
      <c r="C260" t="s">
        <v>13</v>
      </c>
      <c r="D260">
        <v>2955</v>
      </c>
    </row>
    <row r="261" spans="1:4" x14ac:dyDescent="0.25">
      <c r="A261" t="s">
        <v>19</v>
      </c>
      <c r="B261">
        <v>50</v>
      </c>
      <c r="C261" t="s">
        <v>13</v>
      </c>
      <c r="D261">
        <v>1657</v>
      </c>
    </row>
    <row r="262" spans="1:4" x14ac:dyDescent="0.25">
      <c r="A262" t="s">
        <v>19</v>
      </c>
      <c r="B262">
        <v>2080</v>
      </c>
      <c r="C262" t="s">
        <v>13</v>
      </c>
      <c r="D262">
        <v>926</v>
      </c>
    </row>
    <row r="263" spans="1:4" x14ac:dyDescent="0.25">
      <c r="A263" t="s">
        <v>19</v>
      </c>
      <c r="B263">
        <v>2105</v>
      </c>
      <c r="C263" t="s">
        <v>13</v>
      </c>
      <c r="D263">
        <v>77</v>
      </c>
    </row>
    <row r="264" spans="1:4" x14ac:dyDescent="0.25">
      <c r="A264" t="s">
        <v>19</v>
      </c>
      <c r="B264">
        <v>2436</v>
      </c>
      <c r="C264" t="s">
        <v>13</v>
      </c>
      <c r="D264">
        <v>1748</v>
      </c>
    </row>
    <row r="265" spans="1:4" x14ac:dyDescent="0.25">
      <c r="A265" t="s">
        <v>19</v>
      </c>
      <c r="B265">
        <v>80</v>
      </c>
      <c r="C265" t="s">
        <v>13</v>
      </c>
      <c r="D265">
        <v>79</v>
      </c>
    </row>
    <row r="266" spans="1:4" x14ac:dyDescent="0.25">
      <c r="A266" t="s">
        <v>19</v>
      </c>
      <c r="B266">
        <v>42</v>
      </c>
      <c r="C266" t="s">
        <v>13</v>
      </c>
      <c r="D266">
        <v>889</v>
      </c>
    </row>
    <row r="267" spans="1:4" x14ac:dyDescent="0.25">
      <c r="A267" t="s">
        <v>19</v>
      </c>
      <c r="B267">
        <v>139</v>
      </c>
      <c r="C267" t="s">
        <v>13</v>
      </c>
      <c r="D267">
        <v>56</v>
      </c>
    </row>
    <row r="268" spans="1:4" x14ac:dyDescent="0.25">
      <c r="A268" t="s">
        <v>19</v>
      </c>
      <c r="B268">
        <v>159</v>
      </c>
      <c r="C268" t="s">
        <v>13</v>
      </c>
      <c r="D268">
        <v>1</v>
      </c>
    </row>
    <row r="269" spans="1:4" x14ac:dyDescent="0.25">
      <c r="A269" t="s">
        <v>19</v>
      </c>
      <c r="B269">
        <v>381</v>
      </c>
      <c r="C269" t="s">
        <v>13</v>
      </c>
      <c r="D269">
        <v>83</v>
      </c>
    </row>
    <row r="270" spans="1:4" x14ac:dyDescent="0.25">
      <c r="A270" t="s">
        <v>19</v>
      </c>
      <c r="B270">
        <v>194</v>
      </c>
      <c r="C270" t="s">
        <v>13</v>
      </c>
      <c r="D270">
        <v>2025</v>
      </c>
    </row>
    <row r="271" spans="1:4" x14ac:dyDescent="0.25">
      <c r="A271" t="s">
        <v>19</v>
      </c>
      <c r="B271">
        <v>106</v>
      </c>
      <c r="C271" t="s">
        <v>13</v>
      </c>
      <c r="D271">
        <v>14</v>
      </c>
    </row>
    <row r="272" spans="1:4" x14ac:dyDescent="0.25">
      <c r="A272" t="s">
        <v>19</v>
      </c>
      <c r="B272">
        <v>142</v>
      </c>
      <c r="C272" t="s">
        <v>13</v>
      </c>
      <c r="D272">
        <v>656</v>
      </c>
    </row>
    <row r="273" spans="1:4" x14ac:dyDescent="0.25">
      <c r="A273" t="s">
        <v>19</v>
      </c>
      <c r="B273">
        <v>211</v>
      </c>
      <c r="C273" t="s">
        <v>13</v>
      </c>
      <c r="D273">
        <v>1596</v>
      </c>
    </row>
    <row r="274" spans="1:4" x14ac:dyDescent="0.25">
      <c r="A274" t="s">
        <v>19</v>
      </c>
      <c r="B274">
        <v>2756</v>
      </c>
      <c r="C274" t="s">
        <v>13</v>
      </c>
      <c r="D274">
        <v>10</v>
      </c>
    </row>
    <row r="275" spans="1:4" x14ac:dyDescent="0.25">
      <c r="A275" t="s">
        <v>19</v>
      </c>
      <c r="B275">
        <v>173</v>
      </c>
      <c r="C275" t="s">
        <v>13</v>
      </c>
      <c r="D275">
        <v>1121</v>
      </c>
    </row>
    <row r="276" spans="1:4" x14ac:dyDescent="0.25">
      <c r="A276" t="s">
        <v>19</v>
      </c>
      <c r="B276">
        <v>87</v>
      </c>
      <c r="C276" t="s">
        <v>13</v>
      </c>
      <c r="D276">
        <v>15</v>
      </c>
    </row>
    <row r="277" spans="1:4" x14ac:dyDescent="0.25">
      <c r="A277" t="s">
        <v>19</v>
      </c>
      <c r="B277">
        <v>1572</v>
      </c>
      <c r="C277" t="s">
        <v>13</v>
      </c>
      <c r="D277">
        <v>191</v>
      </c>
    </row>
    <row r="278" spans="1:4" x14ac:dyDescent="0.25">
      <c r="A278" t="s">
        <v>19</v>
      </c>
      <c r="B278">
        <v>2346</v>
      </c>
      <c r="C278" t="s">
        <v>13</v>
      </c>
      <c r="D278">
        <v>16</v>
      </c>
    </row>
    <row r="279" spans="1:4" x14ac:dyDescent="0.25">
      <c r="A279" t="s">
        <v>19</v>
      </c>
      <c r="B279">
        <v>115</v>
      </c>
      <c r="C279" t="s">
        <v>13</v>
      </c>
      <c r="D279">
        <v>17</v>
      </c>
    </row>
    <row r="280" spans="1:4" x14ac:dyDescent="0.25">
      <c r="A280" t="s">
        <v>19</v>
      </c>
      <c r="B280">
        <v>85</v>
      </c>
      <c r="C280" t="s">
        <v>13</v>
      </c>
      <c r="D280">
        <v>34</v>
      </c>
    </row>
    <row r="281" spans="1:4" x14ac:dyDescent="0.25">
      <c r="A281" t="s">
        <v>19</v>
      </c>
      <c r="B281">
        <v>144</v>
      </c>
      <c r="C281" t="s">
        <v>13</v>
      </c>
      <c r="D281">
        <v>1</v>
      </c>
    </row>
    <row r="282" spans="1:4" x14ac:dyDescent="0.25">
      <c r="A282" t="s">
        <v>19</v>
      </c>
      <c r="B282">
        <v>2443</v>
      </c>
      <c r="C282" t="s">
        <v>13</v>
      </c>
      <c r="D282">
        <v>1274</v>
      </c>
    </row>
    <row r="283" spans="1:4" x14ac:dyDescent="0.25">
      <c r="A283" t="s">
        <v>19</v>
      </c>
      <c r="B283">
        <v>64</v>
      </c>
      <c r="C283" t="s">
        <v>13</v>
      </c>
      <c r="D283">
        <v>210</v>
      </c>
    </row>
    <row r="284" spans="1:4" x14ac:dyDescent="0.25">
      <c r="A284" t="s">
        <v>19</v>
      </c>
      <c r="B284">
        <v>268</v>
      </c>
      <c r="C284" t="s">
        <v>13</v>
      </c>
      <c r="D284">
        <v>248</v>
      </c>
    </row>
    <row r="285" spans="1:4" x14ac:dyDescent="0.25">
      <c r="A285" t="s">
        <v>19</v>
      </c>
      <c r="B285">
        <v>195</v>
      </c>
      <c r="C285" t="s">
        <v>13</v>
      </c>
      <c r="D285">
        <v>513</v>
      </c>
    </row>
    <row r="286" spans="1:4" x14ac:dyDescent="0.25">
      <c r="A286" t="s">
        <v>19</v>
      </c>
      <c r="B286">
        <v>186</v>
      </c>
      <c r="C286" t="s">
        <v>13</v>
      </c>
      <c r="D286">
        <v>3410</v>
      </c>
    </row>
    <row r="287" spans="1:4" x14ac:dyDescent="0.25">
      <c r="A287" t="s">
        <v>19</v>
      </c>
      <c r="B287">
        <v>460</v>
      </c>
      <c r="C287" t="s">
        <v>13</v>
      </c>
      <c r="D287">
        <v>10</v>
      </c>
    </row>
    <row r="288" spans="1:4" x14ac:dyDescent="0.25">
      <c r="A288" t="s">
        <v>19</v>
      </c>
      <c r="B288">
        <v>2528</v>
      </c>
      <c r="C288" t="s">
        <v>13</v>
      </c>
      <c r="D288">
        <v>2201</v>
      </c>
    </row>
    <row r="289" spans="1:4" x14ac:dyDescent="0.25">
      <c r="A289" t="s">
        <v>19</v>
      </c>
      <c r="B289">
        <v>3657</v>
      </c>
      <c r="C289" t="s">
        <v>13</v>
      </c>
      <c r="D289">
        <v>676</v>
      </c>
    </row>
    <row r="290" spans="1:4" x14ac:dyDescent="0.25">
      <c r="A290" t="s">
        <v>19</v>
      </c>
      <c r="B290">
        <v>131</v>
      </c>
      <c r="C290" t="s">
        <v>13</v>
      </c>
      <c r="D290">
        <v>831</v>
      </c>
    </row>
    <row r="291" spans="1:4" x14ac:dyDescent="0.25">
      <c r="A291" t="s">
        <v>19</v>
      </c>
      <c r="B291">
        <v>239</v>
      </c>
      <c r="C291" t="s">
        <v>13</v>
      </c>
      <c r="D291">
        <v>859</v>
      </c>
    </row>
    <row r="292" spans="1:4" x14ac:dyDescent="0.25">
      <c r="A292" t="s">
        <v>19</v>
      </c>
      <c r="B292">
        <v>78</v>
      </c>
      <c r="C292" t="s">
        <v>13</v>
      </c>
      <c r="D292">
        <v>45</v>
      </c>
    </row>
    <row r="293" spans="1:4" x14ac:dyDescent="0.25">
      <c r="A293" t="s">
        <v>19</v>
      </c>
      <c r="B293">
        <v>1773</v>
      </c>
      <c r="C293" t="s">
        <v>13</v>
      </c>
      <c r="D293">
        <v>6</v>
      </c>
    </row>
    <row r="294" spans="1:4" x14ac:dyDescent="0.25">
      <c r="A294" t="s">
        <v>19</v>
      </c>
      <c r="B294">
        <v>32</v>
      </c>
      <c r="C294" t="s">
        <v>13</v>
      </c>
      <c r="D294">
        <v>7</v>
      </c>
    </row>
    <row r="295" spans="1:4" x14ac:dyDescent="0.25">
      <c r="A295" t="s">
        <v>19</v>
      </c>
      <c r="B295">
        <v>369</v>
      </c>
      <c r="C295" t="s">
        <v>13</v>
      </c>
      <c r="D295">
        <v>31</v>
      </c>
    </row>
    <row r="296" spans="1:4" x14ac:dyDescent="0.25">
      <c r="A296" t="s">
        <v>19</v>
      </c>
      <c r="B296">
        <v>89</v>
      </c>
      <c r="C296" t="s">
        <v>13</v>
      </c>
      <c r="D296">
        <v>78</v>
      </c>
    </row>
    <row r="297" spans="1:4" x14ac:dyDescent="0.25">
      <c r="A297" t="s">
        <v>19</v>
      </c>
      <c r="B297">
        <v>147</v>
      </c>
      <c r="C297" t="s">
        <v>13</v>
      </c>
      <c r="D297">
        <v>1225</v>
      </c>
    </row>
    <row r="298" spans="1:4" x14ac:dyDescent="0.25">
      <c r="A298" t="s">
        <v>19</v>
      </c>
      <c r="B298">
        <v>126</v>
      </c>
      <c r="C298" t="s">
        <v>13</v>
      </c>
      <c r="D298">
        <v>1</v>
      </c>
    </row>
    <row r="299" spans="1:4" x14ac:dyDescent="0.25">
      <c r="A299" t="s">
        <v>19</v>
      </c>
      <c r="B299">
        <v>2218</v>
      </c>
      <c r="C299" t="s">
        <v>13</v>
      </c>
      <c r="D299">
        <v>67</v>
      </c>
    </row>
    <row r="300" spans="1:4" x14ac:dyDescent="0.25">
      <c r="A300" t="s">
        <v>19</v>
      </c>
      <c r="B300">
        <v>202</v>
      </c>
      <c r="C300" t="s">
        <v>13</v>
      </c>
      <c r="D300">
        <v>19</v>
      </c>
    </row>
    <row r="301" spans="1:4" x14ac:dyDescent="0.25">
      <c r="A301" t="s">
        <v>19</v>
      </c>
      <c r="B301">
        <v>140</v>
      </c>
      <c r="C301" t="s">
        <v>13</v>
      </c>
      <c r="D301">
        <v>2108</v>
      </c>
    </row>
    <row r="302" spans="1:4" x14ac:dyDescent="0.25">
      <c r="A302" t="s">
        <v>19</v>
      </c>
      <c r="B302">
        <v>1052</v>
      </c>
      <c r="C302" t="s">
        <v>13</v>
      </c>
      <c r="D302">
        <v>679</v>
      </c>
    </row>
    <row r="303" spans="1:4" x14ac:dyDescent="0.25">
      <c r="A303" t="s">
        <v>19</v>
      </c>
      <c r="B303">
        <v>247</v>
      </c>
      <c r="C303" t="s">
        <v>13</v>
      </c>
      <c r="D303">
        <v>36</v>
      </c>
    </row>
    <row r="304" spans="1:4" x14ac:dyDescent="0.25">
      <c r="A304" t="s">
        <v>19</v>
      </c>
      <c r="B304">
        <v>84</v>
      </c>
      <c r="C304" t="s">
        <v>13</v>
      </c>
      <c r="D304">
        <v>47</v>
      </c>
    </row>
    <row r="305" spans="1:4" x14ac:dyDescent="0.25">
      <c r="A305" t="s">
        <v>19</v>
      </c>
      <c r="B305">
        <v>88</v>
      </c>
      <c r="C305" t="s">
        <v>13</v>
      </c>
      <c r="D305">
        <v>70</v>
      </c>
    </row>
    <row r="306" spans="1:4" x14ac:dyDescent="0.25">
      <c r="A306" t="s">
        <v>19</v>
      </c>
      <c r="B306">
        <v>156</v>
      </c>
      <c r="C306" t="s">
        <v>13</v>
      </c>
      <c r="D306">
        <v>154</v>
      </c>
    </row>
    <row r="307" spans="1:4" x14ac:dyDescent="0.25">
      <c r="A307" t="s">
        <v>19</v>
      </c>
      <c r="B307">
        <v>2985</v>
      </c>
      <c r="C307" t="s">
        <v>13</v>
      </c>
      <c r="D307">
        <v>22</v>
      </c>
    </row>
    <row r="308" spans="1:4" x14ac:dyDescent="0.25">
      <c r="A308" t="s">
        <v>19</v>
      </c>
      <c r="B308">
        <v>762</v>
      </c>
      <c r="C308" t="s">
        <v>13</v>
      </c>
      <c r="D308">
        <v>1758</v>
      </c>
    </row>
    <row r="309" spans="1:4" x14ac:dyDescent="0.25">
      <c r="A309" t="s">
        <v>19</v>
      </c>
      <c r="B309">
        <v>554</v>
      </c>
      <c r="C309" t="s">
        <v>13</v>
      </c>
      <c r="D309">
        <v>94</v>
      </c>
    </row>
    <row r="310" spans="1:4" x14ac:dyDescent="0.25">
      <c r="A310" t="s">
        <v>19</v>
      </c>
      <c r="B310">
        <v>135</v>
      </c>
      <c r="C310" t="s">
        <v>13</v>
      </c>
      <c r="D310">
        <v>33</v>
      </c>
    </row>
    <row r="311" spans="1:4" x14ac:dyDescent="0.25">
      <c r="A311" t="s">
        <v>19</v>
      </c>
      <c r="B311">
        <v>122</v>
      </c>
      <c r="C311" t="s">
        <v>13</v>
      </c>
      <c r="D311">
        <v>1</v>
      </c>
    </row>
    <row r="312" spans="1:4" x14ac:dyDescent="0.25">
      <c r="A312" t="s">
        <v>19</v>
      </c>
      <c r="B312">
        <v>221</v>
      </c>
      <c r="C312" t="s">
        <v>13</v>
      </c>
      <c r="D312">
        <v>31</v>
      </c>
    </row>
    <row r="313" spans="1:4" x14ac:dyDescent="0.25">
      <c r="A313" t="s">
        <v>19</v>
      </c>
      <c r="B313">
        <v>126</v>
      </c>
      <c r="C313" t="s">
        <v>13</v>
      </c>
      <c r="D313">
        <v>35</v>
      </c>
    </row>
    <row r="314" spans="1:4" x14ac:dyDescent="0.25">
      <c r="A314" t="s">
        <v>19</v>
      </c>
      <c r="B314">
        <v>1022</v>
      </c>
      <c r="C314" t="s">
        <v>13</v>
      </c>
      <c r="D314">
        <v>63</v>
      </c>
    </row>
    <row r="315" spans="1:4" x14ac:dyDescent="0.25">
      <c r="A315" t="s">
        <v>19</v>
      </c>
      <c r="B315">
        <v>3177</v>
      </c>
      <c r="C315" t="s">
        <v>13</v>
      </c>
      <c r="D315">
        <v>526</v>
      </c>
    </row>
    <row r="316" spans="1:4" x14ac:dyDescent="0.25">
      <c r="A316" t="s">
        <v>19</v>
      </c>
      <c r="B316">
        <v>198</v>
      </c>
      <c r="C316" t="s">
        <v>13</v>
      </c>
      <c r="D316">
        <v>121</v>
      </c>
    </row>
    <row r="317" spans="1:4" x14ac:dyDescent="0.25">
      <c r="A317" t="s">
        <v>19</v>
      </c>
      <c r="B317">
        <v>85</v>
      </c>
      <c r="C317" t="s">
        <v>13</v>
      </c>
      <c r="D317">
        <v>67</v>
      </c>
    </row>
    <row r="318" spans="1:4" x14ac:dyDescent="0.25">
      <c r="A318" t="s">
        <v>19</v>
      </c>
      <c r="B318">
        <v>3596</v>
      </c>
      <c r="C318" t="s">
        <v>13</v>
      </c>
      <c r="D318">
        <v>57</v>
      </c>
    </row>
    <row r="319" spans="1:4" x14ac:dyDescent="0.25">
      <c r="A319" t="s">
        <v>19</v>
      </c>
      <c r="B319">
        <v>244</v>
      </c>
      <c r="C319" t="s">
        <v>13</v>
      </c>
      <c r="D319">
        <v>1229</v>
      </c>
    </row>
    <row r="320" spans="1:4" x14ac:dyDescent="0.25">
      <c r="A320" t="s">
        <v>19</v>
      </c>
      <c r="B320">
        <v>5180</v>
      </c>
      <c r="C320" t="s">
        <v>13</v>
      </c>
      <c r="D320">
        <v>12</v>
      </c>
    </row>
    <row r="321" spans="1:4" x14ac:dyDescent="0.25">
      <c r="A321" t="s">
        <v>19</v>
      </c>
      <c r="B321">
        <v>589</v>
      </c>
      <c r="C321" t="s">
        <v>13</v>
      </c>
      <c r="D321">
        <v>452</v>
      </c>
    </row>
    <row r="322" spans="1:4" x14ac:dyDescent="0.25">
      <c r="A322" t="s">
        <v>19</v>
      </c>
      <c r="B322">
        <v>2725</v>
      </c>
      <c r="C322" t="s">
        <v>13</v>
      </c>
      <c r="D322">
        <v>1886</v>
      </c>
    </row>
    <row r="323" spans="1:4" x14ac:dyDescent="0.25">
      <c r="A323" t="s">
        <v>19</v>
      </c>
      <c r="B323">
        <v>300</v>
      </c>
      <c r="C323" t="s">
        <v>13</v>
      </c>
      <c r="D323">
        <v>1825</v>
      </c>
    </row>
    <row r="324" spans="1:4" x14ac:dyDescent="0.25">
      <c r="A324" t="s">
        <v>19</v>
      </c>
      <c r="B324">
        <v>144</v>
      </c>
      <c r="C324" t="s">
        <v>13</v>
      </c>
      <c r="D324">
        <v>31</v>
      </c>
    </row>
    <row r="325" spans="1:4" x14ac:dyDescent="0.25">
      <c r="A325" t="s">
        <v>19</v>
      </c>
      <c r="B325">
        <v>87</v>
      </c>
      <c r="C325" t="s">
        <v>13</v>
      </c>
      <c r="D325">
        <v>107</v>
      </c>
    </row>
    <row r="326" spans="1:4" x14ac:dyDescent="0.25">
      <c r="A326" t="s">
        <v>19</v>
      </c>
      <c r="B326">
        <v>3116</v>
      </c>
      <c r="C326" t="s">
        <v>13</v>
      </c>
      <c r="D326">
        <v>27</v>
      </c>
    </row>
    <row r="327" spans="1:4" x14ac:dyDescent="0.25">
      <c r="A327" t="s">
        <v>19</v>
      </c>
      <c r="B327">
        <v>909</v>
      </c>
      <c r="C327" t="s">
        <v>13</v>
      </c>
      <c r="D327">
        <v>1221</v>
      </c>
    </row>
    <row r="328" spans="1:4" x14ac:dyDescent="0.25">
      <c r="A328" t="s">
        <v>19</v>
      </c>
      <c r="B328">
        <v>1613</v>
      </c>
      <c r="C328" t="s">
        <v>13</v>
      </c>
      <c r="D328">
        <v>1</v>
      </c>
    </row>
    <row r="329" spans="1:4" x14ac:dyDescent="0.25">
      <c r="A329" t="s">
        <v>19</v>
      </c>
      <c r="B329">
        <v>136</v>
      </c>
      <c r="C329" t="s">
        <v>13</v>
      </c>
      <c r="D329">
        <v>16</v>
      </c>
    </row>
    <row r="330" spans="1:4" x14ac:dyDescent="0.25">
      <c r="A330" t="s">
        <v>19</v>
      </c>
      <c r="B330">
        <v>130</v>
      </c>
      <c r="C330" t="s">
        <v>13</v>
      </c>
      <c r="D330">
        <v>41</v>
      </c>
    </row>
    <row r="331" spans="1:4" x14ac:dyDescent="0.25">
      <c r="A331" t="s">
        <v>19</v>
      </c>
      <c r="B331">
        <v>102</v>
      </c>
      <c r="C331" t="s">
        <v>13</v>
      </c>
      <c r="D331">
        <v>523</v>
      </c>
    </row>
    <row r="332" spans="1:4" x14ac:dyDescent="0.25">
      <c r="A332" t="s">
        <v>19</v>
      </c>
      <c r="B332">
        <v>4006</v>
      </c>
      <c r="C332" t="s">
        <v>13</v>
      </c>
      <c r="D332">
        <v>141</v>
      </c>
    </row>
    <row r="333" spans="1:4" x14ac:dyDescent="0.25">
      <c r="A333" t="s">
        <v>19</v>
      </c>
      <c r="B333">
        <v>1629</v>
      </c>
      <c r="C333" t="s">
        <v>13</v>
      </c>
      <c r="D333">
        <v>52</v>
      </c>
    </row>
    <row r="334" spans="1:4" x14ac:dyDescent="0.25">
      <c r="A334" t="s">
        <v>19</v>
      </c>
      <c r="B334">
        <v>2188</v>
      </c>
      <c r="C334" t="s">
        <v>13</v>
      </c>
      <c r="D334">
        <v>225</v>
      </c>
    </row>
    <row r="335" spans="1:4" x14ac:dyDescent="0.25">
      <c r="A335" t="s">
        <v>19</v>
      </c>
      <c r="B335">
        <v>2409</v>
      </c>
      <c r="C335" t="s">
        <v>13</v>
      </c>
      <c r="D335">
        <v>38</v>
      </c>
    </row>
    <row r="336" spans="1:4" x14ac:dyDescent="0.25">
      <c r="A336" t="s">
        <v>19</v>
      </c>
      <c r="B336">
        <v>194</v>
      </c>
      <c r="C336" t="s">
        <v>13</v>
      </c>
      <c r="D336">
        <v>15</v>
      </c>
    </row>
    <row r="337" spans="1:4" x14ac:dyDescent="0.25">
      <c r="A337" t="s">
        <v>19</v>
      </c>
      <c r="B337">
        <v>1140</v>
      </c>
      <c r="C337" t="s">
        <v>13</v>
      </c>
      <c r="D337">
        <v>37</v>
      </c>
    </row>
    <row r="338" spans="1:4" x14ac:dyDescent="0.25">
      <c r="A338" t="s">
        <v>19</v>
      </c>
      <c r="B338">
        <v>102</v>
      </c>
      <c r="C338" t="s">
        <v>13</v>
      </c>
      <c r="D338">
        <v>112</v>
      </c>
    </row>
    <row r="339" spans="1:4" x14ac:dyDescent="0.25">
      <c r="A339" t="s">
        <v>19</v>
      </c>
      <c r="B339">
        <v>2857</v>
      </c>
      <c r="C339" t="s">
        <v>13</v>
      </c>
      <c r="D339">
        <v>21</v>
      </c>
    </row>
    <row r="340" spans="1:4" x14ac:dyDescent="0.25">
      <c r="A340" t="s">
        <v>19</v>
      </c>
      <c r="B340">
        <v>107</v>
      </c>
      <c r="C340" t="s">
        <v>13</v>
      </c>
      <c r="D340">
        <v>67</v>
      </c>
    </row>
    <row r="341" spans="1:4" x14ac:dyDescent="0.25">
      <c r="A341" t="s">
        <v>19</v>
      </c>
      <c r="B341">
        <v>160</v>
      </c>
      <c r="C341" t="s">
        <v>13</v>
      </c>
      <c r="D341">
        <v>78</v>
      </c>
    </row>
    <row r="342" spans="1:4" x14ac:dyDescent="0.25">
      <c r="A342" t="s">
        <v>19</v>
      </c>
      <c r="B342">
        <v>2230</v>
      </c>
      <c r="C342" t="s">
        <v>13</v>
      </c>
      <c r="D342">
        <v>67</v>
      </c>
    </row>
    <row r="343" spans="1:4" x14ac:dyDescent="0.25">
      <c r="A343" t="s">
        <v>19</v>
      </c>
      <c r="B343">
        <v>316</v>
      </c>
      <c r="C343" t="s">
        <v>13</v>
      </c>
      <c r="D343">
        <v>263</v>
      </c>
    </row>
    <row r="344" spans="1:4" x14ac:dyDescent="0.25">
      <c r="A344" t="s">
        <v>19</v>
      </c>
      <c r="B344">
        <v>117</v>
      </c>
      <c r="C344" t="s">
        <v>13</v>
      </c>
      <c r="D344">
        <v>1691</v>
      </c>
    </row>
    <row r="345" spans="1:4" x14ac:dyDescent="0.25">
      <c r="A345" t="s">
        <v>19</v>
      </c>
      <c r="B345">
        <v>6406</v>
      </c>
      <c r="C345" t="s">
        <v>13</v>
      </c>
      <c r="D345">
        <v>181</v>
      </c>
    </row>
    <row r="346" spans="1:4" x14ac:dyDescent="0.25">
      <c r="A346" t="s">
        <v>19</v>
      </c>
      <c r="B346">
        <v>192</v>
      </c>
      <c r="C346" t="s">
        <v>13</v>
      </c>
      <c r="D346">
        <v>13</v>
      </c>
    </row>
    <row r="347" spans="1:4" x14ac:dyDescent="0.25">
      <c r="A347" t="s">
        <v>19</v>
      </c>
      <c r="B347">
        <v>26</v>
      </c>
      <c r="C347" t="s">
        <v>13</v>
      </c>
      <c r="D347">
        <v>1</v>
      </c>
    </row>
    <row r="348" spans="1:4" x14ac:dyDescent="0.25">
      <c r="A348" t="s">
        <v>19</v>
      </c>
      <c r="B348">
        <v>723</v>
      </c>
      <c r="C348" t="s">
        <v>13</v>
      </c>
      <c r="D348">
        <v>21</v>
      </c>
    </row>
    <row r="349" spans="1:4" x14ac:dyDescent="0.25">
      <c r="A349" t="s">
        <v>19</v>
      </c>
      <c r="B349">
        <v>170</v>
      </c>
      <c r="C349" t="s">
        <v>13</v>
      </c>
      <c r="D349">
        <v>830</v>
      </c>
    </row>
    <row r="350" spans="1:4" x14ac:dyDescent="0.25">
      <c r="A350" t="s">
        <v>19</v>
      </c>
      <c r="B350">
        <v>238</v>
      </c>
      <c r="C350" t="s">
        <v>13</v>
      </c>
      <c r="D350">
        <v>130</v>
      </c>
    </row>
    <row r="351" spans="1:4" x14ac:dyDescent="0.25">
      <c r="A351" t="s">
        <v>19</v>
      </c>
      <c r="B351">
        <v>55</v>
      </c>
      <c r="C351" t="s">
        <v>13</v>
      </c>
      <c r="D351">
        <v>55</v>
      </c>
    </row>
    <row r="352" spans="1:4" x14ac:dyDescent="0.25">
      <c r="A352" t="s">
        <v>19</v>
      </c>
      <c r="B352">
        <v>128</v>
      </c>
      <c r="C352" t="s">
        <v>13</v>
      </c>
      <c r="D352">
        <v>114</v>
      </c>
    </row>
    <row r="353" spans="1:4" x14ac:dyDescent="0.25">
      <c r="A353" t="s">
        <v>19</v>
      </c>
      <c r="B353">
        <v>2144</v>
      </c>
      <c r="C353" t="s">
        <v>13</v>
      </c>
      <c r="D353">
        <v>594</v>
      </c>
    </row>
    <row r="354" spans="1:4" x14ac:dyDescent="0.25">
      <c r="A354" t="s">
        <v>19</v>
      </c>
      <c r="B354">
        <v>2693</v>
      </c>
      <c r="C354" t="s">
        <v>13</v>
      </c>
      <c r="D354">
        <v>24</v>
      </c>
    </row>
    <row r="355" spans="1:4" x14ac:dyDescent="0.25">
      <c r="A355" t="s">
        <v>19</v>
      </c>
      <c r="B355">
        <v>432</v>
      </c>
      <c r="C355" t="s">
        <v>13</v>
      </c>
      <c r="D355">
        <v>252</v>
      </c>
    </row>
    <row r="356" spans="1:4" x14ac:dyDescent="0.25">
      <c r="A356" t="s">
        <v>19</v>
      </c>
      <c r="B356">
        <v>189</v>
      </c>
      <c r="C356" t="s">
        <v>13</v>
      </c>
      <c r="D356">
        <v>67</v>
      </c>
    </row>
    <row r="357" spans="1:4" x14ac:dyDescent="0.25">
      <c r="A357" t="s">
        <v>19</v>
      </c>
      <c r="B357">
        <v>154</v>
      </c>
      <c r="C357" t="s">
        <v>13</v>
      </c>
      <c r="D357">
        <v>742</v>
      </c>
    </row>
    <row r="358" spans="1:4" x14ac:dyDescent="0.25">
      <c r="A358" t="s">
        <v>19</v>
      </c>
      <c r="B358">
        <v>96</v>
      </c>
      <c r="C358" t="s">
        <v>13</v>
      </c>
      <c r="D358">
        <v>75</v>
      </c>
    </row>
    <row r="359" spans="1:4" x14ac:dyDescent="0.25">
      <c r="A359" t="s">
        <v>19</v>
      </c>
      <c r="B359">
        <v>3063</v>
      </c>
      <c r="C359" t="s">
        <v>13</v>
      </c>
      <c r="D359">
        <v>4405</v>
      </c>
    </row>
    <row r="360" spans="1:4" x14ac:dyDescent="0.25">
      <c r="A360" t="s">
        <v>19</v>
      </c>
      <c r="B360">
        <v>2266</v>
      </c>
      <c r="C360" t="s">
        <v>13</v>
      </c>
      <c r="D360">
        <v>92</v>
      </c>
    </row>
    <row r="361" spans="1:4" x14ac:dyDescent="0.25">
      <c r="A361" t="s">
        <v>19</v>
      </c>
      <c r="B361">
        <v>194</v>
      </c>
      <c r="C361" t="s">
        <v>13</v>
      </c>
      <c r="D361">
        <v>64</v>
      </c>
    </row>
    <row r="362" spans="1:4" x14ac:dyDescent="0.25">
      <c r="A362" t="s">
        <v>19</v>
      </c>
      <c r="B362">
        <v>129</v>
      </c>
      <c r="C362" t="s">
        <v>13</v>
      </c>
      <c r="D362">
        <v>64</v>
      </c>
    </row>
    <row r="363" spans="1:4" x14ac:dyDescent="0.25">
      <c r="A363" t="s">
        <v>19</v>
      </c>
      <c r="B363">
        <v>375</v>
      </c>
      <c r="C363" t="s">
        <v>13</v>
      </c>
      <c r="D363">
        <v>842</v>
      </c>
    </row>
    <row r="364" spans="1:4" x14ac:dyDescent="0.25">
      <c r="A364" t="s">
        <v>19</v>
      </c>
      <c r="B364">
        <v>409</v>
      </c>
      <c r="C364" t="s">
        <v>13</v>
      </c>
      <c r="D364">
        <v>112</v>
      </c>
    </row>
    <row r="365" spans="1:4" x14ac:dyDescent="0.25">
      <c r="A365" t="s">
        <v>19</v>
      </c>
      <c r="B365">
        <v>234</v>
      </c>
      <c r="C365" t="s">
        <v>13</v>
      </c>
      <c r="D365">
        <v>374</v>
      </c>
    </row>
    <row r="366" spans="1:4" x14ac:dyDescent="0.25">
      <c r="A366" t="s">
        <v>19</v>
      </c>
      <c r="B366">
        <v>3016</v>
      </c>
    </row>
    <row r="367" spans="1:4" x14ac:dyDescent="0.25">
      <c r="A367" t="s">
        <v>19</v>
      </c>
      <c r="B367">
        <v>264</v>
      </c>
    </row>
    <row r="368" spans="1:4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autoFilter ref="A1:D1" xr:uid="{84E7C9FC-8F5C-4FEF-A4F9-CECAC45BCDAB}"/>
  <conditionalFormatting sqref="A2:A566">
    <cfRule type="containsText" dxfId="7" priority="1" operator="containsText" text="canceled">
      <formula>NOT(ISERROR(SEARCH("canceled",A2)))</formula>
    </cfRule>
    <cfRule type="containsText" dxfId="6" priority="2" operator="containsText" text="Live">
      <formula>NOT(ISERROR(SEARCH("Live",A2)))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conditionalFormatting sqref="C2:C365">
    <cfRule type="containsText" dxfId="3" priority="5" operator="containsText" text="canceled">
      <formula>NOT(ISERROR(SEARCH("canceled",C2)))</formula>
    </cfRule>
    <cfRule type="containsText" dxfId="2" priority="6" operator="containsText" text="Live">
      <formula>NOT(ISERROR(SEARCH("Live",C2)))</formula>
    </cfRule>
    <cfRule type="containsText" dxfId="1" priority="7" operator="containsText" text="Successful">
      <formula>NOT(ISERROR(SEARCH("Successful",C2)))</formula>
    </cfRule>
    <cfRule type="containsText" dxfId="0" priority="8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and Cluster Column</vt:lpstr>
      <vt:lpstr>Pivot table and stacked column </vt:lpstr>
      <vt:lpstr>Pivot table and line Graph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Renato Barbosa</cp:lastModifiedBy>
  <dcterms:created xsi:type="dcterms:W3CDTF">2021-09-29T18:52:28Z</dcterms:created>
  <dcterms:modified xsi:type="dcterms:W3CDTF">2023-09-25T21:39:06Z</dcterms:modified>
</cp:coreProperties>
</file>