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sWebStorage\ran@benhur.co\MySyncFolder\RaniStuff\IBI\Stock Analysis\Financials\"/>
    </mc:Choice>
  </mc:AlternateContent>
  <xr:revisionPtr revIDLastSave="0" documentId="13_ncr:1_{B540E88C-C02D-44EF-B8C7-8D946AF9E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Entry" sheetId="1" r:id="rId1"/>
    <sheet name="DCF" sheetId="2" r:id="rId2"/>
    <sheet name="Free Cash Flow Graph" sheetId="3" r:id="rId3"/>
    <sheet name="Growth YoY Graph" sheetId="4" r:id="rId4"/>
    <sheet name="FCF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5" l="1"/>
  <c r="A11" i="5"/>
  <c r="A10" i="5"/>
  <c r="A9" i="5"/>
  <c r="A8" i="5"/>
  <c r="A7" i="5"/>
  <c r="A6" i="5"/>
  <c r="A5" i="5"/>
  <c r="A4" i="5"/>
  <c r="A3" i="5"/>
  <c r="A27" i="5"/>
  <c r="A26" i="5"/>
  <c r="A25" i="5"/>
  <c r="A24" i="5"/>
  <c r="A23" i="5"/>
  <c r="A22" i="5"/>
  <c r="A21" i="5"/>
  <c r="A20" i="5"/>
  <c r="A19" i="5"/>
  <c r="A18" i="5"/>
  <c r="A59" i="5"/>
  <c r="A58" i="5"/>
  <c r="A57" i="5"/>
  <c r="A56" i="5"/>
  <c r="A55" i="5"/>
  <c r="A54" i="5"/>
  <c r="A53" i="5"/>
  <c r="A52" i="5"/>
  <c r="A51" i="5"/>
  <c r="A50" i="5"/>
  <c r="A36" i="5"/>
  <c r="A37" i="5"/>
  <c r="A38" i="5"/>
  <c r="A39" i="5"/>
  <c r="A40" i="5"/>
  <c r="A41" i="5"/>
  <c r="A42" i="5"/>
  <c r="A43" i="5"/>
  <c r="A44" i="5"/>
  <c r="A35" i="5"/>
  <c r="F63" i="5"/>
  <c r="E63" i="5"/>
  <c r="D63" i="5"/>
  <c r="C63" i="5"/>
  <c r="J38" i="5"/>
  <c r="J36" i="5"/>
  <c r="J35" i="5" a="1"/>
  <c r="K42" i="5" s="1"/>
  <c r="G36" i="5"/>
  <c r="G35" i="5" a="1"/>
  <c r="G38" i="5" s="1"/>
  <c r="C39" i="5"/>
  <c r="C35" i="5" a="1"/>
  <c r="C44" i="5" s="1"/>
  <c r="F18" i="5" a="1"/>
  <c r="F27" i="5" s="1"/>
  <c r="D18" i="5" a="1"/>
  <c r="D23" i="5" s="1"/>
  <c r="E23" i="5" s="1"/>
  <c r="C25" i="5"/>
  <c r="C18" i="5" a="1"/>
  <c r="C26" i="5" s="1"/>
  <c r="C18" i="5"/>
  <c r="D10" i="5"/>
  <c r="F42" i="5" s="1"/>
  <c r="D3" i="5" a="1"/>
  <c r="D5" i="5" s="1"/>
  <c r="F37" i="5" s="1"/>
  <c r="C7" i="5"/>
  <c r="C3" i="5" a="1"/>
  <c r="C12" i="5" s="1"/>
  <c r="B3" i="5" a="1"/>
  <c r="B7" i="5" s="1"/>
  <c r="D21" i="2" a="1"/>
  <c r="D21" i="2" s="1"/>
  <c r="D20" i="2" a="1"/>
  <c r="D20" i="2" s="1"/>
  <c r="C19" i="2" a="1"/>
  <c r="C19" i="2" s="1"/>
  <c r="C18" i="2" a="1"/>
  <c r="C18" i="2" s="1"/>
  <c r="M15" i="2"/>
  <c r="L15" i="2"/>
  <c r="K15" i="2"/>
  <c r="J15" i="2"/>
  <c r="I15" i="2"/>
  <c r="H15" i="2"/>
  <c r="G15" i="2"/>
  <c r="F15" i="2"/>
  <c r="E15" i="2"/>
  <c r="D15" i="2"/>
  <c r="M14" i="2"/>
  <c r="L14" i="2"/>
  <c r="K14" i="2"/>
  <c r="J14" i="2"/>
  <c r="I14" i="2"/>
  <c r="H14" i="2"/>
  <c r="G14" i="2"/>
  <c r="F14" i="2"/>
  <c r="E14" i="2"/>
  <c r="D14" i="2"/>
  <c r="D8" i="2"/>
  <c r="C8" i="2"/>
  <c r="C6" i="2"/>
  <c r="C5" i="2"/>
  <c r="J4" i="2"/>
  <c r="C4" i="2"/>
  <c r="D3" i="2"/>
  <c r="D22" i="1"/>
  <c r="C22" i="1"/>
  <c r="B22" i="1"/>
  <c r="B21" i="1" a="1"/>
  <c r="B21" i="1" s="1"/>
  <c r="B23" i="1" s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N35" i="5" s="1" a="1"/>
  <c r="B4" i="5" l="1"/>
  <c r="B51" i="5" s="1"/>
  <c r="D3" i="5"/>
  <c r="F35" i="5" s="1"/>
  <c r="D12" i="5"/>
  <c r="F44" i="5" s="1"/>
  <c r="C27" i="5"/>
  <c r="K37" i="5"/>
  <c r="G37" i="5"/>
  <c r="J40" i="5"/>
  <c r="B5" i="5"/>
  <c r="B37" i="5" s="1"/>
  <c r="B6" i="5"/>
  <c r="D4" i="5"/>
  <c r="F36" i="5" s="1"/>
  <c r="B8" i="5"/>
  <c r="D6" i="5"/>
  <c r="F38" i="5" s="1"/>
  <c r="C19" i="5"/>
  <c r="F22" i="5"/>
  <c r="G39" i="5"/>
  <c r="K41" i="5"/>
  <c r="B10" i="5"/>
  <c r="B42" i="5" s="1"/>
  <c r="D7" i="5"/>
  <c r="F39" i="5" s="1"/>
  <c r="C21" i="5"/>
  <c r="G41" i="5"/>
  <c r="J42" i="5"/>
  <c r="B12" i="5"/>
  <c r="B59" i="5" s="1"/>
  <c r="F55" i="5" s="1"/>
  <c r="C9" i="2" s="1"/>
  <c r="C12" i="2" s="1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D8" i="5"/>
  <c r="F40" i="5" s="1"/>
  <c r="C23" i="5"/>
  <c r="G44" i="5"/>
  <c r="J44" i="5"/>
  <c r="D44" i="5" s="1"/>
  <c r="E7" i="5"/>
  <c r="C67" i="5" s="1"/>
  <c r="B3" i="5"/>
  <c r="B50" i="5" s="1"/>
  <c r="D9" i="5"/>
  <c r="F41" i="5" s="1"/>
  <c r="C24" i="5"/>
  <c r="B68" i="5"/>
  <c r="B22" i="5"/>
  <c r="B54" i="5"/>
  <c r="B39" i="5"/>
  <c r="N44" i="5"/>
  <c r="N40" i="5"/>
  <c r="N36" i="5"/>
  <c r="O43" i="5"/>
  <c r="O39" i="5"/>
  <c r="O35" i="5"/>
  <c r="N43" i="5"/>
  <c r="N39" i="5"/>
  <c r="O42" i="5"/>
  <c r="O38" i="5"/>
  <c r="N35" i="5"/>
  <c r="N42" i="5"/>
  <c r="N38" i="5"/>
  <c r="O41" i="5"/>
  <c r="O37" i="5"/>
  <c r="N41" i="5"/>
  <c r="N37" i="5"/>
  <c r="O44" i="5"/>
  <c r="O40" i="5"/>
  <c r="O36" i="5"/>
  <c r="D42" i="5"/>
  <c r="C5" i="5"/>
  <c r="E5" i="5" s="1"/>
  <c r="D24" i="5"/>
  <c r="E24" i="5" s="1"/>
  <c r="F20" i="5"/>
  <c r="C37" i="5"/>
  <c r="J39" i="5"/>
  <c r="J43" i="5"/>
  <c r="B65" i="5"/>
  <c r="B9" i="5"/>
  <c r="C6" i="5"/>
  <c r="E6" i="5" s="1"/>
  <c r="D11" i="5"/>
  <c r="F43" i="5" s="1"/>
  <c r="C20" i="5"/>
  <c r="D18" i="5"/>
  <c r="E18" i="5" s="1"/>
  <c r="D25" i="5"/>
  <c r="E25" i="5" s="1"/>
  <c r="F21" i="5"/>
  <c r="B19" i="5"/>
  <c r="B27" i="5"/>
  <c r="C38" i="5"/>
  <c r="G40" i="5"/>
  <c r="K35" i="5"/>
  <c r="K39" i="5"/>
  <c r="K43" i="5"/>
  <c r="B36" i="5"/>
  <c r="B44" i="5"/>
  <c r="B57" i="5"/>
  <c r="D26" i="5"/>
  <c r="E26" i="5" s="1"/>
  <c r="B11" i="5"/>
  <c r="C8" i="5"/>
  <c r="E8" i="5" s="1"/>
  <c r="C22" i="5"/>
  <c r="D19" i="5"/>
  <c r="E19" i="5" s="1"/>
  <c r="D27" i="5"/>
  <c r="E27" i="5" s="1"/>
  <c r="F23" i="5"/>
  <c r="B25" i="5"/>
  <c r="C40" i="5"/>
  <c r="G35" i="5"/>
  <c r="G42" i="5"/>
  <c r="K36" i="5"/>
  <c r="D36" i="5" s="1"/>
  <c r="K40" i="5"/>
  <c r="K44" i="5"/>
  <c r="B38" i="5"/>
  <c r="B55" i="5"/>
  <c r="B64" i="5"/>
  <c r="C9" i="5"/>
  <c r="E9" i="5" s="1"/>
  <c r="D20" i="5"/>
  <c r="E20" i="5" s="1"/>
  <c r="F24" i="5"/>
  <c r="B35" i="5"/>
  <c r="C41" i="5"/>
  <c r="G43" i="5"/>
  <c r="J37" i="5"/>
  <c r="D37" i="5" s="1"/>
  <c r="J41" i="5"/>
  <c r="B69" i="5"/>
  <c r="C3" i="5"/>
  <c r="C10" i="5"/>
  <c r="E10" i="5" s="1"/>
  <c r="B18" i="5"/>
  <c r="D21" i="5"/>
  <c r="E21" i="5" s="1"/>
  <c r="F18" i="5"/>
  <c r="F25" i="5"/>
  <c r="C35" i="5"/>
  <c r="C42" i="5"/>
  <c r="C11" i="5"/>
  <c r="F26" i="5"/>
  <c r="C43" i="5"/>
  <c r="B71" i="5"/>
  <c r="D22" i="5"/>
  <c r="E22" i="5" s="1"/>
  <c r="C4" i="5"/>
  <c r="F19" i="5"/>
  <c r="B21" i="5"/>
  <c r="C36" i="5"/>
  <c r="J35" i="5"/>
  <c r="K38" i="5"/>
  <c r="D38" i="5" s="1"/>
  <c r="E4" i="5" l="1"/>
  <c r="E12" i="5"/>
  <c r="E3" i="5"/>
  <c r="C64" i="5" s="1"/>
  <c r="G27" i="5"/>
  <c r="G18" i="5"/>
  <c r="E41" i="5"/>
  <c r="E39" i="5"/>
  <c r="G21" i="5"/>
  <c r="G22" i="5"/>
  <c r="D67" i="5" s="1"/>
  <c r="G26" i="5"/>
  <c r="E37" i="5"/>
  <c r="H37" i="5" s="1"/>
  <c r="E40" i="5"/>
  <c r="B40" i="5"/>
  <c r="B23" i="5"/>
  <c r="B52" i="5"/>
  <c r="D41" i="5"/>
  <c r="H41" i="5" s="1"/>
  <c r="G23" i="5"/>
  <c r="D68" i="5" s="1"/>
  <c r="E43" i="5"/>
  <c r="B66" i="5"/>
  <c r="B20" i="5"/>
  <c r="D40" i="5"/>
  <c r="G19" i="5"/>
  <c r="G25" i="5"/>
  <c r="D39" i="5"/>
  <c r="H39" i="5" s="1"/>
  <c r="C54" i="5" s="1"/>
  <c r="G51" i="5" s="1"/>
  <c r="B53" i="5"/>
  <c r="B67" i="5"/>
  <c r="E44" i="5"/>
  <c r="H44" i="5" s="1"/>
  <c r="G20" i="5"/>
  <c r="C68" i="5"/>
  <c r="G24" i="5"/>
  <c r="D69" i="5" s="1"/>
  <c r="C66" i="5"/>
  <c r="C65" i="5"/>
  <c r="E38" i="5"/>
  <c r="H38" i="5" s="1"/>
  <c r="B56" i="5"/>
  <c r="B41" i="5"/>
  <c r="B70" i="5"/>
  <c r="B24" i="5"/>
  <c r="D35" i="5"/>
  <c r="E42" i="5"/>
  <c r="H42" i="5" s="1"/>
  <c r="C69" i="5"/>
  <c r="B26" i="5"/>
  <c r="B43" i="5"/>
  <c r="B72" i="5"/>
  <c r="B58" i="5"/>
  <c r="E11" i="5"/>
  <c r="C70" i="5"/>
  <c r="D43" i="5"/>
  <c r="H43" i="5" s="1"/>
  <c r="E35" i="5"/>
  <c r="E36" i="5"/>
  <c r="H36" i="5" s="1"/>
  <c r="H40" i="5" l="1"/>
  <c r="E69" i="5" s="1"/>
  <c r="D72" i="5"/>
  <c r="D64" i="5"/>
  <c r="H35" i="5"/>
  <c r="C50" i="5" s="1"/>
  <c r="G52" i="5" s="1"/>
  <c r="D65" i="5"/>
  <c r="D71" i="5"/>
  <c r="E66" i="5"/>
  <c r="C53" i="5"/>
  <c r="F67" i="5" s="1"/>
  <c r="E67" i="5"/>
  <c r="E70" i="5"/>
  <c r="C57" i="5"/>
  <c r="E72" i="5"/>
  <c r="G55" i="5"/>
  <c r="D9" i="2" s="1"/>
  <c r="C13" i="2" s="1"/>
  <c r="D13" i="2" s="1"/>
  <c r="C59" i="5"/>
  <c r="E64" i="5"/>
  <c r="E71" i="5"/>
  <c r="D66" i="5"/>
  <c r="E65" i="5"/>
  <c r="C71" i="5"/>
  <c r="C58" i="5"/>
  <c r="F71" i="5" s="1"/>
  <c r="C72" i="5"/>
  <c r="C52" i="5"/>
  <c r="C55" i="5"/>
  <c r="F68" i="5" s="1"/>
  <c r="D70" i="5"/>
  <c r="C56" i="5"/>
  <c r="G50" i="5" s="1"/>
  <c r="C51" i="5"/>
  <c r="E68" i="5" l="1"/>
  <c r="F64" i="5"/>
  <c r="F70" i="5"/>
  <c r="D4" i="2"/>
  <c r="F69" i="5"/>
  <c r="E13" i="2"/>
  <c r="D16" i="2"/>
  <c r="F66" i="5"/>
  <c r="F72" i="5"/>
  <c r="D6" i="2"/>
  <c r="D5" i="2"/>
  <c r="F65" i="5"/>
  <c r="E16" i="2" l="1"/>
  <c r="F13" i="2"/>
  <c r="F16" i="2" l="1"/>
  <c r="G13" i="2"/>
  <c r="G16" i="2" l="1"/>
  <c r="H13" i="2"/>
  <c r="I13" i="2" l="1"/>
  <c r="H16" i="2"/>
  <c r="J13" i="2" l="1"/>
  <c r="I16" i="2"/>
  <c r="K13" i="2" l="1"/>
  <c r="J16" i="2"/>
  <c r="L13" i="2" l="1"/>
  <c r="K16" i="2"/>
  <c r="M13" i="2" l="1"/>
  <c r="L16" i="2"/>
  <c r="M16" i="2" l="1"/>
  <c r="N13" i="2"/>
  <c r="D23" i="2" l="1"/>
  <c r="D24" i="2" s="1"/>
  <c r="D26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<sst xmlns="http://schemas.openxmlformats.org/spreadsheetml/2006/main" count="108" uniqueCount="83">
  <si>
    <t>date of Analysis</t>
  </si>
  <si>
    <t>Ticker</t>
  </si>
  <si>
    <t>Period End Date</t>
  </si>
  <si>
    <t>2024-09-30</t>
  </si>
  <si>
    <t>Income Statement</t>
  </si>
  <si>
    <t>Balance Sheet</t>
  </si>
  <si>
    <t>Cash Flow Statement</t>
  </si>
  <si>
    <t>Net Interest Expenses</t>
  </si>
  <si>
    <t>EBT, Incl. Unusual Items</t>
  </si>
  <si>
    <t>Income Tax Expense</t>
  </si>
  <si>
    <t>Net Income to Company</t>
  </si>
  <si>
    <t>EBIT</t>
  </si>
  <si>
    <t>Total Current Assets</t>
  </si>
  <si>
    <t>Total Current Liabilities</t>
  </si>
  <si>
    <t>Change Current Assets</t>
  </si>
  <si>
    <t>Change Current Liabilities</t>
  </si>
  <si>
    <t>Depreciation &amp; Amortization (CF)</t>
  </si>
  <si>
    <t>Amortization of Deferred Charges (CF)</t>
  </si>
  <si>
    <t>Cash from Operations</t>
  </si>
  <si>
    <t>Capital Expenditures</t>
  </si>
  <si>
    <t>Cash from Financing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</si>
  <si>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</si>
  <si>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</si>
  <si>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</si>
  <si>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</si>
  <si>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</si>
  <si>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</si>
  <si>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</si>
  <si>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</si>
  <si>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</si>
  <si>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Chart Title</t>
  </si>
  <si>
    <t xml:space="preserve">Free Cash Flow of </t>
  </si>
  <si>
    <t>DCF Growth estimate</t>
  </si>
  <si>
    <t>Terminal multiple</t>
  </si>
  <si>
    <t>yr 1-5</t>
  </si>
  <si>
    <t>yr 5-10</t>
  </si>
  <si>
    <t>Required rate of return</t>
  </si>
  <si>
    <t>Perpetual groth rate</t>
  </si>
  <si>
    <t>period</t>
  </si>
  <si>
    <t>Terminal value</t>
  </si>
  <si>
    <t>Year</t>
  </si>
  <si>
    <t>FCF</t>
  </si>
  <si>
    <t>Growth rate</t>
  </si>
  <si>
    <t>Discount rate</t>
  </si>
  <si>
    <t>Discounted CF</t>
  </si>
  <si>
    <t>Price</t>
  </si>
  <si>
    <t>Shareds</t>
  </si>
  <si>
    <t>Market CAP</t>
  </si>
  <si>
    <t>Fair Value</t>
  </si>
  <si>
    <t>Upside/Downside</t>
  </si>
  <si>
    <t>FCF= cash from operations -CAPEX</t>
  </si>
  <si>
    <t>Cash from operations</t>
  </si>
  <si>
    <t>CAPEX</t>
  </si>
  <si>
    <t>statement</t>
  </si>
  <si>
    <t>Cash Flow</t>
  </si>
  <si>
    <t>levered FCF=EBIT*(1-Tax Rate) - Interest Expenses</t>
  </si>
  <si>
    <t>Tax paid</t>
  </si>
  <si>
    <t>Tax rate</t>
  </si>
  <si>
    <t>Interest expenses</t>
  </si>
  <si>
    <t>Levered FCF</t>
  </si>
  <si>
    <t>Income</t>
  </si>
  <si>
    <t>income</t>
  </si>
  <si>
    <t>tax paid/cash from operations</t>
  </si>
  <si>
    <t>FCFE=Net income - Non Cash expenses+D&amp;A-change in working cap-CAPEX-debt repaiments+New debt issuance-share issuence</t>
  </si>
  <si>
    <t>change in working cap</t>
  </si>
  <si>
    <t>Net income</t>
  </si>
  <si>
    <t>D&amp;A (1+2)</t>
  </si>
  <si>
    <t>cash from financing</t>
  </si>
  <si>
    <t>FCFE</t>
  </si>
  <si>
    <t>D&amp;A (1)</t>
  </si>
  <si>
    <t>amortization (2)</t>
  </si>
  <si>
    <t>total current assets</t>
  </si>
  <si>
    <t>total current liabilities</t>
  </si>
  <si>
    <t>Balance</t>
  </si>
  <si>
    <t>Cash from financing=-debt repaiments+New debt issuance-share issuence</t>
  </si>
  <si>
    <t>Avrage CF</t>
  </si>
  <si>
    <t>Growth</t>
  </si>
  <si>
    <t>3yr</t>
  </si>
  <si>
    <t>5yr</t>
  </si>
  <si>
    <t>10yr</t>
  </si>
  <si>
    <t>Min CF + 10%</t>
  </si>
  <si>
    <t>Growth YoY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</si>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</sst>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[$-1010000]d/m/yyyy;@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/>
    <xf numFmtId="44" fontId="3" fillId="0" borderId="0"/>
  </cellStyleXfs>
  <cellXfs count="121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left" vertical="center"/>
    </xf>
    <xf numFmtId="10" fontId="0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9" fontId="0" fillId="4" borderId="10" xfId="0" applyNumberFormat="1" applyFill="1" applyBorder="1" applyAlignment="1">
      <alignment vertical="center"/>
    </xf>
    <xf numFmtId="2" fontId="0" fillId="4" borderId="10" xfId="0" applyNumberFormat="1" applyFill="1" applyBorder="1" applyAlignment="1">
      <alignment vertical="center"/>
    </xf>
    <xf numFmtId="9" fontId="0" fillId="4" borderId="13" xfId="0" applyNumberFormat="1" applyFill="1" applyBorder="1" applyAlignment="1">
      <alignment vertical="center"/>
    </xf>
    <xf numFmtId="2" fontId="0" fillId="4" borderId="13" xfId="0" applyNumberFormat="1" applyFill="1" applyBorder="1" applyAlignment="1">
      <alignment vertical="center"/>
    </xf>
    <xf numFmtId="2" fontId="0" fillId="4" borderId="14" xfId="0" applyNumberFormat="1" applyFill="1" applyBorder="1" applyAlignment="1">
      <alignment vertical="center"/>
    </xf>
    <xf numFmtId="2" fontId="0" fillId="4" borderId="15" xfId="0" applyNumberForma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3" fontId="0" fillId="2" borderId="3" xfId="0" applyNumberFormat="1" applyFill="1" applyBorder="1"/>
    <xf numFmtId="3" fontId="0" fillId="2" borderId="6" xfId="0" applyNumberFormat="1" applyFill="1" applyBorder="1"/>
    <xf numFmtId="0" fontId="0" fillId="5" borderId="22" xfId="0" applyFill="1" applyBorder="1"/>
    <xf numFmtId="2" fontId="0" fillId="5" borderId="12" xfId="0" applyNumberFormat="1" applyFill="1" applyBorder="1"/>
    <xf numFmtId="0" fontId="0" fillId="5" borderId="23" xfId="0" applyFill="1" applyBorder="1"/>
    <xf numFmtId="0" fontId="0" fillId="2" borderId="5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10" fontId="0" fillId="2" borderId="4" xfId="1" applyNumberFormat="1" applyFont="1" applyFill="1" applyBorder="1" applyAlignment="1">
      <alignment horizontal="left"/>
    </xf>
    <xf numFmtId="10" fontId="0" fillId="2" borderId="6" xfId="1" applyNumberFormat="1" applyFont="1" applyFill="1" applyBorder="1" applyAlignment="1">
      <alignment horizontal="left"/>
    </xf>
    <xf numFmtId="9" fontId="0" fillId="3" borderId="6" xfId="1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10" fontId="0" fillId="2" borderId="6" xfId="0" applyNumberFormat="1" applyFill="1" applyBorder="1"/>
    <xf numFmtId="2" fontId="0" fillId="4" borderId="16" xfId="0" applyNumberFormat="1" applyFill="1" applyBorder="1" applyAlignment="1">
      <alignment vertical="center"/>
    </xf>
    <xf numFmtId="2" fontId="0" fillId="4" borderId="17" xfId="0" applyNumberFormat="1" applyFill="1" applyBorder="1" applyAlignment="1">
      <alignment vertical="center"/>
    </xf>
    <xf numFmtId="2" fontId="0" fillId="4" borderId="11" xfId="0" applyNumberFormat="1" applyFill="1" applyBorder="1" applyAlignment="1">
      <alignment vertical="center"/>
    </xf>
    <xf numFmtId="164" fontId="0" fillId="0" borderId="0" xfId="1" applyNumberFormat="1" applyFont="1"/>
    <xf numFmtId="9" fontId="0" fillId="0" borderId="0" xfId="1" applyFont="1" applyAlignment="1">
      <alignment horizontal="lef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5" borderId="0" xfId="0" applyFill="1"/>
    <xf numFmtId="0" fontId="0" fillId="2" borderId="0" xfId="0" applyFill="1"/>
    <xf numFmtId="4" fontId="2" fillId="2" borderId="0" xfId="0" applyNumberFormat="1" applyFont="1" applyFill="1" applyAlignment="1">
      <alignment horizontal="right" vertical="center"/>
    </xf>
    <xf numFmtId="44" fontId="0" fillId="2" borderId="4" xfId="2" applyFont="1" applyFill="1" applyBorder="1"/>
    <xf numFmtId="44" fontId="0" fillId="5" borderId="15" xfId="2" applyFont="1" applyFill="1" applyBorder="1"/>
    <xf numFmtId="164" fontId="0" fillId="0" borderId="10" xfId="1" applyNumberFormat="1" applyFont="1" applyBorder="1"/>
    <xf numFmtId="164" fontId="0" fillId="0" borderId="24" xfId="1" applyNumberFormat="1" applyFont="1" applyBorder="1"/>
    <xf numFmtId="164" fontId="0" fillId="0" borderId="13" xfId="1" applyNumberFormat="1" applyFont="1" applyBorder="1"/>
    <xf numFmtId="164" fontId="0" fillId="0" borderId="2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28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0" fontId="5" fillId="0" borderId="2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165" fontId="0" fillId="0" borderId="0" xfId="0" applyNumberFormat="1"/>
    <xf numFmtId="10" fontId="5" fillId="0" borderId="10" xfId="1" applyNumberFormat="1" applyFont="1" applyBorder="1"/>
    <xf numFmtId="0" fontId="5" fillId="2" borderId="10" xfId="0" applyFont="1" applyFill="1" applyBorder="1"/>
    <xf numFmtId="0" fontId="0" fillId="0" borderId="1" xfId="0" applyBorder="1"/>
    <xf numFmtId="0" fontId="0" fillId="0" borderId="29" xfId="0" applyBorder="1"/>
    <xf numFmtId="0" fontId="0" fillId="0" borderId="2" xfId="0" applyBorder="1"/>
    <xf numFmtId="0" fontId="1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4" fontId="9" fillId="0" borderId="3" xfId="0" applyNumberFormat="1" applyFont="1" applyBorder="1" applyAlignment="1">
      <alignment horizontal="right" vertical="center"/>
    </xf>
    <xf numFmtId="4" fontId="9" fillId="0" borderId="5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7" fillId="0" borderId="2" xfId="0" applyFont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5" xfId="0" applyFont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7" xfId="0" applyNumberFormat="1" applyFont="1" applyBorder="1" applyAlignment="1">
      <alignment horizontal="right" vertical="center"/>
    </xf>
    <xf numFmtId="4" fontId="9" fillId="0" borderId="7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/>
    </xf>
    <xf numFmtId="4" fontId="9" fillId="0" borderId="6" xfId="0" applyNumberFormat="1" applyFont="1" applyBorder="1" applyAlignment="1">
      <alignment horizontal="right" vertical="center"/>
    </xf>
    <xf numFmtId="164" fontId="0" fillId="3" borderId="4" xfId="1" applyNumberFormat="1" applyFont="1" applyFill="1" applyBorder="1" applyAlignment="1">
      <alignment horizontal="left"/>
    </xf>
    <xf numFmtId="164" fontId="0" fillId="3" borderId="6" xfId="1" applyNumberFormat="1" applyFont="1" applyFill="1" applyBorder="1" applyAlignment="1">
      <alignment horizontal="left"/>
    </xf>
    <xf numFmtId="0" fontId="0" fillId="0" borderId="8" xfId="0" applyBorder="1" applyAlignment="1">
      <alignment wrapText="1"/>
    </xf>
    <xf numFmtId="166" fontId="0" fillId="0" borderId="30" xfId="0" applyNumberFormat="1" applyBorder="1"/>
    <xf numFmtId="166" fontId="0" fillId="0" borderId="9" xfId="0" applyNumberFormat="1" applyBorder="1"/>
    <xf numFmtId="166" fontId="0" fillId="0" borderId="0" xfId="0" applyNumberFormat="1"/>
    <xf numFmtId="0" fontId="0" fillId="4" borderId="31" xfId="0" applyFill="1" applyBorder="1" applyAlignment="1">
      <alignment horizontal="center" vertical="center" wrapText="1"/>
    </xf>
    <xf numFmtId="0" fontId="0" fillId="0" borderId="9" xfId="0" applyBorder="1"/>
    <xf numFmtId="0" fontId="0" fillId="3" borderId="8" xfId="0" applyFill="1" applyBorder="1" applyAlignment="1">
      <alignment horizontal="center"/>
    </xf>
    <xf numFmtId="0" fontId="0" fillId="0" borderId="2" xfId="0" applyBorder="1"/>
    <xf numFmtId="0" fontId="0" fillId="4" borderId="5" xfId="0" applyFill="1" applyBorder="1" applyAlignment="1">
      <alignment vertical="center"/>
    </xf>
    <xf numFmtId="0" fontId="0" fillId="0" borderId="7" xfId="0" applyBorder="1"/>
    <xf numFmtId="0" fontId="0" fillId="4" borderId="3" xfId="0" applyFill="1" applyBorder="1" applyAlignment="1">
      <alignment vertic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4" fillId="2" borderId="30" xfId="0" applyFont="1" applyFill="1" applyBorder="1" applyAlignment="1">
      <alignment horizontal="left"/>
    </xf>
    <xf numFmtId="0" fontId="0" fillId="0" borderId="4" xfId="0" applyBorder="1"/>
    <xf numFmtId="0" fontId="0" fillId="2" borderId="8" xfId="0" applyFill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</cellXfs>
  <cellStyles count="3">
    <cellStyle name="Currency" xfId="2" builtinId="4"/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3.xml"/><Relationship Id="rId10" Type="http://schemas.microsoft.com/office/2017/06/relationships/rdRichValue" Target="richData/rdrichvalue.xml"/><Relationship Id="rId4" Type="http://schemas.openxmlformats.org/officeDocument/2006/relationships/chartsheet" Target="chartsheets/sheet2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strRef>
          <c:f>'Data Entry'!$B$23</c:f>
          <c:strCache>
            <c:ptCount val="1"/>
            <c:pt idx="0">
              <c:v>#FIELD!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DATA'!$C$2</c:f>
              <c:strCache>
                <c:ptCount val="1"/>
                <c:pt idx="0">
                  <c:v>Cash from operations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strRef>
              <c:f>'FCF DATA'!$B$3:$B$12</c:f>
              <c:strCache>
                <c:ptCount val="10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  <c:pt idx="9">
                  <c:v>2024-09-30</c:v>
                </c:pt>
              </c:strCache>
            </c:strRef>
          </c:xVal>
          <c:yVal>
            <c:numRef>
              <c:f>'FCF DATA'!$E$3:$E$12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3A-4992-B070-3B04F7830F3E}"/>
            </c:ext>
          </c:extLst>
        </c:ser>
        <c:ser>
          <c:idx val="1"/>
          <c:order val="1"/>
          <c:tx>
            <c:strRef>
              <c:f>'FCF DATA'!$G$17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strRef>
              <c:f>'FCF DATA'!$B$18:$B$27</c:f>
              <c:strCache>
                <c:ptCount val="10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  <c:pt idx="9">
                  <c:v>2024-09-30</c:v>
                </c:pt>
              </c:strCache>
            </c:strRef>
          </c:xVal>
          <c:yVal>
            <c:numRef>
              <c:f>'FCF DATA'!$G$18:$G$27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3A-4992-B070-3B04F7830F3E}"/>
            </c:ext>
          </c:extLst>
        </c:ser>
        <c:ser>
          <c:idx val="2"/>
          <c:order val="2"/>
          <c:tx>
            <c:strRef>
              <c:f>'FCF DATA'!$H$34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strRef>
              <c:f>'FCF DATA'!$B$35:$B$44</c:f>
              <c:strCache>
                <c:ptCount val="10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  <c:pt idx="9">
                  <c:v>2024-09-30</c:v>
                </c:pt>
              </c:strCache>
            </c:strRef>
          </c:xVal>
          <c:yVal>
            <c:numRef>
              <c:f>'FCF DATA'!$H$35:$H$44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3A-4992-B070-3B04F7830F3E}"/>
            </c:ext>
          </c:extLst>
        </c:ser>
        <c:ser>
          <c:idx val="3"/>
          <c:order val="3"/>
          <c:tx>
            <c:strRef>
              <c:f>'FCF DATA'!$C$49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xVal>
            <c:strRef>
              <c:f>'FCF DATA'!$B$50:$B$59</c:f>
              <c:strCache>
                <c:ptCount val="10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  <c:pt idx="9">
                  <c:v>2024-09-30</c:v>
                </c:pt>
              </c:strCache>
            </c:strRef>
          </c:xVal>
          <c:yVal>
            <c:numRef>
              <c:f>'FCF DATA'!$C$50:$C$59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3A-4992-B070-3B04F783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01391"/>
        <c:axId val="100529887"/>
      </c:scatterChart>
      <c:valAx>
        <c:axId val="886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0529887"/>
        <c:crosses val="autoZero"/>
        <c:crossBetween val="midCat"/>
      </c:valAx>
      <c:valAx>
        <c:axId val="1005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601391"/>
        <c:crosses val="autoZero"/>
        <c:crossBetween val="midCat"/>
      </c:valAx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YoY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DATA'!$C$63</c:f>
              <c:strCache>
                <c:ptCount val="1"/>
                <c:pt idx="0">
                  <c:v>FCF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strRef>
              <c:f>'FCF DATA'!$B$64:$B$72</c:f>
              <c:strCache>
                <c:ptCount val="9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</c:strCache>
            </c:strRef>
          </c:xVal>
          <c:yVal>
            <c:numRef>
              <c:f>'FCF DATA'!$C$64:$C$72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D4-4799-B75C-D03C7658C2E5}"/>
            </c:ext>
          </c:extLst>
        </c:ser>
        <c:ser>
          <c:idx val="1"/>
          <c:order val="1"/>
          <c:tx>
            <c:strRef>
              <c:f>'FCF DATA'!$D$63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strRef>
              <c:f>'FCF DATA'!$B$64:$B$72</c:f>
              <c:strCache>
                <c:ptCount val="9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</c:strCache>
            </c:strRef>
          </c:xVal>
          <c:yVal>
            <c:numRef>
              <c:f>'FCF DATA'!$D$64:$D$72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D4-4799-B75C-D03C7658C2E5}"/>
            </c:ext>
          </c:extLst>
        </c:ser>
        <c:ser>
          <c:idx val="2"/>
          <c:order val="2"/>
          <c:tx>
            <c:strRef>
              <c:f>'FCF DATA'!$E$63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strRef>
              <c:f>'FCF DATA'!$B$64:$B$72</c:f>
              <c:strCache>
                <c:ptCount val="9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</c:strCache>
            </c:strRef>
          </c:xVal>
          <c:yVal>
            <c:numRef>
              <c:f>'FCF DATA'!$E$64:$E$72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D4-4799-B75C-D03C7658C2E5}"/>
            </c:ext>
          </c:extLst>
        </c:ser>
        <c:ser>
          <c:idx val="3"/>
          <c:order val="3"/>
          <c:tx>
            <c:strRef>
              <c:f>'FCF DATA'!$F$63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xVal>
            <c:strRef>
              <c:f>'FCF DATA'!$B$64:$B$72</c:f>
              <c:strCache>
                <c:ptCount val="9"/>
                <c:pt idx="0">
                  <c:v>2015-12-31</c:v>
                </c:pt>
                <c:pt idx="1">
                  <c:v>2016-12-31</c:v>
                </c:pt>
                <c:pt idx="2">
                  <c:v>2017-12-31</c:v>
                </c:pt>
                <c:pt idx="3">
                  <c:v>2018-12-31</c:v>
                </c:pt>
                <c:pt idx="4">
                  <c:v>2019-12-31</c:v>
                </c:pt>
                <c:pt idx="5">
                  <c:v>2020-12-31</c:v>
                </c:pt>
                <c:pt idx="6">
                  <c:v>2021-12-31</c:v>
                </c:pt>
                <c:pt idx="7">
                  <c:v>2022-12-31</c:v>
                </c:pt>
                <c:pt idx="8">
                  <c:v>2023-12-31</c:v>
                </c:pt>
              </c:strCache>
            </c:strRef>
          </c:xVal>
          <c:yVal>
            <c:numRef>
              <c:f>'FCF DATA'!$F$64:$F$72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D4-4799-B75C-D03C7658C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462319"/>
        <c:axId val="1770288751"/>
      </c:scatterChart>
      <c:valAx>
        <c:axId val="163446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70288751"/>
        <c:crosses val="autoZero"/>
        <c:crossBetween val="midCat"/>
      </c:valAx>
      <c:valAx>
        <c:axId val="17702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4462319"/>
        <c:crosses val="autoZero"/>
        <c:crossBetween val="midCat"/>
      </c:valAx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4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4667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Name</v>
    <v>0</v>
  </rv>
  <rv s="1">
    <v>12</v>
    <v>1</v>
  </rv>
  <rv s="0">
    <v>12</v>
    <v>Ticker symbol</v>
    <v>0</v>
  </rv>
  <rv s="0">
    <v>12</v>
    <v>Official name</v>
    <v>0</v>
  </rv>
  <rv s="0">
    <v>12</v>
    <v>Price</v>
    <v>0</v>
  </rv>
  <rv s="0">
    <v>12</v>
    <v>Shares outstanding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2" width="16.7109375" customWidth="1"/>
    <col min="3" max="3" width="13.85546875" customWidth="1"/>
    <col min="4" max="4" width="13.7109375" customWidth="1"/>
    <col min="5" max="5" width="11.7109375" customWidth="1"/>
    <col min="6" max="6" width="15" customWidth="1"/>
    <col min="7" max="7" width="15.140625" customWidth="1"/>
    <col min="8" max="8" width="16.140625" customWidth="1"/>
    <col min="9" max="9" width="16.42578125" customWidth="1"/>
    <col min="10" max="10" width="15.85546875" customWidth="1"/>
    <col min="11" max="11" width="16.28515625" customWidth="1"/>
    <col min="12" max="12" width="17.85546875" customWidth="1"/>
    <col min="13" max="13" width="14.85546875" customWidth="1"/>
    <col min="14" max="14" width="15" customWidth="1"/>
    <col min="15" max="15" width="16.85546875" customWidth="1"/>
  </cols>
  <sheetData>
    <row r="1" spans="1:15" x14ac:dyDescent="0.25">
      <c r="B1" t="s">
        <v>0</v>
      </c>
      <c r="C1" s="70"/>
    </row>
    <row r="2" spans="1:15" x14ac:dyDescent="0.25">
      <c r="B2" t="s">
        <v>1</v>
      </c>
    </row>
    <row r="3" spans="1:15" x14ac:dyDescent="0.25">
      <c r="B3" t="s">
        <v>2</v>
      </c>
      <c r="C3" s="105"/>
    </row>
    <row r="4" spans="1:15" ht="15.75" customHeight="1" thickBot="1" x14ac:dyDescent="0.3"/>
    <row r="5" spans="1:15" ht="15.75" customHeight="1" thickBot="1" x14ac:dyDescent="0.3">
      <c r="B5" s="73" t="s">
        <v>4</v>
      </c>
      <c r="C5" s="74"/>
      <c r="D5" s="74"/>
      <c r="E5" s="74"/>
      <c r="F5" s="75"/>
      <c r="G5" s="73" t="s">
        <v>5</v>
      </c>
      <c r="H5" s="75"/>
      <c r="I5" s="73" t="s">
        <v>5</v>
      </c>
      <c r="J5" s="75"/>
      <c r="K5" s="73" t="s">
        <v>6</v>
      </c>
      <c r="L5" s="74"/>
      <c r="M5" s="74"/>
      <c r="N5" s="74"/>
      <c r="O5" s="75"/>
    </row>
    <row r="6" spans="1:15" ht="43.5" customHeight="1" x14ac:dyDescent="0.25">
      <c r="A6" s="102" t="s">
        <v>2</v>
      </c>
      <c r="B6" s="87" t="s">
        <v>7</v>
      </c>
      <c r="C6" s="88" t="s">
        <v>8</v>
      </c>
      <c r="D6" s="88" t="s">
        <v>9</v>
      </c>
      <c r="E6" s="89" t="s">
        <v>10</v>
      </c>
      <c r="F6" s="90" t="s">
        <v>11</v>
      </c>
      <c r="G6" s="91" t="s">
        <v>12</v>
      </c>
      <c r="H6" s="89" t="s">
        <v>13</v>
      </c>
      <c r="I6" s="87" t="s">
        <v>14</v>
      </c>
      <c r="J6" s="93" t="s">
        <v>15</v>
      </c>
      <c r="K6" s="88" t="s">
        <v>16</v>
      </c>
      <c r="L6" s="88" t="s">
        <v>17</v>
      </c>
      <c r="M6" s="89" t="s">
        <v>18</v>
      </c>
      <c r="N6" s="89" t="s">
        <v>19</v>
      </c>
      <c r="O6" s="92" t="s">
        <v>20</v>
      </c>
    </row>
    <row r="7" spans="1:15" x14ac:dyDescent="0.25">
      <c r="A7" s="103" t="s">
        <v>21</v>
      </c>
      <c r="B7" s="76"/>
      <c r="C7" s="2"/>
      <c r="D7" s="2"/>
      <c r="E7" s="77"/>
      <c r="F7" s="78"/>
      <c r="G7" s="82"/>
      <c r="H7" s="77"/>
      <c r="I7" s="82"/>
      <c r="J7" s="83"/>
      <c r="K7" s="2"/>
      <c r="L7" s="2"/>
      <c r="M7" s="77"/>
      <c r="N7" s="77"/>
      <c r="O7" s="83"/>
    </row>
    <row r="8" spans="1:15" x14ac:dyDescent="0.25">
      <c r="A8" s="103" t="s">
        <v>22</v>
      </c>
      <c r="B8" s="76"/>
      <c r="C8" s="2"/>
      <c r="D8" s="2"/>
      <c r="E8" s="77"/>
      <c r="F8" s="78"/>
      <c r="G8" s="82"/>
      <c r="H8" s="77"/>
      <c r="I8" s="82">
        <f t="shared" ref="I8:I16" si="0">G8-G7</f>
        <v>0</v>
      </c>
      <c r="J8" s="83">
        <f t="shared" ref="J8:J16" si="1">H8-H7</f>
        <v>0</v>
      </c>
      <c r="K8" s="2"/>
      <c r="L8" s="2"/>
      <c r="M8" s="77"/>
      <c r="N8" s="77"/>
      <c r="O8" s="83"/>
    </row>
    <row r="9" spans="1:15" x14ac:dyDescent="0.25">
      <c r="A9" s="103" t="s">
        <v>23</v>
      </c>
      <c r="B9" s="76"/>
      <c r="C9" s="95"/>
      <c r="D9" s="2"/>
      <c r="E9" s="77"/>
      <c r="F9" s="78"/>
      <c r="G9" s="82"/>
      <c r="H9" s="77"/>
      <c r="I9" s="82">
        <f t="shared" si="0"/>
        <v>0</v>
      </c>
      <c r="J9" s="83">
        <f t="shared" si="1"/>
        <v>0</v>
      </c>
      <c r="K9" s="2"/>
      <c r="L9" s="2"/>
      <c r="M9" s="77"/>
      <c r="N9" s="77"/>
      <c r="O9" s="83"/>
    </row>
    <row r="10" spans="1:15" x14ac:dyDescent="0.25">
      <c r="A10" s="103" t="s">
        <v>24</v>
      </c>
      <c r="B10" s="76"/>
      <c r="C10" s="95"/>
      <c r="D10" s="2"/>
      <c r="E10" s="77"/>
      <c r="F10" s="78"/>
      <c r="G10" s="82"/>
      <c r="H10" s="77"/>
      <c r="I10" s="82">
        <f t="shared" si="0"/>
        <v>0</v>
      </c>
      <c r="J10" s="83">
        <f t="shared" si="1"/>
        <v>0</v>
      </c>
      <c r="K10" s="2"/>
      <c r="L10" s="2"/>
      <c r="M10" s="77"/>
      <c r="N10" s="77"/>
      <c r="O10" s="83"/>
    </row>
    <row r="11" spans="1:15" x14ac:dyDescent="0.25">
      <c r="A11" s="103" t="s">
        <v>25</v>
      </c>
      <c r="B11" s="76"/>
      <c r="C11" s="95"/>
      <c r="D11" s="2"/>
      <c r="E11" s="77"/>
      <c r="F11" s="78"/>
      <c r="G11" s="82"/>
      <c r="H11" s="77"/>
      <c r="I11" s="82">
        <f t="shared" si="0"/>
        <v>0</v>
      </c>
      <c r="J11" s="83">
        <f t="shared" si="1"/>
        <v>0</v>
      </c>
      <c r="K11" s="2"/>
      <c r="L11" s="2"/>
      <c r="M11" s="77"/>
      <c r="N11" s="77"/>
      <c r="O11" s="83"/>
    </row>
    <row r="12" spans="1:15" x14ac:dyDescent="0.25">
      <c r="A12" s="103" t="s">
        <v>26</v>
      </c>
      <c r="B12" s="76"/>
      <c r="C12" s="95"/>
      <c r="D12" s="2"/>
      <c r="E12" s="77"/>
      <c r="F12" s="78"/>
      <c r="G12" s="82"/>
      <c r="H12" s="77"/>
      <c r="I12" s="82">
        <f t="shared" si="0"/>
        <v>0</v>
      </c>
      <c r="J12" s="83">
        <f t="shared" si="1"/>
        <v>0</v>
      </c>
      <c r="K12" s="2"/>
      <c r="L12" s="2"/>
      <c r="M12" s="77"/>
      <c r="N12" s="77"/>
      <c r="O12" s="83"/>
    </row>
    <row r="13" spans="1:15" x14ac:dyDescent="0.25">
      <c r="A13" s="103" t="s">
        <v>27</v>
      </c>
      <c r="B13" s="76"/>
      <c r="C13" s="95"/>
      <c r="D13" s="2"/>
      <c r="E13" s="77"/>
      <c r="F13" s="78"/>
      <c r="G13" s="82"/>
      <c r="H13" s="77"/>
      <c r="I13" s="82">
        <f t="shared" si="0"/>
        <v>0</v>
      </c>
      <c r="J13" s="83">
        <f t="shared" si="1"/>
        <v>0</v>
      </c>
      <c r="K13" s="2"/>
      <c r="L13" s="2"/>
      <c r="M13" s="77"/>
      <c r="N13" s="77"/>
      <c r="O13" s="83"/>
    </row>
    <row r="14" spans="1:15" x14ac:dyDescent="0.25">
      <c r="A14" s="103" t="s">
        <v>28</v>
      </c>
      <c r="B14" s="76"/>
      <c r="C14" s="95"/>
      <c r="D14" s="2"/>
      <c r="E14" s="77"/>
      <c r="F14" s="78"/>
      <c r="G14" s="84"/>
      <c r="H14" s="77"/>
      <c r="I14" s="82">
        <f t="shared" si="0"/>
        <v>0</v>
      </c>
      <c r="J14" s="83">
        <f t="shared" si="1"/>
        <v>0</v>
      </c>
      <c r="K14" s="2"/>
      <c r="L14" s="2"/>
      <c r="M14" s="77"/>
      <c r="N14" s="77"/>
      <c r="O14" s="83"/>
    </row>
    <row r="15" spans="1:15" x14ac:dyDescent="0.25">
      <c r="A15" s="103" t="s">
        <v>29</v>
      </c>
      <c r="B15" s="76"/>
      <c r="C15" s="95"/>
      <c r="D15" s="2"/>
      <c r="E15" s="77"/>
      <c r="F15" s="78"/>
      <c r="G15" s="84"/>
      <c r="H15" s="77"/>
      <c r="I15" s="82">
        <f t="shared" si="0"/>
        <v>0</v>
      </c>
      <c r="J15" s="83">
        <f t="shared" si="1"/>
        <v>0</v>
      </c>
      <c r="K15" s="2"/>
      <c r="L15" s="2"/>
      <c r="M15" s="77"/>
      <c r="N15" s="77"/>
      <c r="O15" s="83"/>
    </row>
    <row r="16" spans="1:15" ht="15.75" customHeight="1" thickBot="1" x14ac:dyDescent="0.3">
      <c r="A16" s="104" t="s">
        <v>3</v>
      </c>
      <c r="B16" s="79"/>
      <c r="C16" s="96"/>
      <c r="D16" s="96"/>
      <c r="E16" s="97"/>
      <c r="F16" s="98"/>
      <c r="G16" s="85"/>
      <c r="H16" s="97"/>
      <c r="I16" s="94">
        <f t="shared" si="0"/>
        <v>0</v>
      </c>
      <c r="J16" s="86">
        <f t="shared" si="1"/>
        <v>0</v>
      </c>
      <c r="K16" s="80"/>
      <c r="L16" s="80"/>
      <c r="M16" s="97"/>
      <c r="N16" s="81"/>
      <c r="O16" s="99"/>
    </row>
    <row r="19" spans="2:4" x14ac:dyDescent="0.25">
      <c r="B19" t="s">
        <v>30</v>
      </c>
    </row>
    <row r="20" spans="2:4" x14ac:dyDescent="0.25">
      <c r="B20" t="s">
        <v>31</v>
      </c>
    </row>
    <row r="21" spans="2:4" x14ac:dyDescent="0.25">
      <c r="B21" t="e" vm="1">
        <f t="array" ref="B21">_FV(C2,"Name")</f>
        <v>#VALUE!</v>
      </c>
    </row>
    <row r="22" spans="2:4" x14ac:dyDescent="0.25">
      <c r="B22">
        <f>DAY(C1)</f>
        <v>0</v>
      </c>
      <c r="C22">
        <f>MONTH(C1)</f>
        <v>1</v>
      </c>
      <c r="D22">
        <f>YEAR(C1)</f>
        <v>1900</v>
      </c>
    </row>
    <row r="23" spans="2:4" x14ac:dyDescent="0.25">
      <c r="B23" t="e" vm="2">
        <f>_xlfn.CONCAT(B20,B21," ",B22,"/",C22,"/",D22)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zoomScale="90" zoomScaleNormal="90" workbookViewId="0">
      <selection activeCell="G4" sqref="G4"/>
    </sheetView>
  </sheetViews>
  <sheetFormatPr defaultRowHeight="15" x14ac:dyDescent="0.25"/>
  <cols>
    <col min="1" max="1" width="2.28515625" customWidth="1"/>
    <col min="2" max="2" width="11.140625" customWidth="1"/>
    <col min="3" max="3" width="16.28515625" customWidth="1"/>
    <col min="4" max="4" width="14.7109375" customWidth="1"/>
    <col min="5" max="5" width="10.5703125" bestFit="1" customWidth="1"/>
    <col min="6" max="6" width="10.42578125" customWidth="1"/>
    <col min="7" max="7" width="11" customWidth="1"/>
    <col min="8" max="9" width="10.5703125" bestFit="1" customWidth="1"/>
    <col min="10" max="10" width="10.42578125" customWidth="1"/>
    <col min="11" max="11" width="10.5703125" bestFit="1" customWidth="1"/>
    <col min="12" max="14" width="11.5703125" bestFit="1" customWidth="1"/>
  </cols>
  <sheetData>
    <row r="2" spans="2:14" ht="15.75" customHeight="1" thickBot="1" x14ac:dyDescent="0.3"/>
    <row r="3" spans="2:14" x14ac:dyDescent="0.25">
      <c r="C3" s="6"/>
      <c r="D3" s="7" t="str">
        <f>'FCF DATA'!G49</f>
        <v>Growth</v>
      </c>
      <c r="F3" s="108" t="s">
        <v>32</v>
      </c>
      <c r="G3" s="109"/>
      <c r="I3" s="114" t="s">
        <v>33</v>
      </c>
      <c r="J3" s="109"/>
    </row>
    <row r="4" spans="2:14" ht="15.75" customHeight="1" thickBot="1" x14ac:dyDescent="0.3">
      <c r="C4" s="8" t="str">
        <f>'FCF DATA'!F50</f>
        <v>3yr</v>
      </c>
      <c r="D4" s="34" t="e">
        <f>'FCF DATA'!G50</f>
        <v>#DIV/0!</v>
      </c>
      <c r="F4" s="10" t="s">
        <v>34</v>
      </c>
      <c r="G4" s="100">
        <v>0.12</v>
      </c>
      <c r="I4" s="9"/>
      <c r="J4" s="33">
        <f>(1+$J$9)/($G$9-$J$9)</f>
        <v>14.714285714285714</v>
      </c>
    </row>
    <row r="5" spans="2:14" ht="15.75" customHeight="1" thickBot="1" x14ac:dyDescent="0.3">
      <c r="C5" s="8" t="str">
        <f>'FCF DATA'!F51</f>
        <v>5yr</v>
      </c>
      <c r="D5" s="34" t="e">
        <f>'FCF DATA'!G51</f>
        <v>#DIV/0!</v>
      </c>
      <c r="F5" s="11" t="s">
        <v>35</v>
      </c>
      <c r="G5" s="101">
        <v>0.1</v>
      </c>
    </row>
    <row r="6" spans="2:14" ht="15.75" customHeight="1" thickBot="1" x14ac:dyDescent="0.3">
      <c r="C6" s="9" t="str">
        <f>'FCF DATA'!F52</f>
        <v>10yr</v>
      </c>
      <c r="D6" s="35" t="e">
        <f>'FCF DATA'!G52</f>
        <v>#DIV/0!</v>
      </c>
      <c r="G6" s="44"/>
    </row>
    <row r="7" spans="2:14" ht="15.75" customHeight="1" thickBot="1" x14ac:dyDescent="0.3"/>
    <row r="8" spans="2:14" x14ac:dyDescent="0.25">
      <c r="C8" s="6" t="str">
        <f>'FCF DATA'!F54</f>
        <v>Year</v>
      </c>
      <c r="D8" s="7" t="str">
        <f>'FCF DATA'!G54</f>
        <v>Min CF + 10%</v>
      </c>
      <c r="F8" s="108" t="s">
        <v>36</v>
      </c>
      <c r="G8" s="109"/>
      <c r="I8" s="117" t="s">
        <v>37</v>
      </c>
      <c r="J8" s="109"/>
    </row>
    <row r="9" spans="2:14" ht="15.75" customHeight="1" thickBot="1" x14ac:dyDescent="0.3">
      <c r="C9" s="32" t="str">
        <f>'FCF DATA'!F55</f>
        <v>2024-09-30</v>
      </c>
      <c r="D9" s="33" t="e">
        <f>'FCF DATA'!G55</f>
        <v>#DIV/0!</v>
      </c>
      <c r="F9" s="11"/>
      <c r="G9" s="36">
        <v>0.1</v>
      </c>
      <c r="I9" s="9"/>
      <c r="J9" s="39">
        <v>0.03</v>
      </c>
    </row>
    <row r="10" spans="2:14" ht="15.75" customHeight="1" thickBot="1" x14ac:dyDescent="0.3"/>
    <row r="11" spans="2:14" x14ac:dyDescent="0.25">
      <c r="B11" s="13" t="s">
        <v>38</v>
      </c>
      <c r="C11" s="23">
        <v>0</v>
      </c>
      <c r="D11" s="24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  <c r="J11" s="24">
        <v>7</v>
      </c>
      <c r="K11" s="24">
        <v>8</v>
      </c>
      <c r="L11" s="24">
        <v>9</v>
      </c>
      <c r="M11" s="14">
        <v>10</v>
      </c>
      <c r="N11" s="106" t="s">
        <v>39</v>
      </c>
    </row>
    <row r="12" spans="2:14" ht="15.75" customHeight="1" thickBot="1" x14ac:dyDescent="0.3">
      <c r="B12" s="15" t="s">
        <v>40</v>
      </c>
      <c r="C12" s="25" t="str">
        <f>C9</f>
        <v>2024-09-30</v>
      </c>
      <c r="D12" s="26">
        <f t="shared" ref="D12:M12" si="0">C12+1</f>
        <v>45566</v>
      </c>
      <c r="E12" s="26">
        <f t="shared" si="0"/>
        <v>45567</v>
      </c>
      <c r="F12" s="26">
        <f t="shared" si="0"/>
        <v>45568</v>
      </c>
      <c r="G12" s="26">
        <f t="shared" si="0"/>
        <v>45569</v>
      </c>
      <c r="H12" s="26">
        <f t="shared" si="0"/>
        <v>45570</v>
      </c>
      <c r="I12" s="26">
        <f t="shared" si="0"/>
        <v>45571</v>
      </c>
      <c r="J12" s="26">
        <f t="shared" si="0"/>
        <v>45572</v>
      </c>
      <c r="K12" s="26">
        <f t="shared" si="0"/>
        <v>45573</v>
      </c>
      <c r="L12" s="26">
        <f t="shared" si="0"/>
        <v>45574</v>
      </c>
      <c r="M12" s="22">
        <f t="shared" si="0"/>
        <v>45575</v>
      </c>
      <c r="N12" s="107"/>
    </row>
    <row r="13" spans="2:14" ht="15.75" customHeight="1" thickBot="1" x14ac:dyDescent="0.3">
      <c r="B13" s="13" t="s">
        <v>41</v>
      </c>
      <c r="C13" s="40" t="e">
        <f>D9</f>
        <v>#DIV/0!</v>
      </c>
      <c r="D13" s="40" t="e">
        <f t="shared" ref="D13:M13" si="1">C13*(1+D14)</f>
        <v>#DIV/0!</v>
      </c>
      <c r="E13" s="40" t="e">
        <f t="shared" si="1"/>
        <v>#DIV/0!</v>
      </c>
      <c r="F13" s="40" t="e">
        <f t="shared" si="1"/>
        <v>#DIV/0!</v>
      </c>
      <c r="G13" s="40" t="e">
        <f t="shared" si="1"/>
        <v>#DIV/0!</v>
      </c>
      <c r="H13" s="40" t="e">
        <f t="shared" si="1"/>
        <v>#DIV/0!</v>
      </c>
      <c r="I13" s="40" t="e">
        <f t="shared" si="1"/>
        <v>#DIV/0!</v>
      </c>
      <c r="J13" s="40" t="e">
        <f t="shared" si="1"/>
        <v>#DIV/0!</v>
      </c>
      <c r="K13" s="40" t="e">
        <f t="shared" si="1"/>
        <v>#DIV/0!</v>
      </c>
      <c r="L13" s="40" t="e">
        <f t="shared" si="1"/>
        <v>#DIV/0!</v>
      </c>
      <c r="M13" s="41" t="e">
        <f t="shared" si="1"/>
        <v>#DIV/0!</v>
      </c>
      <c r="N13" s="42" t="e">
        <f>M13*(1+$J$9)/(G9-J9)</f>
        <v>#DIV/0!</v>
      </c>
    </row>
    <row r="14" spans="2:14" x14ac:dyDescent="0.25">
      <c r="B14" s="112" t="s">
        <v>42</v>
      </c>
      <c r="C14" s="113"/>
      <c r="D14" s="16">
        <f>$G$4</f>
        <v>0.12</v>
      </c>
      <c r="E14" s="16">
        <f>$G$4</f>
        <v>0.12</v>
      </c>
      <c r="F14" s="16">
        <f>$G$4</f>
        <v>0.12</v>
      </c>
      <c r="G14" s="16">
        <f>$G$4</f>
        <v>0.12</v>
      </c>
      <c r="H14" s="16">
        <f>$G$4</f>
        <v>0.12</v>
      </c>
      <c r="I14" s="16">
        <f>$G$5</f>
        <v>0.1</v>
      </c>
      <c r="J14" s="16">
        <f>$G$5</f>
        <v>0.1</v>
      </c>
      <c r="K14" s="16">
        <f>$G$5</f>
        <v>0.1</v>
      </c>
      <c r="L14" s="16">
        <f>$G$5</f>
        <v>0.1</v>
      </c>
      <c r="M14" s="18">
        <f>$G$5</f>
        <v>0.1</v>
      </c>
      <c r="N14" s="12"/>
    </row>
    <row r="15" spans="2:14" x14ac:dyDescent="0.25">
      <c r="B15" s="112" t="s">
        <v>43</v>
      </c>
      <c r="C15" s="113"/>
      <c r="D15" s="17">
        <f t="shared" ref="D15:M15" si="2">(1+$G$9)^D11</f>
        <v>1.1000000000000001</v>
      </c>
      <c r="E15" s="17">
        <f t="shared" si="2"/>
        <v>1.2100000000000002</v>
      </c>
      <c r="F15" s="17">
        <f t="shared" si="2"/>
        <v>1.3310000000000004</v>
      </c>
      <c r="G15" s="17">
        <f t="shared" si="2"/>
        <v>1.4641000000000004</v>
      </c>
      <c r="H15" s="17">
        <f t="shared" si="2"/>
        <v>1.6105100000000006</v>
      </c>
      <c r="I15" s="17">
        <f t="shared" si="2"/>
        <v>1.7715610000000008</v>
      </c>
      <c r="J15" s="17">
        <f t="shared" si="2"/>
        <v>1.9487171000000012</v>
      </c>
      <c r="K15" s="17">
        <f t="shared" si="2"/>
        <v>2.1435888100000011</v>
      </c>
      <c r="L15" s="17">
        <f t="shared" si="2"/>
        <v>2.3579476910000015</v>
      </c>
      <c r="M15" s="19">
        <f t="shared" si="2"/>
        <v>2.5937424601000019</v>
      </c>
      <c r="N15" s="12"/>
    </row>
    <row r="16" spans="2:14" ht="15.75" customHeight="1" thickBot="1" x14ac:dyDescent="0.3">
      <c r="B16" s="110" t="s">
        <v>44</v>
      </c>
      <c r="C16" s="111"/>
      <c r="D16" s="20" t="e">
        <f t="shared" ref="D16:M16" si="3">D13/D15</f>
        <v>#DIV/0!</v>
      </c>
      <c r="E16" s="20" t="e">
        <f t="shared" si="3"/>
        <v>#DIV/0!</v>
      </c>
      <c r="F16" s="20" t="e">
        <f t="shared" si="3"/>
        <v>#DIV/0!</v>
      </c>
      <c r="G16" s="20" t="e">
        <f t="shared" si="3"/>
        <v>#DIV/0!</v>
      </c>
      <c r="H16" s="20" t="e">
        <f t="shared" si="3"/>
        <v>#DIV/0!</v>
      </c>
      <c r="I16" s="20" t="e">
        <f t="shared" si="3"/>
        <v>#DIV/0!</v>
      </c>
      <c r="J16" s="20" t="e">
        <f t="shared" si="3"/>
        <v>#DIV/0!</v>
      </c>
      <c r="K16" s="20" t="e">
        <f t="shared" si="3"/>
        <v>#DIV/0!</v>
      </c>
      <c r="L16" s="20" t="e">
        <f t="shared" si="3"/>
        <v>#DIV/0!</v>
      </c>
      <c r="M16" s="21" t="e">
        <f t="shared" si="3"/>
        <v>#DIV/0!</v>
      </c>
      <c r="N16" s="12"/>
    </row>
    <row r="17" spans="2:14" ht="15.75" customHeight="1" thickBot="1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8.75" customHeight="1" x14ac:dyDescent="0.3">
      <c r="C18" s="37" t="e" vm="3">
        <f t="array" ref="C18">_FV('Data Entry'!C2,"Ticker symbol",TRUE)</f>
        <v>#VALUE!</v>
      </c>
      <c r="D18" s="38"/>
    </row>
    <row r="19" spans="2:14" ht="18.75" customHeight="1" x14ac:dyDescent="0.3">
      <c r="C19" s="115" t="e" vm="4">
        <f t="array" ref="C19">_FV('Data Entry'!C2,"Official name",TRUE)</f>
        <v>#VALUE!</v>
      </c>
      <c r="D19" s="116"/>
    </row>
    <row r="20" spans="2:14" x14ac:dyDescent="0.25">
      <c r="C20" s="27" t="s">
        <v>45</v>
      </c>
      <c r="D20" s="51" t="e" vm="5">
        <f t="array" ref="D20">_FV('Data Entry'!C2,"Price")</f>
        <v>#VALUE!</v>
      </c>
    </row>
    <row r="21" spans="2:14" ht="15.75" customHeight="1" thickBot="1" x14ac:dyDescent="0.3">
      <c r="C21" s="9" t="s">
        <v>46</v>
      </c>
      <c r="D21" s="28" t="e" vm="6">
        <f t="array" ref="D21">_FV('Data Entry'!C2,"Shares outstanding",TRUE)</f>
        <v>#VALUE!</v>
      </c>
    </row>
    <row r="22" spans="2:14" ht="15.75" customHeight="1" thickBot="1" x14ac:dyDescent="0.3"/>
    <row r="23" spans="2:14" x14ac:dyDescent="0.25">
      <c r="C23" s="29" t="s">
        <v>47</v>
      </c>
      <c r="D23" s="30" t="e">
        <f>SUM(D16:M16)+N13</f>
        <v>#DIV/0!</v>
      </c>
    </row>
    <row r="24" spans="2:14" ht="15.75" customHeight="1" thickBot="1" x14ac:dyDescent="0.3">
      <c r="C24" s="31" t="s">
        <v>48</v>
      </c>
      <c r="D24" s="52" t="e">
        <f>D23/D21*1000000</f>
        <v>#DIV/0!</v>
      </c>
    </row>
    <row r="26" spans="2:14" x14ac:dyDescent="0.25">
      <c r="C26" s="72" t="s">
        <v>49</v>
      </c>
      <c r="D26" s="71" t="e">
        <f>(D24-D20)/D20</f>
        <v>#DIV/0!</v>
      </c>
    </row>
  </sheetData>
  <mergeCells count="9">
    <mergeCell ref="C19:D19"/>
    <mergeCell ref="B14:C14"/>
    <mergeCell ref="F8:G8"/>
    <mergeCell ref="I8:J8"/>
    <mergeCell ref="N11:N12"/>
    <mergeCell ref="F3:G3"/>
    <mergeCell ref="B16:C16"/>
    <mergeCell ref="B15:C15"/>
    <mergeCell ref="I3:J3"/>
  </mergeCells>
  <conditionalFormatting sqref="D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2"/>
  <sheetViews>
    <sheetView topLeftCell="A44" workbookViewId="0">
      <selection activeCell="G53" sqref="G53"/>
    </sheetView>
  </sheetViews>
  <sheetFormatPr defaultRowHeight="15" x14ac:dyDescent="0.25"/>
  <cols>
    <col min="2" max="2" width="11.5703125" customWidth="1"/>
    <col min="3" max="3" width="12.5703125" customWidth="1"/>
    <col min="4" max="4" width="12.5703125" bestFit="1" customWidth="1"/>
    <col min="5" max="5" width="11.5703125" customWidth="1"/>
    <col min="6" max="6" width="11.42578125" customWidth="1"/>
    <col min="7" max="7" width="14.28515625" customWidth="1"/>
    <col min="8" max="8" width="11" bestFit="1" customWidth="1"/>
    <col min="9" max="9" width="10.85546875" customWidth="1"/>
    <col min="10" max="10" width="11.85546875" customWidth="1"/>
    <col min="14" max="14" width="13.140625" customWidth="1"/>
    <col min="15" max="15" width="13.42578125" customWidth="1"/>
    <col min="16" max="16" width="12.5703125" customWidth="1"/>
  </cols>
  <sheetData>
    <row r="1" spans="1:5" x14ac:dyDescent="0.25">
      <c r="C1" t="s">
        <v>50</v>
      </c>
    </row>
    <row r="2" spans="1:5" ht="30" customHeight="1" x14ac:dyDescent="0.25">
      <c r="A2" t="s">
        <v>40</v>
      </c>
      <c r="B2" t="s">
        <v>82</v>
      </c>
      <c r="C2" s="45" t="s">
        <v>51</v>
      </c>
      <c r="D2" s="49" t="s">
        <v>52</v>
      </c>
      <c r="E2" t="s">
        <v>41</v>
      </c>
    </row>
    <row r="3" spans="1:5" x14ac:dyDescent="0.25">
      <c r="A3">
        <f>YEAR(B3)</f>
        <v>2015</v>
      </c>
      <c r="B3" t="str">
        <f t="array" ref="B3:B12">'Data Entry'!A7:A16</f>
        <v>2015-12-31</v>
      </c>
      <c r="C3" s="68">
        <f t="array" ref="C3:C12">'Data Entry'!M7:M16</f>
        <v>0</v>
      </c>
      <c r="D3" s="68">
        <f t="array" ref="D3:D12">'Data Entry'!N7:N16</f>
        <v>0</v>
      </c>
      <c r="E3" s="1">
        <f t="shared" ref="E3:E12" si="0">C3+D3</f>
        <v>0</v>
      </c>
    </row>
    <row r="4" spans="1:5" x14ac:dyDescent="0.25">
      <c r="A4">
        <f t="shared" ref="A4:A12" si="1">YEAR(B4)</f>
        <v>2016</v>
      </c>
      <c r="B4" t="str">
        <v>2016-12-31</v>
      </c>
      <c r="C4" s="68">
        <v>0</v>
      </c>
      <c r="D4" s="68">
        <v>0</v>
      </c>
      <c r="E4" s="1">
        <f t="shared" si="0"/>
        <v>0</v>
      </c>
    </row>
    <row r="5" spans="1:5" x14ac:dyDescent="0.25">
      <c r="A5">
        <f t="shared" si="1"/>
        <v>2017</v>
      </c>
      <c r="B5" t="str">
        <v>2017-12-31</v>
      </c>
      <c r="C5" s="68">
        <v>0</v>
      </c>
      <c r="D5" s="68">
        <v>0</v>
      </c>
      <c r="E5" s="1">
        <f t="shared" si="0"/>
        <v>0</v>
      </c>
    </row>
    <row r="6" spans="1:5" x14ac:dyDescent="0.25">
      <c r="A6">
        <f t="shared" si="1"/>
        <v>2018</v>
      </c>
      <c r="B6" t="str">
        <v>2018-12-31</v>
      </c>
      <c r="C6" s="68">
        <v>0</v>
      </c>
      <c r="D6" s="68">
        <v>0</v>
      </c>
      <c r="E6" s="1">
        <f t="shared" si="0"/>
        <v>0</v>
      </c>
    </row>
    <row r="7" spans="1:5" x14ac:dyDescent="0.25">
      <c r="A7">
        <f t="shared" si="1"/>
        <v>2019</v>
      </c>
      <c r="B7" t="str">
        <v>2019-12-31</v>
      </c>
      <c r="C7" s="68">
        <v>0</v>
      </c>
      <c r="D7" s="68">
        <v>0</v>
      </c>
      <c r="E7" s="1">
        <f t="shared" si="0"/>
        <v>0</v>
      </c>
    </row>
    <row r="8" spans="1:5" x14ac:dyDescent="0.25">
      <c r="A8">
        <f t="shared" si="1"/>
        <v>2020</v>
      </c>
      <c r="B8" t="str">
        <v>2020-12-31</v>
      </c>
      <c r="C8" s="68">
        <v>0</v>
      </c>
      <c r="D8" s="68">
        <v>0</v>
      </c>
      <c r="E8" s="1">
        <f t="shared" si="0"/>
        <v>0</v>
      </c>
    </row>
    <row r="9" spans="1:5" x14ac:dyDescent="0.25">
      <c r="A9">
        <f t="shared" si="1"/>
        <v>2021</v>
      </c>
      <c r="B9" t="str">
        <v>2021-12-31</v>
      </c>
      <c r="C9" s="68">
        <v>0</v>
      </c>
      <c r="D9" s="68">
        <v>0</v>
      </c>
      <c r="E9" s="1">
        <f t="shared" si="0"/>
        <v>0</v>
      </c>
    </row>
    <row r="10" spans="1:5" x14ac:dyDescent="0.25">
      <c r="A10">
        <f t="shared" si="1"/>
        <v>2022</v>
      </c>
      <c r="B10" t="str">
        <v>2022-12-31</v>
      </c>
      <c r="C10" s="68">
        <v>0</v>
      </c>
      <c r="D10" s="68">
        <v>0</v>
      </c>
      <c r="E10" s="1">
        <f t="shared" si="0"/>
        <v>0</v>
      </c>
    </row>
    <row r="11" spans="1:5" x14ac:dyDescent="0.25">
      <c r="A11">
        <f t="shared" si="1"/>
        <v>2023</v>
      </c>
      <c r="B11" t="str">
        <v>2023-12-31</v>
      </c>
      <c r="C11" s="68">
        <v>0</v>
      </c>
      <c r="D11" s="68">
        <v>0</v>
      </c>
      <c r="E11" s="1">
        <f t="shared" si="0"/>
        <v>0</v>
      </c>
    </row>
    <row r="12" spans="1:5" x14ac:dyDescent="0.25">
      <c r="A12">
        <f t="shared" si="1"/>
        <v>2024</v>
      </c>
      <c r="B12" t="str">
        <v>2024-09-30</v>
      </c>
      <c r="C12" s="68">
        <v>0</v>
      </c>
      <c r="D12" s="68">
        <v>0</v>
      </c>
      <c r="E12" s="1">
        <f t="shared" si="0"/>
        <v>0</v>
      </c>
    </row>
    <row r="14" spans="1:5" x14ac:dyDescent="0.25">
      <c r="B14" t="s">
        <v>53</v>
      </c>
      <c r="C14" t="s">
        <v>54</v>
      </c>
      <c r="D14" t="s">
        <v>54</v>
      </c>
    </row>
    <row r="16" spans="1:5" x14ac:dyDescent="0.25">
      <c r="C16" t="s">
        <v>55</v>
      </c>
    </row>
    <row r="17" spans="1:7" ht="30" customHeight="1" x14ac:dyDescent="0.25">
      <c r="A17" t="s">
        <v>40</v>
      </c>
      <c r="B17" t="s">
        <v>82</v>
      </c>
      <c r="C17" t="s">
        <v>11</v>
      </c>
      <c r="D17" t="s">
        <v>56</v>
      </c>
      <c r="E17" t="s">
        <v>57</v>
      </c>
      <c r="F17" s="45" t="s">
        <v>58</v>
      </c>
      <c r="G17" t="s">
        <v>59</v>
      </c>
    </row>
    <row r="18" spans="1:7" x14ac:dyDescent="0.25">
      <c r="A18">
        <f>YEAR(B18)</f>
        <v>2015</v>
      </c>
      <c r="B18" t="str">
        <f t="shared" ref="B18:B27" si="2">B3</f>
        <v>2015-12-31</v>
      </c>
      <c r="C18" s="2">
        <f t="array" ref="C18:C27">'Data Entry'!F7:F16</f>
        <v>0</v>
      </c>
      <c r="D18" s="2">
        <f t="array" ref="D18:D27">'Data Entry'!D7:D16</f>
        <v>0</v>
      </c>
      <c r="E18" s="43" t="e">
        <f>D18/'Data Entry'!C7</f>
        <v>#DIV/0!</v>
      </c>
      <c r="F18" s="2">
        <f t="array" ref="F18:F27">'Data Entry'!B7:B16</f>
        <v>0</v>
      </c>
      <c r="G18" s="3" t="e">
        <f t="shared" ref="G18:G27" si="3">C18*(1+E18)-F18</f>
        <v>#DIV/0!</v>
      </c>
    </row>
    <row r="19" spans="1:7" x14ac:dyDescent="0.25">
      <c r="A19">
        <f t="shared" ref="A19:A27" si="4">YEAR(B19)</f>
        <v>2016</v>
      </c>
      <c r="B19" t="str">
        <f t="shared" si="2"/>
        <v>2016-12-31</v>
      </c>
      <c r="C19" s="2">
        <v>0</v>
      </c>
      <c r="D19" s="2">
        <v>0</v>
      </c>
      <c r="E19" s="43" t="e">
        <f>D19/'Data Entry'!C8</f>
        <v>#DIV/0!</v>
      </c>
      <c r="F19" s="2">
        <v>0</v>
      </c>
      <c r="G19" s="3" t="e">
        <f t="shared" si="3"/>
        <v>#DIV/0!</v>
      </c>
    </row>
    <row r="20" spans="1:7" x14ac:dyDescent="0.25">
      <c r="A20">
        <f t="shared" si="4"/>
        <v>2017</v>
      </c>
      <c r="B20" t="str">
        <f t="shared" si="2"/>
        <v>2017-12-31</v>
      </c>
      <c r="C20" s="2">
        <v>0</v>
      </c>
      <c r="D20" s="2">
        <v>0</v>
      </c>
      <c r="E20" s="43" t="e">
        <f>D20/'Data Entry'!C9</f>
        <v>#DIV/0!</v>
      </c>
      <c r="F20" s="2">
        <v>0</v>
      </c>
      <c r="G20" s="3" t="e">
        <f t="shared" si="3"/>
        <v>#DIV/0!</v>
      </c>
    </row>
    <row r="21" spans="1:7" x14ac:dyDescent="0.25">
      <c r="A21">
        <f t="shared" si="4"/>
        <v>2018</v>
      </c>
      <c r="B21" t="str">
        <f t="shared" si="2"/>
        <v>2018-12-31</v>
      </c>
      <c r="C21" s="2">
        <v>0</v>
      </c>
      <c r="D21" s="2">
        <v>0</v>
      </c>
      <c r="E21" s="43" t="e">
        <f>D21/'Data Entry'!C10</f>
        <v>#DIV/0!</v>
      </c>
      <c r="F21" s="2">
        <v>0</v>
      </c>
      <c r="G21" s="3" t="e">
        <f t="shared" si="3"/>
        <v>#DIV/0!</v>
      </c>
    </row>
    <row r="22" spans="1:7" x14ac:dyDescent="0.25">
      <c r="A22">
        <f t="shared" si="4"/>
        <v>2019</v>
      </c>
      <c r="B22" t="str">
        <f t="shared" si="2"/>
        <v>2019-12-31</v>
      </c>
      <c r="C22" s="2">
        <v>0</v>
      </c>
      <c r="D22" s="2">
        <v>0</v>
      </c>
      <c r="E22" s="43" t="e">
        <f>D22/'Data Entry'!C11</f>
        <v>#DIV/0!</v>
      </c>
      <c r="F22" s="2">
        <v>0</v>
      </c>
      <c r="G22" s="3" t="e">
        <f t="shared" si="3"/>
        <v>#DIV/0!</v>
      </c>
    </row>
    <row r="23" spans="1:7" x14ac:dyDescent="0.25">
      <c r="A23">
        <f t="shared" si="4"/>
        <v>2020</v>
      </c>
      <c r="B23" t="str">
        <f t="shared" si="2"/>
        <v>2020-12-31</v>
      </c>
      <c r="C23" s="2">
        <v>0</v>
      </c>
      <c r="D23" s="2">
        <v>0</v>
      </c>
      <c r="E23" s="43" t="e">
        <f>D23/'Data Entry'!C12</f>
        <v>#DIV/0!</v>
      </c>
      <c r="F23" s="2">
        <v>0</v>
      </c>
      <c r="G23" s="3" t="e">
        <f t="shared" si="3"/>
        <v>#DIV/0!</v>
      </c>
    </row>
    <row r="24" spans="1:7" x14ac:dyDescent="0.25">
      <c r="A24">
        <f t="shared" si="4"/>
        <v>2021</v>
      </c>
      <c r="B24" t="str">
        <f t="shared" si="2"/>
        <v>2021-12-31</v>
      </c>
      <c r="C24" s="2">
        <v>0</v>
      </c>
      <c r="D24" s="2">
        <v>0</v>
      </c>
      <c r="E24" s="43" t="e">
        <f>D24/'Data Entry'!C13</f>
        <v>#DIV/0!</v>
      </c>
      <c r="F24" s="2">
        <v>0</v>
      </c>
      <c r="G24" s="3" t="e">
        <f t="shared" si="3"/>
        <v>#DIV/0!</v>
      </c>
    </row>
    <row r="25" spans="1:7" x14ac:dyDescent="0.25">
      <c r="A25">
        <f t="shared" si="4"/>
        <v>2022</v>
      </c>
      <c r="B25" t="str">
        <f t="shared" si="2"/>
        <v>2022-12-31</v>
      </c>
      <c r="C25" s="2">
        <v>0</v>
      </c>
      <c r="D25" s="2">
        <v>0</v>
      </c>
      <c r="E25" s="43" t="e">
        <f>D25/'Data Entry'!C14</f>
        <v>#DIV/0!</v>
      </c>
      <c r="F25" s="2">
        <v>0</v>
      </c>
      <c r="G25" s="3" t="e">
        <f t="shared" si="3"/>
        <v>#DIV/0!</v>
      </c>
    </row>
    <row r="26" spans="1:7" x14ac:dyDescent="0.25">
      <c r="A26">
        <f t="shared" si="4"/>
        <v>2023</v>
      </c>
      <c r="B26" t="str">
        <f t="shared" si="2"/>
        <v>2023-12-31</v>
      </c>
      <c r="C26" s="2">
        <v>0</v>
      </c>
      <c r="D26" s="2">
        <v>0</v>
      </c>
      <c r="E26" s="43" t="e">
        <f>D26/'Data Entry'!C15</f>
        <v>#DIV/0!</v>
      </c>
      <c r="F26" s="2">
        <v>0</v>
      </c>
      <c r="G26" s="3" t="e">
        <f t="shared" si="3"/>
        <v>#DIV/0!</v>
      </c>
    </row>
    <row r="27" spans="1:7" x14ac:dyDescent="0.25">
      <c r="A27">
        <f t="shared" si="4"/>
        <v>2024</v>
      </c>
      <c r="B27" t="str">
        <f t="shared" si="2"/>
        <v>2024-09-30</v>
      </c>
      <c r="C27" s="2">
        <v>0</v>
      </c>
      <c r="D27" s="2">
        <v>0</v>
      </c>
      <c r="E27" s="43" t="e">
        <f>D27/'Data Entry'!C16</f>
        <v>#DIV/0!</v>
      </c>
      <c r="F27" s="2">
        <v>0</v>
      </c>
      <c r="G27" s="3" t="e">
        <f t="shared" si="3"/>
        <v>#DIV/0!</v>
      </c>
    </row>
    <row r="28" spans="1:7" x14ac:dyDescent="0.25">
      <c r="E28" s="2"/>
    </row>
    <row r="29" spans="1:7" x14ac:dyDescent="0.25">
      <c r="B29" t="s">
        <v>53</v>
      </c>
      <c r="C29" t="s">
        <v>60</v>
      </c>
      <c r="D29" t="s">
        <v>60</v>
      </c>
      <c r="E29" s="2"/>
      <c r="F29" t="s">
        <v>61</v>
      </c>
    </row>
    <row r="30" spans="1:7" x14ac:dyDescent="0.25">
      <c r="E30" s="4" t="s">
        <v>62</v>
      </c>
    </row>
    <row r="32" spans="1:7" x14ac:dyDescent="0.25">
      <c r="C32" t="s">
        <v>63</v>
      </c>
    </row>
    <row r="33" spans="1:15" x14ac:dyDescent="0.25">
      <c r="N33" s="47" t="s">
        <v>64</v>
      </c>
      <c r="O33" s="47"/>
    </row>
    <row r="34" spans="1:15" ht="30" customHeight="1" x14ac:dyDescent="0.25">
      <c r="A34" t="s">
        <v>40</v>
      </c>
      <c r="B34" t="s">
        <v>82</v>
      </c>
      <c r="C34" t="s">
        <v>65</v>
      </c>
      <c r="D34" s="48" t="s">
        <v>66</v>
      </c>
      <c r="E34" s="46" t="s">
        <v>64</v>
      </c>
      <c r="F34" s="49" t="s">
        <v>52</v>
      </c>
      <c r="G34" s="45" t="s">
        <v>67</v>
      </c>
      <c r="H34" t="s">
        <v>68</v>
      </c>
      <c r="J34" s="48" t="s">
        <v>69</v>
      </c>
      <c r="K34" s="48" t="s">
        <v>70</v>
      </c>
      <c r="L34" s="48"/>
      <c r="N34" s="45" t="s">
        <v>71</v>
      </c>
      <c r="O34" s="45" t="s">
        <v>72</v>
      </c>
    </row>
    <row r="35" spans="1:15" x14ac:dyDescent="0.25">
      <c r="A35">
        <f>YEAR(B35)</f>
        <v>2015</v>
      </c>
      <c r="B35" t="str">
        <f t="shared" ref="B35:B44" si="5">B3</f>
        <v>2015-12-31</v>
      </c>
      <c r="C35" s="68">
        <f t="array" ref="C35:C44">'Data Entry'!E7:E16</f>
        <v>0</v>
      </c>
      <c r="D35">
        <f t="shared" ref="D35:D44" si="6">IF(ISNUMBER(J35+K35),J35+K35,0)</f>
        <v>0</v>
      </c>
      <c r="E35" s="1">
        <f t="shared" ref="E35:E44" si="7">N35-O35</f>
        <v>0</v>
      </c>
      <c r="F35" s="50">
        <f t="shared" ref="F35:F44" si="8">D3</f>
        <v>0</v>
      </c>
      <c r="G35" s="68">
        <f t="array" ref="G35:G44">'Data Entry'!O7:O16</f>
        <v>0</v>
      </c>
      <c r="H35" s="1">
        <f t="shared" ref="H35:H44" si="9">C35-D35+E35-F35-G35</f>
        <v>0</v>
      </c>
      <c r="J35" s="2">
        <f t="array" ref="J35:K44">'Data Entry'!K7:L16</f>
        <v>0</v>
      </c>
      <c r="K35" s="2">
        <v>0</v>
      </c>
      <c r="N35" s="68">
        <f t="array" ref="N35:O44">'Data Entry'!I7:J16</f>
        <v>0</v>
      </c>
      <c r="O35" s="68">
        <v>0</v>
      </c>
    </row>
    <row r="36" spans="1:15" x14ac:dyDescent="0.25">
      <c r="A36">
        <f t="shared" ref="A36:A44" si="10">YEAR(B36)</f>
        <v>2016</v>
      </c>
      <c r="B36" t="str">
        <f t="shared" si="5"/>
        <v>2016-12-31</v>
      </c>
      <c r="C36" s="68">
        <v>0</v>
      </c>
      <c r="D36">
        <f t="shared" si="6"/>
        <v>0</v>
      </c>
      <c r="E36" s="1">
        <f t="shared" si="7"/>
        <v>0</v>
      </c>
      <c r="F36" s="50">
        <f t="shared" si="8"/>
        <v>0</v>
      </c>
      <c r="G36" s="68">
        <v>0</v>
      </c>
      <c r="H36" s="1">
        <f t="shared" si="9"/>
        <v>0</v>
      </c>
      <c r="J36" s="2">
        <v>0</v>
      </c>
      <c r="K36" s="2">
        <v>0</v>
      </c>
      <c r="N36" s="68">
        <v>0</v>
      </c>
      <c r="O36" s="68">
        <v>0</v>
      </c>
    </row>
    <row r="37" spans="1:15" x14ac:dyDescent="0.25">
      <c r="A37">
        <f t="shared" si="10"/>
        <v>2017</v>
      </c>
      <c r="B37" t="str">
        <f t="shared" si="5"/>
        <v>2017-12-31</v>
      </c>
      <c r="C37" s="68">
        <v>0</v>
      </c>
      <c r="D37">
        <f t="shared" si="6"/>
        <v>0</v>
      </c>
      <c r="E37" s="1">
        <f t="shared" si="7"/>
        <v>0</v>
      </c>
      <c r="F37" s="50">
        <f t="shared" si="8"/>
        <v>0</v>
      </c>
      <c r="G37" s="68">
        <v>0</v>
      </c>
      <c r="H37" s="1">
        <f t="shared" si="9"/>
        <v>0</v>
      </c>
      <c r="J37" s="2">
        <v>0</v>
      </c>
      <c r="K37" s="2">
        <v>0</v>
      </c>
      <c r="N37" s="68">
        <v>0</v>
      </c>
      <c r="O37" s="68">
        <v>0</v>
      </c>
    </row>
    <row r="38" spans="1:15" x14ac:dyDescent="0.25">
      <c r="A38">
        <f t="shared" si="10"/>
        <v>2018</v>
      </c>
      <c r="B38" t="str">
        <f t="shared" si="5"/>
        <v>2018-12-31</v>
      </c>
      <c r="C38" s="68">
        <v>0</v>
      </c>
      <c r="D38">
        <f t="shared" si="6"/>
        <v>0</v>
      </c>
      <c r="E38" s="1">
        <f t="shared" si="7"/>
        <v>0</v>
      </c>
      <c r="F38" s="50">
        <f t="shared" si="8"/>
        <v>0</v>
      </c>
      <c r="G38" s="68">
        <v>0</v>
      </c>
      <c r="H38" s="1">
        <f t="shared" si="9"/>
        <v>0</v>
      </c>
      <c r="J38" s="2">
        <v>0</v>
      </c>
      <c r="K38" s="2">
        <v>0</v>
      </c>
      <c r="N38" s="68">
        <v>0</v>
      </c>
      <c r="O38" s="68">
        <v>0</v>
      </c>
    </row>
    <row r="39" spans="1:15" x14ac:dyDescent="0.25">
      <c r="A39">
        <f t="shared" si="10"/>
        <v>2019</v>
      </c>
      <c r="B39" t="str">
        <f t="shared" si="5"/>
        <v>2019-12-31</v>
      </c>
      <c r="C39" s="68">
        <v>0</v>
      </c>
      <c r="D39">
        <f t="shared" si="6"/>
        <v>0</v>
      </c>
      <c r="E39" s="1">
        <f t="shared" si="7"/>
        <v>0</v>
      </c>
      <c r="F39" s="50">
        <f t="shared" si="8"/>
        <v>0</v>
      </c>
      <c r="G39" s="68">
        <v>0</v>
      </c>
      <c r="H39" s="1">
        <f t="shared" si="9"/>
        <v>0</v>
      </c>
      <c r="J39" s="2">
        <v>0</v>
      </c>
      <c r="K39" s="2">
        <v>0</v>
      </c>
      <c r="N39" s="68">
        <v>0</v>
      </c>
      <c r="O39" s="68">
        <v>0</v>
      </c>
    </row>
    <row r="40" spans="1:15" x14ac:dyDescent="0.25">
      <c r="A40">
        <f t="shared" si="10"/>
        <v>2020</v>
      </c>
      <c r="B40" t="str">
        <f t="shared" si="5"/>
        <v>2020-12-31</v>
      </c>
      <c r="C40" s="68">
        <v>0</v>
      </c>
      <c r="D40">
        <f t="shared" si="6"/>
        <v>0</v>
      </c>
      <c r="E40" s="1">
        <f t="shared" si="7"/>
        <v>0</v>
      </c>
      <c r="F40" s="50">
        <f t="shared" si="8"/>
        <v>0</v>
      </c>
      <c r="G40" s="68">
        <v>0</v>
      </c>
      <c r="H40" s="1">
        <f t="shared" si="9"/>
        <v>0</v>
      </c>
      <c r="J40" s="2">
        <v>0</v>
      </c>
      <c r="K40" s="2">
        <v>0</v>
      </c>
      <c r="N40" s="68">
        <v>0</v>
      </c>
      <c r="O40" s="68">
        <v>0</v>
      </c>
    </row>
    <row r="41" spans="1:15" x14ac:dyDescent="0.25">
      <c r="A41">
        <f t="shared" si="10"/>
        <v>2021</v>
      </c>
      <c r="B41" t="str">
        <f t="shared" si="5"/>
        <v>2021-12-31</v>
      </c>
      <c r="C41" s="68">
        <v>0</v>
      </c>
      <c r="D41">
        <f t="shared" si="6"/>
        <v>0</v>
      </c>
      <c r="E41" s="1">
        <f t="shared" si="7"/>
        <v>0</v>
      </c>
      <c r="F41" s="50">
        <f t="shared" si="8"/>
        <v>0</v>
      </c>
      <c r="G41" s="68">
        <v>0</v>
      </c>
      <c r="H41" s="1">
        <f t="shared" si="9"/>
        <v>0</v>
      </c>
      <c r="J41" s="2">
        <v>0</v>
      </c>
      <c r="K41" s="2">
        <v>0</v>
      </c>
      <c r="N41" s="68">
        <v>0</v>
      </c>
      <c r="O41" s="68">
        <v>0</v>
      </c>
    </row>
    <row r="42" spans="1:15" x14ac:dyDescent="0.25">
      <c r="A42">
        <f t="shared" si="10"/>
        <v>2022</v>
      </c>
      <c r="B42" t="str">
        <f t="shared" si="5"/>
        <v>2022-12-31</v>
      </c>
      <c r="C42" s="68">
        <v>0</v>
      </c>
      <c r="D42">
        <f t="shared" si="6"/>
        <v>0</v>
      </c>
      <c r="E42" s="1">
        <f t="shared" si="7"/>
        <v>0</v>
      </c>
      <c r="F42" s="50">
        <f t="shared" si="8"/>
        <v>0</v>
      </c>
      <c r="G42" s="68">
        <v>0</v>
      </c>
      <c r="H42" s="1">
        <f t="shared" si="9"/>
        <v>0</v>
      </c>
      <c r="J42" s="2">
        <v>0</v>
      </c>
      <c r="K42" s="2">
        <v>0</v>
      </c>
      <c r="N42" s="68">
        <v>0</v>
      </c>
      <c r="O42" s="68">
        <v>0</v>
      </c>
    </row>
    <row r="43" spans="1:15" x14ac:dyDescent="0.25">
      <c r="A43">
        <f t="shared" si="10"/>
        <v>2023</v>
      </c>
      <c r="B43" t="str">
        <f t="shared" si="5"/>
        <v>2023-12-31</v>
      </c>
      <c r="C43" s="68">
        <v>0</v>
      </c>
      <c r="D43">
        <f t="shared" si="6"/>
        <v>0</v>
      </c>
      <c r="E43" s="1">
        <f t="shared" si="7"/>
        <v>0</v>
      </c>
      <c r="F43" s="50">
        <f t="shared" si="8"/>
        <v>0</v>
      </c>
      <c r="G43" s="68">
        <v>0</v>
      </c>
      <c r="H43" s="1">
        <f t="shared" si="9"/>
        <v>0</v>
      </c>
      <c r="J43" s="2">
        <v>0</v>
      </c>
      <c r="K43" s="2">
        <v>0</v>
      </c>
      <c r="N43" s="69">
        <v>0</v>
      </c>
      <c r="O43" s="68">
        <v>0</v>
      </c>
    </row>
    <row r="44" spans="1:15" x14ac:dyDescent="0.25">
      <c r="A44">
        <f t="shared" si="10"/>
        <v>2024</v>
      </c>
      <c r="B44" t="str">
        <f t="shared" si="5"/>
        <v>2024-09-30</v>
      </c>
      <c r="C44" s="68">
        <v>0</v>
      </c>
      <c r="D44">
        <f t="shared" si="6"/>
        <v>0</v>
      </c>
      <c r="E44" s="1">
        <f t="shared" si="7"/>
        <v>0</v>
      </c>
      <c r="F44" s="50">
        <f t="shared" si="8"/>
        <v>0</v>
      </c>
      <c r="G44" s="68">
        <v>0</v>
      </c>
      <c r="H44" s="1">
        <f t="shared" si="9"/>
        <v>0</v>
      </c>
      <c r="J44" s="2">
        <v>0</v>
      </c>
      <c r="K44" s="2">
        <v>0</v>
      </c>
      <c r="N44" s="69">
        <v>0</v>
      </c>
      <c r="O44" s="68">
        <v>0</v>
      </c>
    </row>
    <row r="46" spans="1:15" x14ac:dyDescent="0.25">
      <c r="B46" t="s">
        <v>53</v>
      </c>
      <c r="C46" t="s">
        <v>60</v>
      </c>
      <c r="F46" t="s">
        <v>54</v>
      </c>
      <c r="G46" t="s">
        <v>54</v>
      </c>
      <c r="J46" t="s">
        <v>54</v>
      </c>
      <c r="K46" t="s">
        <v>54</v>
      </c>
      <c r="N46" t="s">
        <v>73</v>
      </c>
      <c r="O46" t="s">
        <v>73</v>
      </c>
    </row>
    <row r="47" spans="1:15" x14ac:dyDescent="0.25">
      <c r="G47" t="s">
        <v>74</v>
      </c>
    </row>
    <row r="49" spans="1:7" x14ac:dyDescent="0.25">
      <c r="A49" t="s">
        <v>40</v>
      </c>
      <c r="B49" t="s">
        <v>82</v>
      </c>
      <c r="C49" t="s">
        <v>75</v>
      </c>
      <c r="G49" t="s">
        <v>76</v>
      </c>
    </row>
    <row r="50" spans="1:7" x14ac:dyDescent="0.25">
      <c r="A50">
        <f>YEAR(B50)</f>
        <v>2015</v>
      </c>
      <c r="B50" t="str">
        <f t="shared" ref="B50:B59" si="11">B3</f>
        <v>2015-12-31</v>
      </c>
      <c r="C50" s="3" t="e">
        <f t="shared" ref="C50:C59" si="12">(E3+G18+H35)/3</f>
        <v>#DIV/0!</v>
      </c>
      <c r="F50" t="s">
        <v>77</v>
      </c>
      <c r="G50" s="5" t="e">
        <f>SLOPE(C56:C59,A56:A59)/C56/3</f>
        <v>#DIV/0!</v>
      </c>
    </row>
    <row r="51" spans="1:7" x14ac:dyDescent="0.25">
      <c r="A51">
        <f t="shared" ref="A51:A59" si="13">YEAR(B51)</f>
        <v>2016</v>
      </c>
      <c r="B51" t="str">
        <f t="shared" si="11"/>
        <v>2016-12-31</v>
      </c>
      <c r="C51" s="3" t="e">
        <f t="shared" si="12"/>
        <v>#DIV/0!</v>
      </c>
      <c r="F51" t="s">
        <v>78</v>
      </c>
      <c r="G51" s="5" t="e">
        <f>SLOPE(C54:C59,A54:A59)/C54/5</f>
        <v>#DIV/0!</v>
      </c>
    </row>
    <row r="52" spans="1:7" x14ac:dyDescent="0.25">
      <c r="A52">
        <f t="shared" si="13"/>
        <v>2017</v>
      </c>
      <c r="B52" t="str">
        <f t="shared" si="11"/>
        <v>2017-12-31</v>
      </c>
      <c r="C52" s="3" t="e">
        <f t="shared" si="12"/>
        <v>#DIV/0!</v>
      </c>
      <c r="F52" t="s">
        <v>79</v>
      </c>
      <c r="G52" s="5" t="e">
        <f>SLOPE(C50:C59,A50:A59)/C50/9</f>
        <v>#DIV/0!</v>
      </c>
    </row>
    <row r="53" spans="1:7" x14ac:dyDescent="0.25">
      <c r="A53">
        <f t="shared" si="13"/>
        <v>2018</v>
      </c>
      <c r="B53" t="str">
        <f t="shared" si="11"/>
        <v>2018-12-31</v>
      </c>
      <c r="C53" s="3" t="e">
        <f t="shared" si="12"/>
        <v>#DIV/0!</v>
      </c>
    </row>
    <row r="54" spans="1:7" x14ac:dyDescent="0.25">
      <c r="A54">
        <f t="shared" si="13"/>
        <v>2019</v>
      </c>
      <c r="B54" t="str">
        <f t="shared" si="11"/>
        <v>2019-12-31</v>
      </c>
      <c r="C54" s="3" t="e">
        <f t="shared" si="12"/>
        <v>#DIV/0!</v>
      </c>
      <c r="F54" t="s">
        <v>40</v>
      </c>
      <c r="G54" t="s">
        <v>80</v>
      </c>
    </row>
    <row r="55" spans="1:7" x14ac:dyDescent="0.25">
      <c r="A55">
        <f t="shared" si="13"/>
        <v>2020</v>
      </c>
      <c r="B55" t="str">
        <f t="shared" si="11"/>
        <v>2020-12-31</v>
      </c>
      <c r="C55" s="3" t="e">
        <f t="shared" si="12"/>
        <v>#DIV/0!</v>
      </c>
      <c r="F55" t="str">
        <f>B59</f>
        <v>2024-09-30</v>
      </c>
      <c r="G55" s="3" t="e">
        <f>MIN(E12,G27,H44)*1.1</f>
        <v>#DIV/0!</v>
      </c>
    </row>
    <row r="56" spans="1:7" x14ac:dyDescent="0.25">
      <c r="A56">
        <f t="shared" si="13"/>
        <v>2021</v>
      </c>
      <c r="B56" t="str">
        <f t="shared" si="11"/>
        <v>2021-12-31</v>
      </c>
      <c r="C56" s="3" t="e">
        <f t="shared" si="12"/>
        <v>#DIV/0!</v>
      </c>
    </row>
    <row r="57" spans="1:7" x14ac:dyDescent="0.25">
      <c r="A57">
        <f t="shared" si="13"/>
        <v>2022</v>
      </c>
      <c r="B57" t="str">
        <f t="shared" si="11"/>
        <v>2022-12-31</v>
      </c>
      <c r="C57" s="3" t="e">
        <f t="shared" si="12"/>
        <v>#DIV/0!</v>
      </c>
    </row>
    <row r="58" spans="1:7" x14ac:dyDescent="0.25">
      <c r="A58">
        <f t="shared" si="13"/>
        <v>2023</v>
      </c>
      <c r="B58" t="str">
        <f t="shared" si="11"/>
        <v>2023-12-31</v>
      </c>
      <c r="C58" s="3" t="e">
        <f t="shared" si="12"/>
        <v>#DIV/0!</v>
      </c>
    </row>
    <row r="59" spans="1:7" x14ac:dyDescent="0.25">
      <c r="A59">
        <f t="shared" si="13"/>
        <v>2024</v>
      </c>
      <c r="B59" t="str">
        <f t="shared" si="11"/>
        <v>2024-09-30</v>
      </c>
      <c r="C59" s="3" t="e">
        <f t="shared" si="12"/>
        <v>#DIV/0!</v>
      </c>
    </row>
    <row r="61" spans="1:7" ht="15.75" customHeight="1" thickBot="1" x14ac:dyDescent="0.3"/>
    <row r="62" spans="1:7" x14ac:dyDescent="0.25">
      <c r="B62" s="65" t="s">
        <v>40</v>
      </c>
      <c r="C62" s="118" t="s">
        <v>81</v>
      </c>
      <c r="D62" s="119"/>
      <c r="E62" s="119"/>
      <c r="F62" s="120"/>
    </row>
    <row r="63" spans="1:7" ht="15.75" customHeight="1" thickBot="1" x14ac:dyDescent="0.3">
      <c r="B63" s="66"/>
      <c r="C63" s="62" t="str">
        <f>E2</f>
        <v>FCF</v>
      </c>
      <c r="D63" s="63" t="str">
        <f>G17</f>
        <v>Levered FCF</v>
      </c>
      <c r="E63" s="63" t="str">
        <f>H34</f>
        <v>FCFE</v>
      </c>
      <c r="F63" s="64" t="str">
        <f>C49</f>
        <v>Avrage CF</v>
      </c>
    </row>
    <row r="64" spans="1:7" x14ac:dyDescent="0.25">
      <c r="B64" s="66" t="str">
        <f t="shared" ref="B64:B72" si="14">B3</f>
        <v>2015-12-31</v>
      </c>
      <c r="C64" s="59" t="e">
        <f t="shared" ref="C64:C72" si="15">(E4-E3)/E3</f>
        <v>#DIV/0!</v>
      </c>
      <c r="D64" s="60" t="e">
        <f t="shared" ref="D64:D72" si="16">(G19-G18)/G18</f>
        <v>#DIV/0!</v>
      </c>
      <c r="E64" s="60" t="e">
        <f t="shared" ref="E64:E72" si="17">(H36-H35)/H35</f>
        <v>#DIV/0!</v>
      </c>
      <c r="F64" s="61" t="e">
        <f t="shared" ref="F64:F72" si="18">(C51-C50)/C50</f>
        <v>#DIV/0!</v>
      </c>
    </row>
    <row r="65" spans="2:6" x14ac:dyDescent="0.25">
      <c r="B65" s="66" t="str">
        <f t="shared" si="14"/>
        <v>2016-12-31</v>
      </c>
      <c r="C65" s="54" t="e">
        <f t="shared" si="15"/>
        <v>#DIV/0!</v>
      </c>
      <c r="D65" s="53" t="e">
        <f t="shared" si="16"/>
        <v>#DIV/0!</v>
      </c>
      <c r="E65" s="53" t="e">
        <f t="shared" si="17"/>
        <v>#DIV/0!</v>
      </c>
      <c r="F65" s="55" t="e">
        <f t="shared" si="18"/>
        <v>#DIV/0!</v>
      </c>
    </row>
    <row r="66" spans="2:6" x14ac:dyDescent="0.25">
      <c r="B66" s="66" t="str">
        <f t="shared" si="14"/>
        <v>2017-12-31</v>
      </c>
      <c r="C66" s="54" t="e">
        <f t="shared" si="15"/>
        <v>#DIV/0!</v>
      </c>
      <c r="D66" s="53" t="e">
        <f t="shared" si="16"/>
        <v>#DIV/0!</v>
      </c>
      <c r="E66" s="53" t="e">
        <f t="shared" si="17"/>
        <v>#DIV/0!</v>
      </c>
      <c r="F66" s="55" t="e">
        <f t="shared" si="18"/>
        <v>#DIV/0!</v>
      </c>
    </row>
    <row r="67" spans="2:6" x14ac:dyDescent="0.25">
      <c r="B67" s="66" t="str">
        <f t="shared" si="14"/>
        <v>2018-12-31</v>
      </c>
      <c r="C67" s="54" t="e">
        <f t="shared" si="15"/>
        <v>#DIV/0!</v>
      </c>
      <c r="D67" s="53" t="e">
        <f t="shared" si="16"/>
        <v>#DIV/0!</v>
      </c>
      <c r="E67" s="53" t="e">
        <f t="shared" si="17"/>
        <v>#DIV/0!</v>
      </c>
      <c r="F67" s="55" t="e">
        <f t="shared" si="18"/>
        <v>#DIV/0!</v>
      </c>
    </row>
    <row r="68" spans="2:6" x14ac:dyDescent="0.25">
      <c r="B68" s="66" t="str">
        <f t="shared" si="14"/>
        <v>2019-12-31</v>
      </c>
      <c r="C68" s="54" t="e">
        <f t="shared" si="15"/>
        <v>#DIV/0!</v>
      </c>
      <c r="D68" s="53" t="e">
        <f t="shared" si="16"/>
        <v>#DIV/0!</v>
      </c>
      <c r="E68" s="53" t="e">
        <f t="shared" si="17"/>
        <v>#DIV/0!</v>
      </c>
      <c r="F68" s="55" t="e">
        <f t="shared" si="18"/>
        <v>#DIV/0!</v>
      </c>
    </row>
    <row r="69" spans="2:6" x14ac:dyDescent="0.25">
      <c r="B69" s="66" t="str">
        <f t="shared" si="14"/>
        <v>2020-12-31</v>
      </c>
      <c r="C69" s="54" t="e">
        <f t="shared" si="15"/>
        <v>#DIV/0!</v>
      </c>
      <c r="D69" s="53" t="e">
        <f t="shared" si="16"/>
        <v>#DIV/0!</v>
      </c>
      <c r="E69" s="53" t="e">
        <f t="shared" si="17"/>
        <v>#DIV/0!</v>
      </c>
      <c r="F69" s="55" t="e">
        <f t="shared" si="18"/>
        <v>#DIV/0!</v>
      </c>
    </row>
    <row r="70" spans="2:6" x14ac:dyDescent="0.25">
      <c r="B70" s="66" t="str">
        <f t="shared" si="14"/>
        <v>2021-12-31</v>
      </c>
      <c r="C70" s="54" t="e">
        <f t="shared" si="15"/>
        <v>#DIV/0!</v>
      </c>
      <c r="D70" s="53" t="e">
        <f t="shared" si="16"/>
        <v>#DIV/0!</v>
      </c>
      <c r="E70" s="53" t="e">
        <f t="shared" si="17"/>
        <v>#DIV/0!</v>
      </c>
      <c r="F70" s="55" t="e">
        <f t="shared" si="18"/>
        <v>#DIV/0!</v>
      </c>
    </row>
    <row r="71" spans="2:6" x14ac:dyDescent="0.25">
      <c r="B71" s="66" t="str">
        <f t="shared" si="14"/>
        <v>2022-12-31</v>
      </c>
      <c r="C71" s="54" t="e">
        <f t="shared" si="15"/>
        <v>#DIV/0!</v>
      </c>
      <c r="D71" s="53" t="e">
        <f t="shared" si="16"/>
        <v>#DIV/0!</v>
      </c>
      <c r="E71" s="53" t="e">
        <f t="shared" si="17"/>
        <v>#DIV/0!</v>
      </c>
      <c r="F71" s="55" t="e">
        <f t="shared" si="18"/>
        <v>#DIV/0!</v>
      </c>
    </row>
    <row r="72" spans="2:6" ht="15.75" customHeight="1" thickBot="1" x14ac:dyDescent="0.3">
      <c r="B72" s="67" t="str">
        <f t="shared" si="14"/>
        <v>2023-12-31</v>
      </c>
      <c r="C72" s="56" t="e">
        <f t="shared" si="15"/>
        <v>#DIV/0!</v>
      </c>
      <c r="D72" s="57" t="e">
        <f t="shared" si="16"/>
        <v>#DIV/0!</v>
      </c>
      <c r="E72" s="57" t="e">
        <f t="shared" si="17"/>
        <v>#DIV/0!</v>
      </c>
      <c r="F72" s="58" t="e">
        <f t="shared" si="18"/>
        <v>#DIV/0!</v>
      </c>
    </row>
  </sheetData>
  <mergeCells count="1">
    <mergeCell ref="C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 Entry</vt:lpstr>
      <vt:lpstr>DCF</vt:lpstr>
      <vt:lpstr>FCF DATA</vt:lpstr>
      <vt:lpstr>Free Cash Flow Graph</vt:lpstr>
      <vt:lpstr>Growth YoY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בן חור</dc:creator>
  <cp:lastModifiedBy>יובל בן חור</cp:lastModifiedBy>
  <dcterms:created xsi:type="dcterms:W3CDTF">2023-11-03T19:54:15Z</dcterms:created>
  <dcterms:modified xsi:type="dcterms:W3CDTF">2024-12-08T21:53:30Z</dcterms:modified>
</cp:coreProperties>
</file>