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\\BOVEENAS\photo\Docs Ronnie Jessy\Documenten Ronnie\crypto\"/>
    </mc:Choice>
  </mc:AlternateContent>
  <xr:revisionPtr revIDLastSave="0" documentId="13_ncr:1_{6F3BA0A5-0174-4F3D-A0F1-15773F03F1D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" l="1"/>
  <c r="A18" i="1" l="1"/>
  <c r="A17" i="1"/>
  <c r="A16" i="1"/>
  <c r="A15" i="1"/>
  <c r="A14" i="1"/>
  <c r="A12" i="1"/>
  <c r="A11" i="1"/>
  <c r="A10" i="1"/>
  <c r="A8" i="1"/>
  <c r="A9" i="1"/>
  <c r="X21" i="1"/>
  <c r="W21" i="1"/>
  <c r="V21" i="1"/>
  <c r="U21" i="1"/>
  <c r="T21" i="1"/>
  <c r="S21" i="1"/>
  <c r="R21" i="1"/>
  <c r="Q21" i="1"/>
  <c r="L21" i="1"/>
  <c r="P21" i="1"/>
  <c r="O21" i="1"/>
  <c r="K21" i="1"/>
  <c r="J21" i="1"/>
  <c r="N21" i="1"/>
  <c r="I21" i="1"/>
  <c r="M21" i="1"/>
  <c r="H21" i="1"/>
  <c r="F21" i="1"/>
  <c r="C21" i="1"/>
  <c r="C22" i="1" l="1"/>
  <c r="C23" i="1"/>
  <c r="C24" i="1"/>
  <c r="C25" i="1"/>
  <c r="C26" i="1"/>
  <c r="C27" i="1"/>
  <c r="C28" i="1"/>
  <c r="C29" i="1"/>
  <c r="C30" i="1"/>
  <c r="F22" i="1" l="1"/>
  <c r="D23" i="1"/>
  <c r="D24" i="1"/>
  <c r="I24" i="1" l="1"/>
  <c r="N24" i="1"/>
  <c r="P24" i="1" s="1"/>
  <c r="I23" i="1"/>
  <c r="N23" i="1"/>
  <c r="P23" i="1" s="1"/>
  <c r="F23" i="1"/>
  <c r="F24" i="1" s="1"/>
  <c r="G24" i="1" s="1"/>
  <c r="G22" i="1"/>
  <c r="D22" i="1"/>
  <c r="S23" i="1"/>
  <c r="S24" i="1"/>
  <c r="D25" i="1"/>
  <c r="N25" i="1" s="1"/>
  <c r="D26" i="1"/>
  <c r="D27" i="1"/>
  <c r="D28" i="1"/>
  <c r="N28" i="1" s="1"/>
  <c r="P28" i="1" s="1"/>
  <c r="D29" i="1"/>
  <c r="N29" i="1" s="1"/>
  <c r="P29" i="1" s="1"/>
  <c r="D30" i="1"/>
  <c r="C31" i="1"/>
  <c r="D31" i="1" s="1"/>
  <c r="C32" i="1"/>
  <c r="D32" i="1" s="1"/>
  <c r="C33" i="1"/>
  <c r="D33" i="1" s="1"/>
  <c r="N27" i="1" l="1"/>
  <c r="P27" i="1" s="1"/>
  <c r="N26" i="1"/>
  <c r="P26" i="1" s="1"/>
  <c r="N22" i="1"/>
  <c r="S22" i="1"/>
  <c r="U22" i="1" s="1"/>
  <c r="V22" i="1" s="1"/>
  <c r="I33" i="1"/>
  <c r="N33" i="1"/>
  <c r="P33" i="1" s="1"/>
  <c r="I31" i="1"/>
  <c r="N31" i="1"/>
  <c r="P31" i="1" s="1"/>
  <c r="I32" i="1"/>
  <c r="N32" i="1"/>
  <c r="P32" i="1" s="1"/>
  <c r="I30" i="1"/>
  <c r="N30" i="1"/>
  <c r="P30" i="1" s="1"/>
  <c r="I25" i="1"/>
  <c r="P25" i="1"/>
  <c r="G23" i="1"/>
  <c r="I22" i="1"/>
  <c r="J22" i="1" s="1"/>
  <c r="J23" i="1" s="1"/>
  <c r="J24" i="1" s="1"/>
  <c r="F25" i="1"/>
  <c r="E32" i="1"/>
  <c r="E28" i="1"/>
  <c r="E24" i="1"/>
  <c r="E31" i="1"/>
  <c r="E27" i="1"/>
  <c r="E23" i="1"/>
  <c r="E30" i="1"/>
  <c r="E26" i="1"/>
  <c r="E22" i="1"/>
  <c r="E33" i="1"/>
  <c r="E29" i="1"/>
  <c r="E25" i="1"/>
  <c r="U24" i="1"/>
  <c r="U23" i="1"/>
  <c r="K24" i="1"/>
  <c r="K23" i="1"/>
  <c r="S32" i="1"/>
  <c r="S33" i="1"/>
  <c r="S31" i="1"/>
  <c r="S30" i="1"/>
  <c r="W23" i="1" l="1"/>
  <c r="T22" i="1"/>
  <c r="T23" i="1" s="1"/>
  <c r="T24" i="1" s="1"/>
  <c r="W24" i="1"/>
  <c r="V23" i="1"/>
  <c r="V24" i="1" s="1"/>
  <c r="K22" i="1"/>
  <c r="L22" i="1" s="1"/>
  <c r="L23" i="1" s="1"/>
  <c r="L24" i="1" s="1"/>
  <c r="J25" i="1"/>
  <c r="P22" i="1"/>
  <c r="O22" i="1"/>
  <c r="W22" i="1" l="1"/>
  <c r="O23" i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B10" i="1" s="1"/>
  <c r="Q22" i="1"/>
  <c r="F26" i="1"/>
  <c r="G25" i="1"/>
  <c r="I28" i="1"/>
  <c r="S28" i="1"/>
  <c r="Q23" i="1" l="1"/>
  <c r="X22" i="1"/>
  <c r="F27" i="1"/>
  <c r="F28" i="1" s="1"/>
  <c r="G26" i="1"/>
  <c r="I29" i="1"/>
  <c r="S29" i="1"/>
  <c r="S26" i="1"/>
  <c r="Q24" i="1" l="1"/>
  <c r="X23" i="1"/>
  <c r="G27" i="1"/>
  <c r="I26" i="1"/>
  <c r="J26" i="1" s="1"/>
  <c r="I27" i="1"/>
  <c r="S27" i="1"/>
  <c r="S25" i="1"/>
  <c r="T25" i="1" s="1"/>
  <c r="Q25" i="1" l="1"/>
  <c r="X24" i="1"/>
  <c r="T26" i="1"/>
  <c r="J27" i="1"/>
  <c r="J28" i="1" s="1"/>
  <c r="J29" i="1" s="1"/>
  <c r="J30" i="1" s="1"/>
  <c r="J31" i="1" s="1"/>
  <c r="J32" i="1" s="1"/>
  <c r="J33" i="1" s="1"/>
  <c r="B9" i="1" s="1"/>
  <c r="F29" i="1"/>
  <c r="G28" i="1"/>
  <c r="K32" i="1"/>
  <c r="U32" i="1"/>
  <c r="K26" i="1"/>
  <c r="U26" i="1"/>
  <c r="K29" i="1"/>
  <c r="U29" i="1"/>
  <c r="K33" i="1"/>
  <c r="U33" i="1"/>
  <c r="K28" i="1"/>
  <c r="U28" i="1"/>
  <c r="K31" i="1"/>
  <c r="U31" i="1"/>
  <c r="K25" i="1"/>
  <c r="K30" i="1"/>
  <c r="U30" i="1"/>
  <c r="K27" i="1"/>
  <c r="U27" i="1"/>
  <c r="W31" i="1" l="1"/>
  <c r="W33" i="1"/>
  <c r="W26" i="1"/>
  <c r="W30" i="1"/>
  <c r="W28" i="1"/>
  <c r="W32" i="1"/>
  <c r="T27" i="1"/>
  <c r="T28" i="1" s="1"/>
  <c r="T29" i="1" s="1"/>
  <c r="T30" i="1" s="1"/>
  <c r="T31" i="1" s="1"/>
  <c r="T32" i="1" s="1"/>
  <c r="T33" i="1" s="1"/>
  <c r="L25" i="1"/>
  <c r="L26" i="1" s="1"/>
  <c r="L27" i="1" s="1"/>
  <c r="L28" i="1" s="1"/>
  <c r="L29" i="1" s="1"/>
  <c r="L30" i="1" s="1"/>
  <c r="L31" i="1" s="1"/>
  <c r="L32" i="1" s="1"/>
  <c r="L33" i="1" s="1"/>
  <c r="W29" i="1"/>
  <c r="W27" i="1"/>
  <c r="Q26" i="1"/>
  <c r="F30" i="1"/>
  <c r="G29" i="1"/>
  <c r="U25" i="1"/>
  <c r="V25" i="1" s="1"/>
  <c r="V26" i="1" s="1"/>
  <c r="V27" i="1" s="1"/>
  <c r="V28" i="1" s="1"/>
  <c r="V29" i="1" s="1"/>
  <c r="V30" i="1" s="1"/>
  <c r="V31" i="1" s="1"/>
  <c r="V32" i="1" s="1"/>
  <c r="V33" i="1" s="1"/>
  <c r="X25" i="1" l="1"/>
  <c r="W25" i="1"/>
  <c r="Q27" i="1"/>
  <c r="X26" i="1"/>
  <c r="F31" i="1"/>
  <c r="G30" i="1"/>
  <c r="X27" i="1" l="1"/>
  <c r="Q28" i="1"/>
  <c r="F32" i="1"/>
  <c r="G31" i="1"/>
  <c r="Q29" i="1" l="1"/>
  <c r="X28" i="1"/>
  <c r="F33" i="1"/>
  <c r="B8" i="1" s="1"/>
  <c r="G32" i="1"/>
  <c r="X29" i="1" l="1"/>
  <c r="Q30" i="1"/>
  <c r="G33" i="1"/>
  <c r="Q31" i="1" l="1"/>
  <c r="X30" i="1"/>
  <c r="X31" i="1" l="1"/>
  <c r="Q32" i="1"/>
  <c r="Q33" i="1" l="1"/>
  <c r="X33" i="1" s="1"/>
  <c r="B12" i="1" s="1"/>
  <c r="X32" i="1"/>
</calcChain>
</file>

<file path=xl/sharedStrings.xml><?xml version="1.0" encoding="utf-8"?>
<sst xmlns="http://schemas.openxmlformats.org/spreadsheetml/2006/main" count="15" uniqueCount="14">
  <si>
    <t>Sell</t>
  </si>
  <si>
    <t>Profit</t>
  </si>
  <si>
    <t>Cumm profit</t>
  </si>
  <si>
    <t>Percentage 
CHX to sell</t>
  </si>
  <si>
    <t>Cryptocurrency in current portfolio</t>
  </si>
  <si>
    <t>COTI</t>
  </si>
  <si>
    <t>NEX</t>
  </si>
  <si>
    <t>BTC</t>
  </si>
  <si>
    <t>USDT</t>
  </si>
  <si>
    <t>CHX</t>
  </si>
  <si>
    <t>ETH</t>
  </si>
  <si>
    <t>You like the excel sheet and you want to support development? Make a donation:</t>
  </si>
  <si>
    <t>bc1qu8jutgvmxz3ll9mx5juvuwwumlganelq6pmk7c</t>
  </si>
  <si>
    <t>0x84ecc069a1b894aaef13a629f8449632d97d1416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</si>
</sst>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&quot;$&quot;* #,##0.000000_);_(&quot;$&quot;* \(#,##0.000000\);_(&quot;$&quot;* &quot;-&quot;??_);_(@_)"/>
    <numFmt numFmtId="166" formatCode="0.00000000"/>
    <numFmt numFmtId="167" formatCode="0.000000000"/>
    <numFmt numFmtId="168" formatCode="_(&quot;$&quot;* #,##0.000_);_(&quot;$&quot;* \(#,##0.000\);_(&quot;$&quot;* &quot;-&quot;??_);_(@_)"/>
    <numFmt numFmtId="169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165" fontId="0" fillId="0" borderId="0" xfId="1" applyNumberFormat="1" applyFont="1" applyProtection="1">
      <protection locked="0"/>
    </xf>
    <xf numFmtId="164" fontId="0" fillId="0" borderId="0" xfId="1" applyFont="1" applyProtection="1">
      <protection locked="0"/>
    </xf>
    <xf numFmtId="0" fontId="0" fillId="0" borderId="0" xfId="0" applyProtection="1">
      <protection locked="0"/>
    </xf>
    <xf numFmtId="1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4" borderId="4" xfId="0" applyFill="1" applyBorder="1" applyAlignment="1" applyProtection="1">
      <alignment vertical="top"/>
      <protection locked="0"/>
    </xf>
    <xf numFmtId="164" fontId="0" fillId="4" borderId="4" xfId="1" applyFont="1" applyFill="1" applyBorder="1" applyAlignment="1" applyProtection="1">
      <alignment vertical="top" wrapText="1"/>
      <protection locked="0"/>
    </xf>
    <xf numFmtId="0" fontId="0" fillId="4" borderId="8" xfId="0" applyFill="1" applyBorder="1" applyAlignment="1" applyProtection="1">
      <alignment vertical="top"/>
      <protection locked="0"/>
    </xf>
    <xf numFmtId="0" fontId="0" fillId="3" borderId="8" xfId="0" applyFill="1" applyBorder="1" applyAlignment="1" applyProtection="1">
      <alignment vertical="top" wrapText="1"/>
      <protection locked="0"/>
    </xf>
    <xf numFmtId="0" fontId="0" fillId="3" borderId="4" xfId="0" applyFill="1" applyBorder="1" applyAlignment="1" applyProtection="1">
      <alignment vertical="top" wrapText="1"/>
      <protection locked="0"/>
    </xf>
    <xf numFmtId="0" fontId="0" fillId="3" borderId="8" xfId="0" applyFill="1" applyBorder="1" applyAlignment="1" applyProtection="1">
      <alignment vertical="top"/>
      <protection locked="0"/>
    </xf>
    <xf numFmtId="0" fontId="0" fillId="4" borderId="8" xfId="0" applyFill="1" applyBorder="1" applyAlignment="1" applyProtection="1">
      <alignment vertical="top" wrapText="1"/>
      <protection locked="0"/>
    </xf>
    <xf numFmtId="0" fontId="0" fillId="4" borderId="4" xfId="0" applyFill="1" applyBorder="1" applyAlignment="1" applyProtection="1">
      <alignment vertical="top" wrapText="1"/>
      <protection locked="0"/>
    </xf>
    <xf numFmtId="165" fontId="0" fillId="0" borderId="5" xfId="1" applyNumberFormat="1" applyFont="1" applyBorder="1" applyProtection="1">
      <protection locked="0"/>
    </xf>
    <xf numFmtId="10" fontId="0" fillId="2" borderId="5" xfId="2" applyNumberFormat="1" applyFont="1" applyFill="1" applyBorder="1" applyProtection="1">
      <protection locked="0"/>
    </xf>
    <xf numFmtId="1" fontId="0" fillId="0" borderId="5" xfId="0" applyNumberFormat="1" applyBorder="1" applyProtection="1">
      <protection locked="0"/>
    </xf>
    <xf numFmtId="164" fontId="0" fillId="0" borderId="5" xfId="0" applyNumberFormat="1" applyBorder="1" applyProtection="1">
      <protection locked="0"/>
    </xf>
    <xf numFmtId="1" fontId="0" fillId="0" borderId="5" xfId="1" applyNumberFormat="1" applyFont="1" applyBorder="1" applyProtection="1">
      <protection locked="0"/>
    </xf>
    <xf numFmtId="9" fontId="0" fillId="2" borderId="5" xfId="2" applyFont="1" applyFill="1" applyBorder="1" applyProtection="1">
      <protection locked="0"/>
    </xf>
    <xf numFmtId="166" fontId="0" fillId="0" borderId="5" xfId="0" applyNumberFormat="1" applyBorder="1" applyProtection="1">
      <protection locked="0"/>
    </xf>
    <xf numFmtId="167" fontId="0" fillId="0" borderId="5" xfId="0" applyNumberFormat="1" applyBorder="1" applyProtection="1">
      <protection locked="0"/>
    </xf>
    <xf numFmtId="164" fontId="0" fillId="0" borderId="0" xfId="0" applyNumberFormat="1" applyBorder="1" applyProtection="1">
      <protection locked="0"/>
    </xf>
    <xf numFmtId="164" fontId="0" fillId="0" borderId="1" xfId="0" applyNumberFormat="1" applyBorder="1" applyProtection="1">
      <protection locked="0"/>
    </xf>
    <xf numFmtId="165" fontId="0" fillId="0" borderId="6" xfId="1" applyNumberFormat="1" applyFont="1" applyBorder="1" applyProtection="1">
      <protection locked="0"/>
    </xf>
    <xf numFmtId="10" fontId="0" fillId="2" borderId="6" xfId="2" applyNumberFormat="1" applyFont="1" applyFill="1" applyBorder="1" applyProtection="1">
      <protection locked="0"/>
    </xf>
    <xf numFmtId="1" fontId="0" fillId="0" borderId="6" xfId="0" applyNumberFormat="1" applyBorder="1" applyProtection="1">
      <protection locked="0"/>
    </xf>
    <xf numFmtId="164" fontId="0" fillId="0" borderId="6" xfId="0" applyNumberFormat="1" applyBorder="1" applyProtection="1">
      <protection locked="0"/>
    </xf>
    <xf numFmtId="1" fontId="0" fillId="0" borderId="6" xfId="1" applyNumberFormat="1" applyFont="1" applyBorder="1" applyProtection="1">
      <protection locked="0"/>
    </xf>
    <xf numFmtId="9" fontId="0" fillId="2" borderId="6" xfId="2" applyFont="1" applyFill="1" applyBorder="1" applyProtection="1">
      <protection locked="0"/>
    </xf>
    <xf numFmtId="166" fontId="0" fillId="0" borderId="6" xfId="0" applyNumberFormat="1" applyBorder="1" applyProtection="1">
      <protection locked="0"/>
    </xf>
    <xf numFmtId="167" fontId="0" fillId="0" borderId="6" xfId="0" applyNumberFormat="1" applyBorder="1" applyProtection="1">
      <protection locked="0"/>
    </xf>
    <xf numFmtId="165" fontId="0" fillId="0" borderId="7" xfId="1" applyNumberFormat="1" applyFont="1" applyBorder="1" applyProtection="1">
      <protection locked="0"/>
    </xf>
    <xf numFmtId="10" fontId="0" fillId="2" borderId="7" xfId="2" applyNumberFormat="1" applyFont="1" applyFill="1" applyBorder="1" applyProtection="1">
      <protection locked="0"/>
    </xf>
    <xf numFmtId="1" fontId="0" fillId="0" borderId="7" xfId="0" applyNumberFormat="1" applyBorder="1" applyProtection="1">
      <protection locked="0"/>
    </xf>
    <xf numFmtId="164" fontId="0" fillId="0" borderId="7" xfId="0" applyNumberFormat="1" applyBorder="1" applyProtection="1">
      <protection locked="0"/>
    </xf>
    <xf numFmtId="1" fontId="0" fillId="0" borderId="7" xfId="1" applyNumberFormat="1" applyFont="1" applyBorder="1" applyProtection="1">
      <protection locked="0"/>
    </xf>
    <xf numFmtId="9" fontId="0" fillId="2" borderId="7" xfId="2" applyFont="1" applyFill="1" applyBorder="1" applyProtection="1">
      <protection locked="0"/>
    </xf>
    <xf numFmtId="166" fontId="0" fillId="0" borderId="7" xfId="0" applyNumberFormat="1" applyBorder="1" applyProtection="1">
      <protection locked="0"/>
    </xf>
    <xf numFmtId="167" fontId="0" fillId="0" borderId="7" xfId="0" applyNumberFormat="1" applyBorder="1" applyProtection="1">
      <protection locked="0"/>
    </xf>
    <xf numFmtId="164" fontId="0" fillId="0" borderId="2" xfId="0" applyNumberFormat="1" applyBorder="1" applyProtection="1">
      <protection locked="0"/>
    </xf>
    <xf numFmtId="164" fontId="0" fillId="0" borderId="3" xfId="0" applyNumberFormat="1" applyBorder="1" applyProtection="1">
      <protection locked="0"/>
    </xf>
    <xf numFmtId="0" fontId="2" fillId="0" borderId="0" xfId="0" applyFont="1" applyProtection="1"/>
    <xf numFmtId="0" fontId="0" fillId="0" borderId="0" xfId="0" applyProtection="1"/>
    <xf numFmtId="0" fontId="0" fillId="0" borderId="9" xfId="0" applyFont="1" applyBorder="1" applyProtection="1">
      <protection locked="0"/>
    </xf>
    <xf numFmtId="165" fontId="0" fillId="0" borderId="9" xfId="1" applyNumberFormat="1" applyFont="1" applyBorder="1" applyProtection="1">
      <protection locked="0"/>
    </xf>
    <xf numFmtId="0" fontId="0" fillId="2" borderId="9" xfId="0" applyFont="1" applyFill="1" applyBorder="1" applyProtection="1">
      <protection locked="0"/>
    </xf>
    <xf numFmtId="0" fontId="0" fillId="2" borderId="9" xfId="0" applyFill="1" applyBorder="1" applyProtection="1">
      <protection locked="0"/>
    </xf>
    <xf numFmtId="0" fontId="0" fillId="0" borderId="9" xfId="0" applyBorder="1" applyProtection="1">
      <protection locked="0"/>
    </xf>
    <xf numFmtId="1" fontId="0" fillId="0" borderId="9" xfId="0" applyNumberFormat="1" applyBorder="1" applyProtection="1">
      <protection locked="0"/>
    </xf>
    <xf numFmtId="169" fontId="0" fillId="0" borderId="9" xfId="0" applyNumberFormat="1" applyBorder="1" applyProtection="1">
      <protection locked="0"/>
    </xf>
    <xf numFmtId="168" fontId="0" fillId="2" borderId="9" xfId="1" applyNumberFormat="1" applyFont="1" applyFill="1" applyBorder="1" applyProtection="1">
      <protection locked="0"/>
    </xf>
  </cellXfs>
  <cellStyles count="3">
    <cellStyle name="Procent" xfId="2" builtinId="5"/>
    <cellStyle name="Standaard" xfId="0" builtinId="0"/>
    <cellStyle name="Valuta" xfId="1" builtinId="4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"/>
  <sheetViews>
    <sheetView tabSelected="1" zoomScale="70" zoomScaleNormal="70" workbookViewId="0">
      <selection activeCell="F9" sqref="F9"/>
    </sheetView>
  </sheetViews>
  <sheetFormatPr defaultRowHeight="15" x14ac:dyDescent="0.25"/>
  <cols>
    <col min="1" max="1" width="33.85546875" style="3" bestFit="1" customWidth="1"/>
    <col min="2" max="2" width="25.85546875" style="1" bestFit="1" customWidth="1"/>
    <col min="3" max="3" width="24.28515625" style="2" bestFit="1" customWidth="1"/>
    <col min="4" max="4" width="17" style="3" customWidth="1"/>
    <col min="5" max="5" width="25.7109375" style="3" bestFit="1" customWidth="1"/>
    <col min="6" max="6" width="9.7109375" style="3" customWidth="1"/>
    <col min="7" max="7" width="18.28515625" style="3" bestFit="1" customWidth="1"/>
    <col min="8" max="8" width="8.5703125" style="3" bestFit="1" customWidth="1"/>
    <col min="9" max="9" width="7.140625" style="3" bestFit="1" customWidth="1"/>
    <col min="10" max="10" width="12.42578125" style="3" bestFit="1" customWidth="1"/>
    <col min="11" max="11" width="13.140625" style="3" bestFit="1" customWidth="1"/>
    <col min="12" max="12" width="17.7109375" style="3" bestFit="1" customWidth="1"/>
    <col min="13" max="13" width="7.7109375" style="3" bestFit="1" customWidth="1"/>
    <col min="14" max="14" width="13.5703125" style="3" bestFit="1" customWidth="1"/>
    <col min="15" max="15" width="14.28515625" style="3" bestFit="1" customWidth="1"/>
    <col min="16" max="16" width="13.140625" style="3" bestFit="1" customWidth="1"/>
    <col min="17" max="17" width="13.5703125" style="3" bestFit="1" customWidth="1"/>
    <col min="18" max="18" width="7.85546875" style="3" bestFit="1" customWidth="1"/>
    <col min="19" max="19" width="13" style="3" bestFit="1" customWidth="1"/>
    <col min="20" max="20" width="14.28515625" style="3" bestFit="1" customWidth="1"/>
    <col min="21" max="21" width="14.42578125" style="3" bestFit="1" customWidth="1"/>
    <col min="22" max="22" width="16.85546875" style="3" bestFit="1" customWidth="1"/>
    <col min="23" max="23" width="13.7109375" style="3" bestFit="1" customWidth="1"/>
    <col min="24" max="24" width="14.7109375" style="3" bestFit="1" customWidth="1"/>
    <col min="25" max="16384" width="9.140625" style="3"/>
  </cols>
  <sheetData>
    <row r="1" spans="1:10" x14ac:dyDescent="0.25">
      <c r="A1" s="44" t="s">
        <v>4</v>
      </c>
      <c r="B1" s="45"/>
    </row>
    <row r="2" spans="1:10" x14ac:dyDescent="0.25">
      <c r="A2" s="46" t="s">
        <v>5</v>
      </c>
      <c r="B2" s="47">
        <v>1000</v>
      </c>
      <c r="C2" s="3"/>
      <c r="D2" s="42" t="s">
        <v>11</v>
      </c>
      <c r="E2" s="43"/>
      <c r="F2" s="43"/>
      <c r="G2" s="43"/>
      <c r="H2" s="43"/>
      <c r="I2" s="43"/>
      <c r="J2" s="43"/>
    </row>
    <row r="3" spans="1:10" x14ac:dyDescent="0.25">
      <c r="A3" s="47" t="s">
        <v>6</v>
      </c>
      <c r="B3" s="47">
        <v>1000</v>
      </c>
      <c r="C3" s="3"/>
      <c r="D3" s="43" t="s">
        <v>10</v>
      </c>
      <c r="E3" s="43" t="s">
        <v>13</v>
      </c>
      <c r="F3" s="43"/>
      <c r="G3" s="43"/>
      <c r="H3" s="43"/>
      <c r="I3" s="43"/>
      <c r="J3" s="43"/>
    </row>
    <row r="4" spans="1:10" x14ac:dyDescent="0.25">
      <c r="A4" s="47" t="s">
        <v>9</v>
      </c>
      <c r="B4" s="47">
        <v>1000</v>
      </c>
      <c r="C4" s="3"/>
      <c r="D4" s="43" t="s">
        <v>7</v>
      </c>
      <c r="E4" s="43" t="s">
        <v>12</v>
      </c>
      <c r="F4" s="43"/>
      <c r="G4" s="43"/>
      <c r="H4" s="43"/>
      <c r="I4" s="43"/>
      <c r="J4" s="43"/>
    </row>
    <row r="5" spans="1:10" x14ac:dyDescent="0.25">
      <c r="A5" s="47" t="s">
        <v>7</v>
      </c>
      <c r="B5" s="47">
        <v>1000</v>
      </c>
      <c r="C5" s="3"/>
      <c r="D5" s="43"/>
      <c r="E5" s="43"/>
      <c r="F5" s="43"/>
      <c r="G5" s="43"/>
      <c r="H5" s="43"/>
      <c r="I5" s="43"/>
      <c r="J5" s="43"/>
    </row>
    <row r="6" spans="1:10" x14ac:dyDescent="0.25">
      <c r="A6" s="47" t="s">
        <v>8</v>
      </c>
      <c r="B6" s="47">
        <v>1000</v>
      </c>
      <c r="C6" s="3"/>
      <c r="D6" s="43"/>
      <c r="E6" s="43"/>
      <c r="F6" s="43"/>
      <c r="G6" s="43"/>
      <c r="H6" s="43"/>
      <c r="I6" s="43"/>
      <c r="J6" s="43"/>
    </row>
    <row r="7" spans="1:10" x14ac:dyDescent="0.25">
      <c r="B7" s="3"/>
      <c r="C7" s="3"/>
      <c r="D7" s="43"/>
      <c r="E7" s="43"/>
      <c r="F7" s="43"/>
      <c r="G7" s="43"/>
      <c r="H7" s="43"/>
      <c r="I7" s="43"/>
      <c r="J7" s="43"/>
    </row>
    <row r="8" spans="1:10" x14ac:dyDescent="0.25">
      <c r="A8" s="48" t="str">
        <f>"Total " &amp; A2 &amp; " future portfolio"</f>
        <v>Total COTI future portfolio</v>
      </c>
      <c r="B8" s="49">
        <f>F33</f>
        <v>520</v>
      </c>
      <c r="C8" s="3"/>
      <c r="D8" s="43"/>
      <c r="E8" s="43"/>
      <c r="F8" s="43"/>
      <c r="G8" s="43"/>
      <c r="H8" s="43"/>
      <c r="I8" s="43"/>
      <c r="J8" s="43"/>
    </row>
    <row r="9" spans="1:10" x14ac:dyDescent="0.25">
      <c r="A9" s="48" t="str">
        <f>"Total " &amp; A3 &amp; " future portfolio"</f>
        <v>Total NEX future portfolio</v>
      </c>
      <c r="B9" s="49">
        <f>B3+J33</f>
        <v>1114.2045454545455</v>
      </c>
      <c r="C9" s="3"/>
      <c r="D9" s="43"/>
      <c r="E9" s="43"/>
      <c r="F9" s="43"/>
      <c r="G9" s="43"/>
      <c r="H9" s="43"/>
      <c r="I9" s="43"/>
      <c r="J9" s="43"/>
    </row>
    <row r="10" spans="1:10" x14ac:dyDescent="0.25">
      <c r="A10" s="48" t="str">
        <f>"Total " &amp; A4 &amp; " future portfolio"</f>
        <v>Total CHX future portfolio</v>
      </c>
      <c r="B10" s="49">
        <f>B4+O33</f>
        <v>2650</v>
      </c>
      <c r="C10" s="3"/>
      <c r="D10" s="43"/>
      <c r="E10" s="43"/>
      <c r="F10" s="43"/>
      <c r="G10" s="43"/>
      <c r="H10" s="43"/>
      <c r="I10" s="43"/>
      <c r="J10" s="43"/>
    </row>
    <row r="11" spans="1:10" x14ac:dyDescent="0.25">
      <c r="A11" s="48" t="str">
        <f>"Total " &amp; A5 &amp; " future portfolio"</f>
        <v>Total BTC future portfolio</v>
      </c>
      <c r="B11" s="50">
        <v>1</v>
      </c>
      <c r="C11" s="3"/>
      <c r="D11" s="43"/>
      <c r="E11" s="43"/>
      <c r="F11" s="43"/>
      <c r="G11" s="43"/>
      <c r="H11" s="43"/>
      <c r="I11" s="43"/>
      <c r="J11" s="43"/>
    </row>
    <row r="12" spans="1:10" x14ac:dyDescent="0.25">
      <c r="A12" s="48" t="str">
        <f>"Total " &amp; A6 &amp; " future portfolio"</f>
        <v>Total USDT future portfolio</v>
      </c>
      <c r="B12" s="49">
        <f>B6+X33</f>
        <v>1184.5</v>
      </c>
      <c r="C12" s="3"/>
    </row>
    <row r="13" spans="1:10" x14ac:dyDescent="0.25">
      <c r="B13" s="4"/>
      <c r="C13" s="3"/>
    </row>
    <row r="14" spans="1:10" x14ac:dyDescent="0.25">
      <c r="A14" s="48" t="str">
        <f>"Current " &amp;A2&amp;" price"</f>
        <v>Current COTI price</v>
      </c>
      <c r="B14" s="51">
        <v>2.5000000000000001E-2</v>
      </c>
      <c r="C14" s="3"/>
    </row>
    <row r="15" spans="1:10" x14ac:dyDescent="0.25">
      <c r="A15" s="48" t="str">
        <f>"Current " &amp;A3&amp;" price"</f>
        <v>Current NEX price</v>
      </c>
      <c r="B15" s="51">
        <v>0.88</v>
      </c>
      <c r="C15" s="3"/>
    </row>
    <row r="16" spans="1:10" x14ac:dyDescent="0.25">
      <c r="A16" s="48" t="str">
        <f>"Current " &amp;A4&amp;" price"</f>
        <v>Current CHX price</v>
      </c>
      <c r="B16" s="51">
        <v>0.01</v>
      </c>
      <c r="C16" s="3"/>
    </row>
    <row r="17" spans="1:24" x14ac:dyDescent="0.25">
      <c r="A17" s="48" t="str">
        <f>"Current " &amp;A5&amp;" price"</f>
        <v>Current BTC price</v>
      </c>
      <c r="B17" s="51">
        <v>9143</v>
      </c>
      <c r="C17" s="3"/>
    </row>
    <row r="18" spans="1:24" x14ac:dyDescent="0.25">
      <c r="A18" s="48" t="str">
        <f>"Current " &amp;A6&amp;" price"</f>
        <v>Current USDT price</v>
      </c>
      <c r="B18" s="51">
        <v>1</v>
      </c>
      <c r="C18" s="3"/>
      <c r="H18" s="5"/>
    </row>
    <row r="19" spans="1:24" x14ac:dyDescent="0.25">
      <c r="C19" s="3"/>
      <c r="H19" s="5"/>
    </row>
    <row r="20" spans="1:24" ht="15.75" thickBot="1" x14ac:dyDescent="0.3"/>
    <row r="21" spans="1:24" ht="30.75" thickBot="1" x14ac:dyDescent="0.3">
      <c r="A21" s="6" t="s">
        <v>0</v>
      </c>
      <c r="B21" s="7" t="s">
        <v>3</v>
      </c>
      <c r="C21" s="6" t="str">
        <f>$A$2&amp;" to sell"</f>
        <v>COTI to sell</v>
      </c>
      <c r="D21" s="8" t="s">
        <v>1</v>
      </c>
      <c r="E21" s="6" t="s">
        <v>2</v>
      </c>
      <c r="F21" s="6" t="str">
        <f>$A$2&amp;" left"</f>
        <v>COTI left</v>
      </c>
      <c r="G21" s="6" t="str">
        <f>"Cumm." &amp; $A$2&amp;" value"</f>
        <v>Cumm.COTI value</v>
      </c>
      <c r="H21" s="9" t="str">
        <f>"% " &amp; $A$3 &amp;" to buy"</f>
        <v>% NEX to buy</v>
      </c>
      <c r="I21" s="10" t="str">
        <f>$A$3 &amp;" to buy"</f>
        <v>NEX to buy</v>
      </c>
      <c r="J21" s="10" t="str">
        <f>"Cumm. " &amp; $A$3 &amp;" to buy"</f>
        <v>Cumm. NEX to buy</v>
      </c>
      <c r="K21" s="11" t="str">
        <f>$A$3 &amp;" value"</f>
        <v>NEX value</v>
      </c>
      <c r="L21" s="10" t="str">
        <f>"Cumm. " &amp; $A$3 &amp;" value"</f>
        <v>Cumm. NEX value</v>
      </c>
      <c r="M21" s="12" t="str">
        <f>"% " &amp; $A$4 &amp;" to buy"</f>
        <v>% CHX to buy</v>
      </c>
      <c r="N21" s="13" t="str">
        <f>$A$4 &amp;" to buy"</f>
        <v>CHX to buy</v>
      </c>
      <c r="O21" s="13" t="str">
        <f>"Cumm. " &amp; $A$4 &amp;" to buy"</f>
        <v>Cumm. CHX to buy</v>
      </c>
      <c r="P21" s="13" t="str">
        <f>$A$4 &amp;" value"</f>
        <v>CHX value</v>
      </c>
      <c r="Q21" s="13" t="str">
        <f>"Cumm. " &amp; $A$4 &amp;" value"</f>
        <v>Cumm. CHX value</v>
      </c>
      <c r="R21" s="9" t="str">
        <f>"% " &amp; $A$5 &amp;" to buy"</f>
        <v>% BTC to buy</v>
      </c>
      <c r="S21" s="10" t="str">
        <f>$A$5 &amp;" to buy"</f>
        <v>BTC to buy</v>
      </c>
      <c r="T21" s="10" t="str">
        <f>"Cumm. " &amp; $A$5 &amp;" to buy"</f>
        <v>Cumm. BTC to buy</v>
      </c>
      <c r="U21" s="11" t="str">
        <f>$A$5 &amp;" value"</f>
        <v>BTC value</v>
      </c>
      <c r="V21" s="10" t="str">
        <f>"Cumm. " &amp; $A$5 &amp;" value"</f>
        <v>Cumm. BTC value</v>
      </c>
      <c r="W21" s="12" t="str">
        <f>"To " &amp; $A$6</f>
        <v>To USDT</v>
      </c>
      <c r="X21" s="13" t="str">
        <f>"Cumm. to " &amp; $A$6</f>
        <v>Cumm. to USDT</v>
      </c>
    </row>
    <row r="22" spans="1:24" x14ac:dyDescent="0.25">
      <c r="A22" s="14">
        <v>0.1</v>
      </c>
      <c r="B22" s="15">
        <v>0.04</v>
      </c>
      <c r="C22" s="16">
        <f t="shared" ref="C22:C24" si="0">B22*$B$2</f>
        <v>40</v>
      </c>
      <c r="D22" s="17">
        <f t="shared" ref="D22:D29" si="1">A22*C22</f>
        <v>4</v>
      </c>
      <c r="E22" s="17">
        <f>SUM($D22:D$22)</f>
        <v>4</v>
      </c>
      <c r="F22" s="18">
        <f>B2-C22</f>
        <v>960</v>
      </c>
      <c r="G22" s="17">
        <f t="shared" ref="G22:G24" si="2">F22*A22</f>
        <v>96</v>
      </c>
      <c r="H22" s="19">
        <v>0.25</v>
      </c>
      <c r="I22" s="16">
        <f t="shared" ref="I22:I33" si="3">D22/$B$15*H22</f>
        <v>1.1363636363636365</v>
      </c>
      <c r="J22" s="16">
        <f t="shared" ref="J22" si="4">I22</f>
        <v>1.1363636363636365</v>
      </c>
      <c r="K22" s="17">
        <f t="shared" ref="K22:K33" si="5">I22*$B$15</f>
        <v>1</v>
      </c>
      <c r="L22" s="17">
        <f t="shared" ref="L22" si="6">K22</f>
        <v>1</v>
      </c>
      <c r="M22" s="19">
        <v>0.25</v>
      </c>
      <c r="N22" s="16">
        <f t="shared" ref="N22:N33" si="7">D22/$B$16*M22</f>
        <v>100</v>
      </c>
      <c r="O22" s="16">
        <f>N22</f>
        <v>100</v>
      </c>
      <c r="P22" s="17">
        <f t="shared" ref="P22:P33" si="8">N22*$B$16</f>
        <v>1</v>
      </c>
      <c r="Q22" s="17">
        <f>P22</f>
        <v>1</v>
      </c>
      <c r="R22" s="19">
        <v>0.25</v>
      </c>
      <c r="S22" s="20">
        <f t="shared" ref="S22:S33" si="9">D22/$B$17*R22</f>
        <v>1.0937329104232747E-4</v>
      </c>
      <c r="T22" s="21">
        <f t="shared" ref="T22" si="10">S22</f>
        <v>1.0937329104232747E-4</v>
      </c>
      <c r="U22" s="17">
        <f t="shared" ref="U22:U33" si="11">S22*$B$17</f>
        <v>1</v>
      </c>
      <c r="V22" s="22">
        <f t="shared" ref="V22" si="12">U22</f>
        <v>1</v>
      </c>
      <c r="W22" s="17">
        <f t="shared" ref="W22:W33" si="13">D22-K22-U22-P22</f>
        <v>1</v>
      </c>
      <c r="X22" s="23">
        <f t="shared" ref="X22:X33" si="14">E22-L22-V22-Q22</f>
        <v>1</v>
      </c>
    </row>
    <row r="23" spans="1:24" x14ac:dyDescent="0.25">
      <c r="A23" s="24">
        <v>0.15</v>
      </c>
      <c r="B23" s="25">
        <v>0.04</v>
      </c>
      <c r="C23" s="26">
        <f t="shared" si="0"/>
        <v>40</v>
      </c>
      <c r="D23" s="27">
        <f t="shared" si="1"/>
        <v>6</v>
      </c>
      <c r="E23" s="27">
        <f>SUM($D$22:D23)</f>
        <v>10</v>
      </c>
      <c r="F23" s="28">
        <f>F22-C23</f>
        <v>920</v>
      </c>
      <c r="G23" s="27">
        <f t="shared" si="2"/>
        <v>138</v>
      </c>
      <c r="H23" s="29">
        <v>0.25</v>
      </c>
      <c r="I23" s="26">
        <f t="shared" si="3"/>
        <v>1.7045454545454546</v>
      </c>
      <c r="J23" s="26">
        <f>J22+I23</f>
        <v>2.8409090909090908</v>
      </c>
      <c r="K23" s="27">
        <f t="shared" si="5"/>
        <v>1.5</v>
      </c>
      <c r="L23" s="27">
        <f>L22+K23</f>
        <v>2.5</v>
      </c>
      <c r="M23" s="29">
        <v>0.25</v>
      </c>
      <c r="N23" s="26">
        <f t="shared" si="7"/>
        <v>150</v>
      </c>
      <c r="O23" s="26">
        <f t="shared" ref="O23:O33" si="15">O22+N23</f>
        <v>250</v>
      </c>
      <c r="P23" s="27">
        <f t="shared" si="8"/>
        <v>1.5</v>
      </c>
      <c r="Q23" s="27">
        <f t="shared" ref="Q23:Q33" si="16">Q22+P23</f>
        <v>2.5</v>
      </c>
      <c r="R23" s="29">
        <v>0.25</v>
      </c>
      <c r="S23" s="30">
        <f t="shared" si="9"/>
        <v>1.6405993656349119E-4</v>
      </c>
      <c r="T23" s="31">
        <f t="shared" ref="T23:T33" si="17">T22+S23</f>
        <v>2.7343322760581864E-4</v>
      </c>
      <c r="U23" s="27">
        <f t="shared" si="11"/>
        <v>1.5</v>
      </c>
      <c r="V23" s="22">
        <f t="shared" ref="V23:V33" si="18">V22+U23</f>
        <v>2.5</v>
      </c>
      <c r="W23" s="27">
        <f t="shared" si="13"/>
        <v>1.5</v>
      </c>
      <c r="X23" s="23">
        <f t="shared" si="14"/>
        <v>2.5</v>
      </c>
    </row>
    <row r="24" spans="1:24" x14ac:dyDescent="0.25">
      <c r="A24" s="24">
        <v>0.2</v>
      </c>
      <c r="B24" s="25">
        <v>0.04</v>
      </c>
      <c r="C24" s="26">
        <f t="shared" si="0"/>
        <v>40</v>
      </c>
      <c r="D24" s="27">
        <f t="shared" si="1"/>
        <v>8</v>
      </c>
      <c r="E24" s="27">
        <f>SUM($D$22:D24)</f>
        <v>18</v>
      </c>
      <c r="F24" s="28">
        <f>F23-C24</f>
        <v>880</v>
      </c>
      <c r="G24" s="27">
        <f t="shared" si="2"/>
        <v>176</v>
      </c>
      <c r="H24" s="29">
        <v>0.25</v>
      </c>
      <c r="I24" s="26">
        <f t="shared" si="3"/>
        <v>2.2727272727272729</v>
      </c>
      <c r="J24" s="26">
        <f>J23+I24</f>
        <v>5.1136363636363633</v>
      </c>
      <c r="K24" s="27">
        <f t="shared" si="5"/>
        <v>2</v>
      </c>
      <c r="L24" s="27">
        <f>L23+K24</f>
        <v>4.5</v>
      </c>
      <c r="M24" s="29">
        <v>0.25</v>
      </c>
      <c r="N24" s="26">
        <f t="shared" si="7"/>
        <v>200</v>
      </c>
      <c r="O24" s="26">
        <f t="shared" si="15"/>
        <v>450</v>
      </c>
      <c r="P24" s="27">
        <f t="shared" si="8"/>
        <v>2</v>
      </c>
      <c r="Q24" s="27">
        <f t="shared" si="16"/>
        <v>4.5</v>
      </c>
      <c r="R24" s="29">
        <v>0.25</v>
      </c>
      <c r="S24" s="30">
        <f t="shared" si="9"/>
        <v>2.1874658208465494E-4</v>
      </c>
      <c r="T24" s="31">
        <f t="shared" si="17"/>
        <v>4.9217980969047356E-4</v>
      </c>
      <c r="U24" s="27">
        <f t="shared" si="11"/>
        <v>2</v>
      </c>
      <c r="V24" s="22">
        <f t="shared" si="18"/>
        <v>4.5</v>
      </c>
      <c r="W24" s="27">
        <f t="shared" si="13"/>
        <v>2</v>
      </c>
      <c r="X24" s="23">
        <f t="shared" si="14"/>
        <v>4.5</v>
      </c>
    </row>
    <row r="25" spans="1:24" x14ac:dyDescent="0.25">
      <c r="A25" s="24">
        <v>0.3</v>
      </c>
      <c r="B25" s="25">
        <v>0.04</v>
      </c>
      <c r="C25" s="26">
        <f t="shared" ref="C25:C33" si="19">B25*$B$2</f>
        <v>40</v>
      </c>
      <c r="D25" s="27">
        <f t="shared" si="1"/>
        <v>12</v>
      </c>
      <c r="E25" s="27">
        <f>SUM($D$22:D25)</f>
        <v>30</v>
      </c>
      <c r="F25" s="28">
        <f>F24-C25</f>
        <v>840</v>
      </c>
      <c r="G25" s="27">
        <f>F25*A25</f>
        <v>252</v>
      </c>
      <c r="H25" s="29">
        <v>0.25</v>
      </c>
      <c r="I25" s="26">
        <f t="shared" si="3"/>
        <v>3.4090909090909092</v>
      </c>
      <c r="J25" s="26">
        <f>J24+I25</f>
        <v>8.5227272727272734</v>
      </c>
      <c r="K25" s="27">
        <f t="shared" si="5"/>
        <v>3</v>
      </c>
      <c r="L25" s="27">
        <f>L24+K25</f>
        <v>7.5</v>
      </c>
      <c r="M25" s="29">
        <v>0.25</v>
      </c>
      <c r="N25" s="26">
        <f>D25/$B$16*M25</f>
        <v>300</v>
      </c>
      <c r="O25" s="26">
        <f t="shared" si="15"/>
        <v>750</v>
      </c>
      <c r="P25" s="27">
        <f t="shared" si="8"/>
        <v>3</v>
      </c>
      <c r="Q25" s="27">
        <f t="shared" si="16"/>
        <v>7.5</v>
      </c>
      <c r="R25" s="29">
        <v>0.25</v>
      </c>
      <c r="S25" s="30">
        <f t="shared" si="9"/>
        <v>3.2811987312698237E-4</v>
      </c>
      <c r="T25" s="31">
        <f t="shared" si="17"/>
        <v>8.2029968281745593E-4</v>
      </c>
      <c r="U25" s="27">
        <f t="shared" si="11"/>
        <v>3</v>
      </c>
      <c r="V25" s="22">
        <f t="shared" si="18"/>
        <v>7.5</v>
      </c>
      <c r="W25" s="27">
        <f t="shared" si="13"/>
        <v>3</v>
      </c>
      <c r="X25" s="23">
        <f t="shared" si="14"/>
        <v>7.5</v>
      </c>
    </row>
    <row r="26" spans="1:24" x14ac:dyDescent="0.25">
      <c r="A26" s="24">
        <v>0.4</v>
      </c>
      <c r="B26" s="25">
        <v>0.04</v>
      </c>
      <c r="C26" s="26">
        <f t="shared" si="19"/>
        <v>40</v>
      </c>
      <c r="D26" s="27">
        <f t="shared" si="1"/>
        <v>16</v>
      </c>
      <c r="E26" s="27">
        <f>SUM($D$22:D26)</f>
        <v>46</v>
      </c>
      <c r="F26" s="28">
        <f t="shared" ref="F26:F33" si="20">F25-C26</f>
        <v>800</v>
      </c>
      <c r="G26" s="27">
        <f t="shared" ref="G26:G33" si="21">F26*A26</f>
        <v>320</v>
      </c>
      <c r="H26" s="29">
        <v>0.25</v>
      </c>
      <c r="I26" s="26">
        <f t="shared" si="3"/>
        <v>4.5454545454545459</v>
      </c>
      <c r="J26" s="26">
        <f>J25+I26</f>
        <v>13.06818181818182</v>
      </c>
      <c r="K26" s="27">
        <f t="shared" si="5"/>
        <v>4</v>
      </c>
      <c r="L26" s="27">
        <f t="shared" ref="L26:L33" si="22">L25+K26</f>
        <v>11.5</v>
      </c>
      <c r="M26" s="29">
        <v>0.25</v>
      </c>
      <c r="N26" s="26">
        <f>D26/$B$16*M26</f>
        <v>400</v>
      </c>
      <c r="O26" s="26">
        <f t="shared" si="15"/>
        <v>1150</v>
      </c>
      <c r="P26" s="27">
        <f t="shared" si="8"/>
        <v>4</v>
      </c>
      <c r="Q26" s="27">
        <f t="shared" si="16"/>
        <v>11.5</v>
      </c>
      <c r="R26" s="29">
        <v>0.25</v>
      </c>
      <c r="S26" s="30">
        <f t="shared" si="9"/>
        <v>4.3749316416930988E-4</v>
      </c>
      <c r="T26" s="31">
        <f t="shared" si="17"/>
        <v>1.2577928469867659E-3</v>
      </c>
      <c r="U26" s="27">
        <f t="shared" si="11"/>
        <v>4</v>
      </c>
      <c r="V26" s="22">
        <f t="shared" si="18"/>
        <v>11.5</v>
      </c>
      <c r="W26" s="27">
        <f t="shared" si="13"/>
        <v>4</v>
      </c>
      <c r="X26" s="23">
        <f t="shared" si="14"/>
        <v>11.5</v>
      </c>
    </row>
    <row r="27" spans="1:24" x14ac:dyDescent="0.25">
      <c r="A27" s="24">
        <v>0.5</v>
      </c>
      <c r="B27" s="25">
        <v>0.04</v>
      </c>
      <c r="C27" s="26">
        <f t="shared" si="19"/>
        <v>40</v>
      </c>
      <c r="D27" s="27">
        <f t="shared" si="1"/>
        <v>20</v>
      </c>
      <c r="E27" s="27">
        <f>SUM($D$22:D27)</f>
        <v>66</v>
      </c>
      <c r="F27" s="28">
        <f t="shared" si="20"/>
        <v>760</v>
      </c>
      <c r="G27" s="27">
        <f t="shared" si="21"/>
        <v>380</v>
      </c>
      <c r="H27" s="29">
        <v>0.25</v>
      </c>
      <c r="I27" s="26">
        <f t="shared" si="3"/>
        <v>5.6818181818181817</v>
      </c>
      <c r="J27" s="26">
        <f>J26+I27</f>
        <v>18.75</v>
      </c>
      <c r="K27" s="27">
        <f t="shared" si="5"/>
        <v>5</v>
      </c>
      <c r="L27" s="27">
        <f t="shared" si="22"/>
        <v>16.5</v>
      </c>
      <c r="M27" s="29">
        <v>0.25</v>
      </c>
      <c r="N27" s="26">
        <f>D27/$B$16*M27</f>
        <v>500</v>
      </c>
      <c r="O27" s="26">
        <f t="shared" si="15"/>
        <v>1650</v>
      </c>
      <c r="P27" s="27">
        <f t="shared" si="8"/>
        <v>5</v>
      </c>
      <c r="Q27" s="27">
        <f t="shared" si="16"/>
        <v>16.5</v>
      </c>
      <c r="R27" s="29">
        <v>0.25</v>
      </c>
      <c r="S27" s="30">
        <f t="shared" si="9"/>
        <v>5.4686645521163728E-4</v>
      </c>
      <c r="T27" s="31">
        <f t="shared" si="17"/>
        <v>1.8046593021984031E-3</v>
      </c>
      <c r="U27" s="27">
        <f t="shared" si="11"/>
        <v>5</v>
      </c>
      <c r="V27" s="22">
        <f t="shared" si="18"/>
        <v>16.5</v>
      </c>
      <c r="W27" s="27">
        <f t="shared" si="13"/>
        <v>5</v>
      </c>
      <c r="X27" s="23">
        <f t="shared" si="14"/>
        <v>16.5</v>
      </c>
    </row>
    <row r="28" spans="1:24" x14ac:dyDescent="0.25">
      <c r="A28" s="24">
        <v>0.6</v>
      </c>
      <c r="B28" s="25">
        <v>0.04</v>
      </c>
      <c r="C28" s="26">
        <f t="shared" si="19"/>
        <v>40</v>
      </c>
      <c r="D28" s="27">
        <f t="shared" si="1"/>
        <v>24</v>
      </c>
      <c r="E28" s="27">
        <f>SUM($D$22:D28)</f>
        <v>90</v>
      </c>
      <c r="F28" s="28">
        <f>F27-C28</f>
        <v>720</v>
      </c>
      <c r="G28" s="27">
        <f t="shared" si="21"/>
        <v>432</v>
      </c>
      <c r="H28" s="29">
        <v>0.25</v>
      </c>
      <c r="I28" s="26">
        <f t="shared" si="3"/>
        <v>6.8181818181818183</v>
      </c>
      <c r="J28" s="26">
        <f t="shared" ref="J28:J33" si="23">J27+I28</f>
        <v>25.56818181818182</v>
      </c>
      <c r="K28" s="27">
        <f t="shared" si="5"/>
        <v>6</v>
      </c>
      <c r="L28" s="27">
        <f t="shared" si="22"/>
        <v>22.5</v>
      </c>
      <c r="M28" s="29">
        <v>0</v>
      </c>
      <c r="N28" s="26">
        <f t="shared" si="7"/>
        <v>0</v>
      </c>
      <c r="O28" s="26">
        <f t="shared" si="15"/>
        <v>1650</v>
      </c>
      <c r="P28" s="27">
        <f t="shared" si="8"/>
        <v>0</v>
      </c>
      <c r="Q28" s="27">
        <f t="shared" si="16"/>
        <v>16.5</v>
      </c>
      <c r="R28" s="29">
        <v>0.25</v>
      </c>
      <c r="S28" s="30">
        <f t="shared" si="9"/>
        <v>6.5623974625396474E-4</v>
      </c>
      <c r="T28" s="31">
        <f t="shared" si="17"/>
        <v>2.4608990484523679E-3</v>
      </c>
      <c r="U28" s="27">
        <f t="shared" si="11"/>
        <v>6</v>
      </c>
      <c r="V28" s="22">
        <f t="shared" si="18"/>
        <v>22.5</v>
      </c>
      <c r="W28" s="27">
        <f t="shared" si="13"/>
        <v>12</v>
      </c>
      <c r="X28" s="23">
        <f t="shared" si="14"/>
        <v>28.5</v>
      </c>
    </row>
    <row r="29" spans="1:24" x14ac:dyDescent="0.25">
      <c r="A29" s="24">
        <v>0.8</v>
      </c>
      <c r="B29" s="25">
        <v>0.04</v>
      </c>
      <c r="C29" s="26">
        <f t="shared" si="19"/>
        <v>40</v>
      </c>
      <c r="D29" s="27">
        <f t="shared" si="1"/>
        <v>32</v>
      </c>
      <c r="E29" s="27">
        <f>SUM($D$22:D29)</f>
        <v>122</v>
      </c>
      <c r="F29" s="28">
        <f t="shared" si="20"/>
        <v>680</v>
      </c>
      <c r="G29" s="27">
        <f t="shared" si="21"/>
        <v>544</v>
      </c>
      <c r="H29" s="29">
        <v>0.25</v>
      </c>
      <c r="I29" s="26">
        <f t="shared" si="3"/>
        <v>9.0909090909090917</v>
      </c>
      <c r="J29" s="26">
        <f t="shared" si="23"/>
        <v>34.659090909090914</v>
      </c>
      <c r="K29" s="27">
        <f t="shared" si="5"/>
        <v>8</v>
      </c>
      <c r="L29" s="27">
        <f t="shared" si="22"/>
        <v>30.5</v>
      </c>
      <c r="M29" s="29">
        <v>0</v>
      </c>
      <c r="N29" s="26">
        <f t="shared" si="7"/>
        <v>0</v>
      </c>
      <c r="O29" s="26">
        <f t="shared" si="15"/>
        <v>1650</v>
      </c>
      <c r="P29" s="27">
        <f t="shared" si="8"/>
        <v>0</v>
      </c>
      <c r="Q29" s="27">
        <f t="shared" si="16"/>
        <v>16.5</v>
      </c>
      <c r="R29" s="29">
        <v>0.25</v>
      </c>
      <c r="S29" s="30">
        <f t="shared" si="9"/>
        <v>8.7498632833861976E-4</v>
      </c>
      <c r="T29" s="31">
        <f t="shared" si="17"/>
        <v>3.3358853767909875E-3</v>
      </c>
      <c r="U29" s="27">
        <f t="shared" si="11"/>
        <v>8</v>
      </c>
      <c r="V29" s="22">
        <f t="shared" si="18"/>
        <v>30.5</v>
      </c>
      <c r="W29" s="27">
        <f t="shared" si="13"/>
        <v>16</v>
      </c>
      <c r="X29" s="23">
        <f t="shared" si="14"/>
        <v>44.5</v>
      </c>
    </row>
    <row r="30" spans="1:24" x14ac:dyDescent="0.25">
      <c r="A30" s="24">
        <v>1</v>
      </c>
      <c r="B30" s="25">
        <v>0.04</v>
      </c>
      <c r="C30" s="26">
        <f t="shared" si="19"/>
        <v>40</v>
      </c>
      <c r="D30" s="27">
        <f t="shared" ref="D30:D33" si="24">A30*C30</f>
        <v>40</v>
      </c>
      <c r="E30" s="27">
        <f>SUM($D$22:D30)</f>
        <v>162</v>
      </c>
      <c r="F30" s="28">
        <f t="shared" si="20"/>
        <v>640</v>
      </c>
      <c r="G30" s="27">
        <f t="shared" si="21"/>
        <v>640</v>
      </c>
      <c r="H30" s="29">
        <v>0.25</v>
      </c>
      <c r="I30" s="26">
        <f t="shared" si="3"/>
        <v>11.363636363636363</v>
      </c>
      <c r="J30" s="26">
        <f t="shared" si="23"/>
        <v>46.02272727272728</v>
      </c>
      <c r="K30" s="27">
        <f t="shared" si="5"/>
        <v>10</v>
      </c>
      <c r="L30" s="27">
        <f t="shared" si="22"/>
        <v>40.5</v>
      </c>
      <c r="M30" s="29">
        <v>0</v>
      </c>
      <c r="N30" s="26">
        <f t="shared" si="7"/>
        <v>0</v>
      </c>
      <c r="O30" s="26">
        <f t="shared" si="15"/>
        <v>1650</v>
      </c>
      <c r="P30" s="27">
        <f t="shared" si="8"/>
        <v>0</v>
      </c>
      <c r="Q30" s="27">
        <f t="shared" si="16"/>
        <v>16.5</v>
      </c>
      <c r="R30" s="29">
        <v>0.25</v>
      </c>
      <c r="S30" s="30">
        <f t="shared" si="9"/>
        <v>1.0937329104232746E-3</v>
      </c>
      <c r="T30" s="31">
        <f t="shared" si="17"/>
        <v>4.4296182872142625E-3</v>
      </c>
      <c r="U30" s="27">
        <f t="shared" si="11"/>
        <v>10</v>
      </c>
      <c r="V30" s="22">
        <f t="shared" si="18"/>
        <v>40.5</v>
      </c>
      <c r="W30" s="27">
        <f t="shared" si="13"/>
        <v>20</v>
      </c>
      <c r="X30" s="23">
        <f t="shared" si="14"/>
        <v>64.5</v>
      </c>
    </row>
    <row r="31" spans="1:24" x14ac:dyDescent="0.25">
      <c r="A31" s="24">
        <v>1.5</v>
      </c>
      <c r="B31" s="25">
        <v>0.04</v>
      </c>
      <c r="C31" s="26">
        <f t="shared" si="19"/>
        <v>40</v>
      </c>
      <c r="D31" s="27">
        <f t="shared" si="24"/>
        <v>60</v>
      </c>
      <c r="E31" s="27">
        <f>SUM($D$22:D31)</f>
        <v>222</v>
      </c>
      <c r="F31" s="28">
        <f t="shared" si="20"/>
        <v>600</v>
      </c>
      <c r="G31" s="27">
        <f t="shared" si="21"/>
        <v>900</v>
      </c>
      <c r="H31" s="29">
        <v>0.25</v>
      </c>
      <c r="I31" s="26">
        <f t="shared" si="3"/>
        <v>17.045454545454547</v>
      </c>
      <c r="J31" s="26">
        <f t="shared" si="23"/>
        <v>63.068181818181827</v>
      </c>
      <c r="K31" s="27">
        <f t="shared" si="5"/>
        <v>15.000000000000002</v>
      </c>
      <c r="L31" s="27">
        <f t="shared" si="22"/>
        <v>55.5</v>
      </c>
      <c r="M31" s="29">
        <v>0</v>
      </c>
      <c r="N31" s="26">
        <f t="shared" si="7"/>
        <v>0</v>
      </c>
      <c r="O31" s="26">
        <f t="shared" si="15"/>
        <v>1650</v>
      </c>
      <c r="P31" s="27">
        <f t="shared" si="8"/>
        <v>0</v>
      </c>
      <c r="Q31" s="27">
        <f t="shared" si="16"/>
        <v>16.5</v>
      </c>
      <c r="R31" s="29">
        <v>0.25</v>
      </c>
      <c r="S31" s="30">
        <f t="shared" si="9"/>
        <v>1.6405993656349119E-3</v>
      </c>
      <c r="T31" s="31">
        <f t="shared" si="17"/>
        <v>6.0702176528491742E-3</v>
      </c>
      <c r="U31" s="27">
        <f t="shared" si="11"/>
        <v>14.999999999999998</v>
      </c>
      <c r="V31" s="22">
        <f t="shared" si="18"/>
        <v>55.5</v>
      </c>
      <c r="W31" s="27">
        <f t="shared" si="13"/>
        <v>30</v>
      </c>
      <c r="X31" s="23">
        <f t="shared" si="14"/>
        <v>94.5</v>
      </c>
    </row>
    <row r="32" spans="1:24" x14ac:dyDescent="0.25">
      <c r="A32" s="24">
        <v>2</v>
      </c>
      <c r="B32" s="25">
        <v>0.04</v>
      </c>
      <c r="C32" s="26">
        <f t="shared" si="19"/>
        <v>40</v>
      </c>
      <c r="D32" s="27">
        <f t="shared" si="24"/>
        <v>80</v>
      </c>
      <c r="E32" s="27">
        <f>SUM($D$22:D32)</f>
        <v>302</v>
      </c>
      <c r="F32" s="28">
        <f t="shared" si="20"/>
        <v>560</v>
      </c>
      <c r="G32" s="27">
        <f t="shared" si="21"/>
        <v>1120</v>
      </c>
      <c r="H32" s="29">
        <v>0.25</v>
      </c>
      <c r="I32" s="26">
        <f t="shared" si="3"/>
        <v>22.727272727272727</v>
      </c>
      <c r="J32" s="26">
        <f t="shared" si="23"/>
        <v>85.795454545454561</v>
      </c>
      <c r="K32" s="27">
        <f t="shared" si="5"/>
        <v>20</v>
      </c>
      <c r="L32" s="27">
        <f t="shared" si="22"/>
        <v>75.5</v>
      </c>
      <c r="M32" s="29">
        <v>0</v>
      </c>
      <c r="N32" s="26">
        <f t="shared" si="7"/>
        <v>0</v>
      </c>
      <c r="O32" s="26">
        <f t="shared" si="15"/>
        <v>1650</v>
      </c>
      <c r="P32" s="27">
        <f t="shared" si="8"/>
        <v>0</v>
      </c>
      <c r="Q32" s="27">
        <f t="shared" si="16"/>
        <v>16.5</v>
      </c>
      <c r="R32" s="29">
        <v>0.25</v>
      </c>
      <c r="S32" s="30">
        <f t="shared" si="9"/>
        <v>2.1874658208465491E-3</v>
      </c>
      <c r="T32" s="31">
        <f t="shared" si="17"/>
        <v>8.2576834736957233E-3</v>
      </c>
      <c r="U32" s="27">
        <f t="shared" si="11"/>
        <v>20</v>
      </c>
      <c r="V32" s="22">
        <f t="shared" si="18"/>
        <v>75.5</v>
      </c>
      <c r="W32" s="27">
        <f t="shared" si="13"/>
        <v>40</v>
      </c>
      <c r="X32" s="23">
        <f t="shared" si="14"/>
        <v>134.5</v>
      </c>
    </row>
    <row r="33" spans="1:24" ht="15.75" thickBot="1" x14ac:dyDescent="0.3">
      <c r="A33" s="32">
        <v>2.5</v>
      </c>
      <c r="B33" s="33">
        <v>0.04</v>
      </c>
      <c r="C33" s="34">
        <f t="shared" si="19"/>
        <v>40</v>
      </c>
      <c r="D33" s="35">
        <f t="shared" si="24"/>
        <v>100</v>
      </c>
      <c r="E33" s="35">
        <f>SUM($D$22:D33)</f>
        <v>402</v>
      </c>
      <c r="F33" s="36">
        <f t="shared" si="20"/>
        <v>520</v>
      </c>
      <c r="G33" s="35">
        <f t="shared" si="21"/>
        <v>1300</v>
      </c>
      <c r="H33" s="37">
        <v>0.25</v>
      </c>
      <c r="I33" s="34">
        <f t="shared" si="3"/>
        <v>28.40909090909091</v>
      </c>
      <c r="J33" s="34">
        <f t="shared" si="23"/>
        <v>114.20454545454547</v>
      </c>
      <c r="K33" s="35">
        <f t="shared" si="5"/>
        <v>25</v>
      </c>
      <c r="L33" s="35">
        <f t="shared" si="22"/>
        <v>100.5</v>
      </c>
      <c r="M33" s="37">
        <v>0</v>
      </c>
      <c r="N33" s="34">
        <f t="shared" si="7"/>
        <v>0</v>
      </c>
      <c r="O33" s="34">
        <f t="shared" si="15"/>
        <v>1650</v>
      </c>
      <c r="P33" s="35">
        <f t="shared" si="8"/>
        <v>0</v>
      </c>
      <c r="Q33" s="35">
        <f t="shared" si="16"/>
        <v>16.5</v>
      </c>
      <c r="R33" s="37">
        <v>0.25</v>
      </c>
      <c r="S33" s="38">
        <f t="shared" si="9"/>
        <v>2.7343322760581866E-3</v>
      </c>
      <c r="T33" s="39">
        <f t="shared" si="17"/>
        <v>1.0992015749753909E-2</v>
      </c>
      <c r="U33" s="35">
        <f t="shared" si="11"/>
        <v>25</v>
      </c>
      <c r="V33" s="40">
        <f t="shared" si="18"/>
        <v>100.5</v>
      </c>
      <c r="W33" s="35">
        <f t="shared" si="13"/>
        <v>50</v>
      </c>
      <c r="X33" s="41">
        <f t="shared" si="14"/>
        <v>184.5</v>
      </c>
    </row>
    <row r="34" spans="1:24" x14ac:dyDescent="0.25">
      <c r="A34" s="1"/>
      <c r="B34" s="2"/>
      <c r="C34" s="3"/>
    </row>
    <row r="35" spans="1:24" x14ac:dyDescent="0.25">
      <c r="A35" s="1"/>
      <c r="B35" s="2"/>
      <c r="C35" s="3"/>
      <c r="D35" s="5"/>
    </row>
  </sheetData>
  <sheetProtection algorithmName="SHA-512" hashValue="r9eaLm3rYwnJxP74dp7QLtkw3v0RV8WzGfZI5barjNUCfm8jcujNMedtq3cX8RG0+oYX7Aa9c8jA8TbOhkBzQA==" saltValue="Co2F1ZGiYtqmvQin+SCwig==" spinCount="100000" sheet="1" objects="1" scenarios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Ronnie Bovee</dc:creator>
  <cp:lastModifiedBy>Ronnie</cp:lastModifiedBy>
  <dcterms:created xsi:type="dcterms:W3CDTF">2019-07-16T12:28:23Z</dcterms:created>
  <dcterms:modified xsi:type="dcterms:W3CDTF">2020-06-29T19:24:39Z</dcterms:modified>
</cp:coreProperties>
</file>