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Ramon\Desktop\cursojs\AdminR\"/>
    </mc:Choice>
  </mc:AlternateContent>
  <bookViews>
    <workbookView xWindow="0" yWindow="0" windowWidth="28800" windowHeight="12300"/>
  </bookViews>
  <sheets>
    <sheet name="PINTURAS PARA SUELOS   ABRIL18" sheetId="5" r:id="rId1"/>
    <sheet name="PIGMENTOS" sheetId="8" r:id="rId2"/>
    <sheet name="INDUSTRIAL ABRIL 2018" sheetId="1" r:id="rId3"/>
    <sheet name="ACRILICAS ALTA CALIDAD-  (2)" sheetId="7" r:id="rId4"/>
    <sheet name="ENEKRIL FALLAS" sheetId="4" r:id="rId5"/>
  </sheets>
  <calcPr calcId="162913"/>
</workbook>
</file>

<file path=xl/calcChain.xml><?xml version="1.0" encoding="utf-8"?>
<calcChain xmlns="http://schemas.openxmlformats.org/spreadsheetml/2006/main">
  <c r="BG121" i="5" l="1"/>
  <c r="BE121" i="5"/>
  <c r="BF121" i="5" s="1"/>
  <c r="BC121" i="5"/>
  <c r="AW121" i="5"/>
  <c r="AU121" i="5"/>
  <c r="AV121" i="5" s="1"/>
  <c r="AX121" i="5" s="1"/>
  <c r="AI121" i="5"/>
  <c r="AA121" i="5"/>
  <c r="Z121" i="5"/>
  <c r="Y121" i="5"/>
  <c r="W121" i="5"/>
  <c r="Q121" i="5"/>
  <c r="O121" i="5"/>
  <c r="P121" i="5" s="1"/>
  <c r="M121" i="5"/>
  <c r="AG121" i="5" s="1"/>
  <c r="L121" i="5"/>
  <c r="K121" i="5"/>
  <c r="H121" i="5"/>
  <c r="F121" i="5"/>
  <c r="AB121" i="5" l="1"/>
  <c r="AD121" i="5" s="1"/>
  <c r="R121" i="5"/>
  <c r="AF121" i="5"/>
  <c r="BB121" i="5"/>
  <c r="BA121" i="5"/>
  <c r="AZ121" i="5"/>
  <c r="AY121" i="5"/>
  <c r="AE121" i="5"/>
  <c r="AC121" i="5"/>
  <c r="U121" i="5" l="1"/>
  <c r="T121" i="5"/>
  <c r="S121" i="5"/>
  <c r="V121" i="5"/>
  <c r="AI161" i="5"/>
  <c r="BG164" i="5"/>
  <c r="BE164" i="5"/>
  <c r="BF164" i="5" s="1"/>
  <c r="AW164" i="5"/>
  <c r="AU164" i="5"/>
  <c r="AV164" i="5" s="1"/>
  <c r="AM164" i="5"/>
  <c r="AK164" i="5"/>
  <c r="AL164" i="5" s="1"/>
  <c r="AN164" i="5" s="1"/>
  <c r="AI164" i="5"/>
  <c r="AG164" i="5"/>
  <c r="AA164" i="5"/>
  <c r="Z164" i="5"/>
  <c r="Y164" i="5"/>
  <c r="Q164" i="5"/>
  <c r="O164" i="5"/>
  <c r="P164" i="5" s="1"/>
  <c r="R164" i="5" s="1"/>
  <c r="F164" i="5"/>
  <c r="BG163" i="5"/>
  <c r="BE163" i="5"/>
  <c r="BF163" i="5" s="1"/>
  <c r="AW163" i="5"/>
  <c r="AV163" i="5"/>
  <c r="AU163" i="5"/>
  <c r="AM163" i="5"/>
  <c r="AK163" i="5"/>
  <c r="AL163" i="5" s="1"/>
  <c r="AN163" i="5" s="1"/>
  <c r="AI163" i="5"/>
  <c r="AG163" i="5"/>
  <c r="AA163" i="5"/>
  <c r="Y163" i="5"/>
  <c r="Z163" i="5" s="1"/>
  <c r="AB163" i="5" s="1"/>
  <c r="Q163" i="5"/>
  <c r="O163" i="5"/>
  <c r="P163" i="5" s="1"/>
  <c r="F163" i="5"/>
  <c r="BG162" i="5"/>
  <c r="BE162" i="5"/>
  <c r="BF162" i="5" s="1"/>
  <c r="AW162" i="5"/>
  <c r="AU162" i="5"/>
  <c r="AV162" i="5" s="1"/>
  <c r="AM162" i="5"/>
  <c r="AK162" i="5"/>
  <c r="AL162" i="5" s="1"/>
  <c r="AI162" i="5"/>
  <c r="AG162" i="5"/>
  <c r="AA162" i="5"/>
  <c r="Y162" i="5"/>
  <c r="Z162" i="5" s="1"/>
  <c r="AB162" i="5" s="1"/>
  <c r="Q162" i="5"/>
  <c r="O162" i="5"/>
  <c r="P162" i="5" s="1"/>
  <c r="F162" i="5"/>
  <c r="BG159" i="5"/>
  <c r="BE159" i="5"/>
  <c r="BF159" i="5" s="1"/>
  <c r="BH159" i="5" s="1"/>
  <c r="BI159" i="5" s="1"/>
  <c r="AW159" i="5"/>
  <c r="AU159" i="5"/>
  <c r="AV159" i="5" s="1"/>
  <c r="AX159" i="5" s="1"/>
  <c r="AM159" i="5"/>
  <c r="AK159" i="5"/>
  <c r="AL159" i="5" s="1"/>
  <c r="AI159" i="5"/>
  <c r="AG159" i="5"/>
  <c r="AA159" i="5"/>
  <c r="Y159" i="5"/>
  <c r="Z159" i="5" s="1"/>
  <c r="Q159" i="5"/>
  <c r="O159" i="5"/>
  <c r="P159" i="5" s="1"/>
  <c r="R159" i="5" s="1"/>
  <c r="F159" i="5"/>
  <c r="BG158" i="5"/>
  <c r="BE158" i="5"/>
  <c r="BF158" i="5" s="1"/>
  <c r="AW158" i="5"/>
  <c r="AU158" i="5"/>
  <c r="AV158" i="5" s="1"/>
  <c r="AX158" i="5" s="1"/>
  <c r="AM158" i="5"/>
  <c r="AK158" i="5"/>
  <c r="AL158" i="5" s="1"/>
  <c r="AN158" i="5" s="1"/>
  <c r="AI158" i="5"/>
  <c r="AG158" i="5"/>
  <c r="AA158" i="5"/>
  <c r="Y158" i="5"/>
  <c r="Z158" i="5" s="1"/>
  <c r="Q158" i="5"/>
  <c r="O158" i="5"/>
  <c r="P158" i="5" s="1"/>
  <c r="R158" i="5" s="1"/>
  <c r="F158" i="5"/>
  <c r="BG160" i="5"/>
  <c r="BE160" i="5"/>
  <c r="BF160" i="5" s="1"/>
  <c r="AW160" i="5"/>
  <c r="AU160" i="5"/>
  <c r="AV160" i="5" s="1"/>
  <c r="AX160" i="5" s="1"/>
  <c r="AM160" i="5"/>
  <c r="AK160" i="5"/>
  <c r="AL160" i="5" s="1"/>
  <c r="AI160" i="5"/>
  <c r="AG160" i="5"/>
  <c r="AA160" i="5"/>
  <c r="Z160" i="5"/>
  <c r="AB160" i="5" s="1"/>
  <c r="Y160" i="5"/>
  <c r="Q160" i="5"/>
  <c r="P160" i="5"/>
  <c r="R160" i="5" s="1"/>
  <c r="O160" i="5"/>
  <c r="F160" i="5"/>
  <c r="AN159" i="5" l="1"/>
  <c r="BH163" i="5"/>
  <c r="AN162" i="5"/>
  <c r="R163" i="5"/>
  <c r="S163" i="5" s="1"/>
  <c r="U159" i="5"/>
  <c r="T159" i="5"/>
  <c r="S159" i="5"/>
  <c r="BA159" i="5"/>
  <c r="AY159" i="5"/>
  <c r="AZ159" i="5"/>
  <c r="BH162" i="5"/>
  <c r="BI162" i="5" s="1"/>
  <c r="BH164" i="5"/>
  <c r="AB158" i="5"/>
  <c r="AE158" i="5" s="1"/>
  <c r="BH160" i="5"/>
  <c r="R162" i="5"/>
  <c r="S162" i="5" s="1"/>
  <c r="AN160" i="5"/>
  <c r="AP160" i="5" s="1"/>
  <c r="BH158" i="5"/>
  <c r="BI158" i="5" s="1"/>
  <c r="AB159" i="5"/>
  <c r="AF159" i="5" s="1"/>
  <c r="AX163" i="5"/>
  <c r="BA163" i="5" s="1"/>
  <c r="AX164" i="5"/>
  <c r="AZ164" i="5" s="1"/>
  <c r="AX162" i="5"/>
  <c r="AZ162" i="5" s="1"/>
  <c r="AB164" i="5"/>
  <c r="AF164" i="5" s="1"/>
  <c r="AQ164" i="5"/>
  <c r="AP164" i="5"/>
  <c r="AO164" i="5"/>
  <c r="U163" i="5"/>
  <c r="T163" i="5"/>
  <c r="U164" i="5"/>
  <c r="T164" i="5"/>
  <c r="S164" i="5"/>
  <c r="AP163" i="5"/>
  <c r="AO163" i="5"/>
  <c r="AQ163" i="5"/>
  <c r="AC162" i="5"/>
  <c r="AF162" i="5"/>
  <c r="AE162" i="5"/>
  <c r="AD162" i="5"/>
  <c r="AF163" i="5"/>
  <c r="AE163" i="5"/>
  <c r="AD163" i="5"/>
  <c r="AC163" i="5"/>
  <c r="AP162" i="5"/>
  <c r="AQ162" i="5"/>
  <c r="AO162" i="5"/>
  <c r="AQ159" i="5"/>
  <c r="AP159" i="5"/>
  <c r="AO159" i="5"/>
  <c r="AD158" i="5"/>
  <c r="U158" i="5"/>
  <c r="T158" i="5"/>
  <c r="S158" i="5"/>
  <c r="AQ158" i="5"/>
  <c r="AP158" i="5"/>
  <c r="AO158" i="5"/>
  <c r="BA158" i="5"/>
  <c r="AZ158" i="5"/>
  <c r="AY158" i="5"/>
  <c r="AQ160" i="5"/>
  <c r="U160" i="5"/>
  <c r="T160" i="5"/>
  <c r="S160" i="5"/>
  <c r="BA160" i="5"/>
  <c r="AZ160" i="5"/>
  <c r="AY160" i="5"/>
  <c r="AF160" i="5"/>
  <c r="AE160" i="5"/>
  <c r="AD160" i="5"/>
  <c r="AC160" i="5"/>
  <c r="BM41" i="5"/>
  <c r="BG41" i="5"/>
  <c r="BE41" i="5"/>
  <c r="BF41" i="5" s="1"/>
  <c r="BH41" i="5" s="1"/>
  <c r="AW41" i="5"/>
  <c r="AU41" i="5"/>
  <c r="AV41" i="5" s="1"/>
  <c r="AX41" i="5" s="1"/>
  <c r="AI41" i="5"/>
  <c r="AA41" i="5"/>
  <c r="Y41" i="5"/>
  <c r="Z41" i="5" s="1"/>
  <c r="AB41" i="5" s="1"/>
  <c r="W41" i="5"/>
  <c r="Q41" i="5"/>
  <c r="O41" i="5"/>
  <c r="P41" i="5" s="1"/>
  <c r="R41" i="5" s="1"/>
  <c r="S41" i="5" s="1"/>
  <c r="L41" i="5"/>
  <c r="K41" i="5"/>
  <c r="H41" i="5"/>
  <c r="I41" i="5" s="1"/>
  <c r="F41" i="5"/>
  <c r="M41" i="5" s="1"/>
  <c r="AG41" i="5" s="1"/>
  <c r="BG157" i="5"/>
  <c r="BE157" i="5"/>
  <c r="BF157" i="5" s="1"/>
  <c r="BH157" i="5" s="1"/>
  <c r="BI157" i="5" s="1"/>
  <c r="AW157" i="5"/>
  <c r="AU157" i="5"/>
  <c r="AV157" i="5" s="1"/>
  <c r="AM157" i="5"/>
  <c r="AK157" i="5"/>
  <c r="AL157" i="5" s="1"/>
  <c r="AN157" i="5" s="1"/>
  <c r="AI157" i="5"/>
  <c r="AG157" i="5"/>
  <c r="AA157" i="5"/>
  <c r="Y157" i="5"/>
  <c r="Z157" i="5" s="1"/>
  <c r="AB157" i="5" s="1"/>
  <c r="Q157" i="5"/>
  <c r="O157" i="5"/>
  <c r="P157" i="5" s="1"/>
  <c r="F157" i="5"/>
  <c r="BG156" i="5"/>
  <c r="BE156" i="5"/>
  <c r="BF156" i="5" s="1"/>
  <c r="AW156" i="5"/>
  <c r="AU156" i="5"/>
  <c r="AV156" i="5" s="1"/>
  <c r="AX156" i="5" s="1"/>
  <c r="AM156" i="5"/>
  <c r="AK156" i="5"/>
  <c r="AL156" i="5" s="1"/>
  <c r="AI156" i="5"/>
  <c r="AG156" i="5"/>
  <c r="AA156" i="5"/>
  <c r="Y156" i="5"/>
  <c r="Z156" i="5" s="1"/>
  <c r="Q156" i="5"/>
  <c r="O156" i="5"/>
  <c r="P156" i="5" s="1"/>
  <c r="F156" i="5"/>
  <c r="BG155" i="5"/>
  <c r="BF155" i="5"/>
  <c r="BH155" i="5" s="1"/>
  <c r="BI155" i="5" s="1"/>
  <c r="BE155" i="5"/>
  <c r="AW155" i="5"/>
  <c r="AU155" i="5"/>
  <c r="AV155" i="5" s="1"/>
  <c r="AX155" i="5" s="1"/>
  <c r="AM155" i="5"/>
  <c r="AK155" i="5"/>
  <c r="AL155" i="5" s="1"/>
  <c r="AN155" i="5" s="1"/>
  <c r="AI155" i="5"/>
  <c r="AG155" i="5"/>
  <c r="AA155" i="5"/>
  <c r="Z155" i="5"/>
  <c r="Y155" i="5"/>
  <c r="Q155" i="5"/>
  <c r="O155" i="5"/>
  <c r="P155" i="5" s="1"/>
  <c r="F155" i="5"/>
  <c r="AI154" i="5"/>
  <c r="AN156" i="5" l="1"/>
  <c r="R157" i="5"/>
  <c r="AC158" i="5"/>
  <c r="AF158" i="5"/>
  <c r="T162" i="5"/>
  <c r="U162" i="5"/>
  <c r="AB155" i="5"/>
  <c r="AE155" i="5" s="1"/>
  <c r="BH156" i="5"/>
  <c r="BI156" i="5" s="1"/>
  <c r="AE159" i="5"/>
  <c r="AC159" i="5"/>
  <c r="AD159" i="5"/>
  <c r="AO160" i="5"/>
  <c r="BA162" i="5"/>
  <c r="AY162" i="5"/>
  <c r="AB156" i="5"/>
  <c r="AD156" i="5" s="1"/>
  <c r="AY164" i="5"/>
  <c r="BA164" i="5"/>
  <c r="AX157" i="5"/>
  <c r="AY163" i="5"/>
  <c r="R156" i="5"/>
  <c r="U156" i="5" s="1"/>
  <c r="AZ163" i="5"/>
  <c r="AC164" i="5"/>
  <c r="AE164" i="5"/>
  <c r="AD164" i="5"/>
  <c r="T41" i="5"/>
  <c r="U41" i="5"/>
  <c r="V41" i="5"/>
  <c r="BL41" i="5"/>
  <c r="BK41" i="5"/>
  <c r="BJ41" i="5"/>
  <c r="BI41" i="5"/>
  <c r="AC41" i="5"/>
  <c r="AE41" i="5"/>
  <c r="AD41" i="5"/>
  <c r="AF41" i="5"/>
  <c r="AQ157" i="5"/>
  <c r="AP157" i="5"/>
  <c r="AO157" i="5"/>
  <c r="R155" i="5"/>
  <c r="AF155" i="5"/>
  <c r="S157" i="5"/>
  <c r="U157" i="5"/>
  <c r="T157" i="5"/>
  <c r="BA157" i="5"/>
  <c r="AZ157" i="5"/>
  <c r="AY157" i="5"/>
  <c r="AZ155" i="5"/>
  <c r="AY155" i="5"/>
  <c r="BA155" i="5"/>
  <c r="S156" i="5"/>
  <c r="AQ156" i="5"/>
  <c r="AP156" i="5"/>
  <c r="AO156" i="5"/>
  <c r="BA156" i="5"/>
  <c r="AZ156" i="5"/>
  <c r="AY156" i="5"/>
  <c r="AC157" i="5"/>
  <c r="AD157" i="5"/>
  <c r="AF157" i="5"/>
  <c r="AE157" i="5"/>
  <c r="AF156" i="5"/>
  <c r="AE156" i="5"/>
  <c r="AO155" i="5"/>
  <c r="AQ155" i="5"/>
  <c r="AP155" i="5"/>
  <c r="AD155" i="5"/>
  <c r="BM123" i="5"/>
  <c r="BG123" i="5"/>
  <c r="BF123" i="5"/>
  <c r="BH123" i="5" s="1"/>
  <c r="BE123" i="5"/>
  <c r="BC123" i="5"/>
  <c r="AW123" i="5"/>
  <c r="AU123" i="5"/>
  <c r="AV123" i="5" s="1"/>
  <c r="AI123" i="5"/>
  <c r="AA123" i="5"/>
  <c r="Y123" i="5"/>
  <c r="Z123" i="5" s="1"/>
  <c r="AB123" i="5" s="1"/>
  <c r="W123" i="5"/>
  <c r="Q123" i="5"/>
  <c r="O123" i="5"/>
  <c r="P123" i="5" s="1"/>
  <c r="L123" i="5"/>
  <c r="K123" i="5"/>
  <c r="H123" i="5"/>
  <c r="I123" i="5" s="1"/>
  <c r="F123" i="5"/>
  <c r="M123" i="5" s="1"/>
  <c r="AG123" i="5" s="1"/>
  <c r="AX123" i="5" l="1"/>
  <c r="BB123" i="5" s="1"/>
  <c r="AC155" i="5"/>
  <c r="T156" i="5"/>
  <c r="AC156" i="5"/>
  <c r="R123" i="5"/>
  <c r="S123" i="5" s="1"/>
  <c r="T155" i="5"/>
  <c r="S155" i="5"/>
  <c r="U155" i="5"/>
  <c r="AD123" i="5"/>
  <c r="AF123" i="5"/>
  <c r="AE123" i="5"/>
  <c r="AC123" i="5"/>
  <c r="BL123" i="5"/>
  <c r="BK123" i="5"/>
  <c r="BJ123" i="5"/>
  <c r="BI123" i="5"/>
  <c r="AY123" i="5"/>
  <c r="AZ123" i="5"/>
  <c r="BA123" i="5"/>
  <c r="BM125" i="5"/>
  <c r="BG125" i="5"/>
  <c r="BE125" i="5"/>
  <c r="BF125" i="5" s="1"/>
  <c r="BH125" i="5" s="1"/>
  <c r="BC125" i="5"/>
  <c r="AW125" i="5"/>
  <c r="AU125" i="5"/>
  <c r="AV125" i="5" s="1"/>
  <c r="AI125" i="5"/>
  <c r="AA125" i="5"/>
  <c r="Z125" i="5"/>
  <c r="AB125" i="5" s="1"/>
  <c r="Y125" i="5"/>
  <c r="W125" i="5"/>
  <c r="Q125" i="5"/>
  <c r="O125" i="5"/>
  <c r="P125" i="5" s="1"/>
  <c r="L125" i="5"/>
  <c r="K125" i="5"/>
  <c r="H125" i="5"/>
  <c r="I125" i="5" s="1"/>
  <c r="F125" i="5"/>
  <c r="M125" i="5" s="1"/>
  <c r="AG125" i="5" s="1"/>
  <c r="BM130" i="5"/>
  <c r="BG130" i="5"/>
  <c r="BE130" i="5"/>
  <c r="BF130" i="5" s="1"/>
  <c r="BH130" i="5" s="1"/>
  <c r="BC130" i="5"/>
  <c r="AW130" i="5"/>
  <c r="AU130" i="5"/>
  <c r="AV130" i="5" s="1"/>
  <c r="AS130" i="5"/>
  <c r="AM130" i="5"/>
  <c r="AK130" i="5"/>
  <c r="AL130" i="5" s="1"/>
  <c r="AI130" i="5"/>
  <c r="AG130" i="5"/>
  <c r="AA130" i="5"/>
  <c r="Y130" i="5"/>
  <c r="Z130" i="5" s="1"/>
  <c r="AB130" i="5" s="1"/>
  <c r="Q130" i="5"/>
  <c r="O130" i="5"/>
  <c r="P130" i="5" s="1"/>
  <c r="R130" i="5" s="1"/>
  <c r="F130" i="5"/>
  <c r="R125" i="5" l="1"/>
  <c r="V123" i="5"/>
  <c r="AN130" i="5"/>
  <c r="AO130" i="5" s="1"/>
  <c r="T123" i="5"/>
  <c r="U123" i="5"/>
  <c r="AX130" i="5"/>
  <c r="AY130" i="5" s="1"/>
  <c r="AX125" i="5"/>
  <c r="BA125" i="5" s="1"/>
  <c r="T125" i="5"/>
  <c r="S125" i="5"/>
  <c r="V125" i="5"/>
  <c r="U125" i="5"/>
  <c r="BL125" i="5"/>
  <c r="BK125" i="5"/>
  <c r="BJ125" i="5"/>
  <c r="BI125" i="5"/>
  <c r="AF125" i="5"/>
  <c r="AC125" i="5"/>
  <c r="AE125" i="5"/>
  <c r="AD125" i="5"/>
  <c r="AC130" i="5"/>
  <c r="AD130" i="5"/>
  <c r="AF130" i="5"/>
  <c r="AE130" i="5"/>
  <c r="S130" i="5"/>
  <c r="V130" i="5"/>
  <c r="T130" i="5"/>
  <c r="U130" i="5"/>
  <c r="BL130" i="5"/>
  <c r="BK130" i="5"/>
  <c r="BJ130" i="5"/>
  <c r="BI130" i="5"/>
  <c r="BG113" i="5"/>
  <c r="BE113" i="5"/>
  <c r="BF113" i="5" s="1"/>
  <c r="BC113" i="5"/>
  <c r="AW113" i="5"/>
  <c r="AU113" i="5"/>
  <c r="AV113" i="5" s="1"/>
  <c r="AX113" i="5" s="1"/>
  <c r="AI113" i="5"/>
  <c r="AA113" i="5"/>
  <c r="Y113" i="5"/>
  <c r="Z113" i="5" s="1"/>
  <c r="AB113" i="5" s="1"/>
  <c r="W113" i="5"/>
  <c r="Q113" i="5"/>
  <c r="O113" i="5"/>
  <c r="P113" i="5" s="1"/>
  <c r="L113" i="5"/>
  <c r="K113" i="5"/>
  <c r="H113" i="5"/>
  <c r="F113" i="5"/>
  <c r="M113" i="5" s="1"/>
  <c r="AG113" i="5" s="1"/>
  <c r="AZ130" i="5" l="1"/>
  <c r="BA130" i="5"/>
  <c r="BB125" i="5"/>
  <c r="BB130" i="5"/>
  <c r="AY125" i="5"/>
  <c r="R113" i="5"/>
  <c r="U113" i="5" s="1"/>
  <c r="AQ130" i="5"/>
  <c r="AZ125" i="5"/>
  <c r="AP130" i="5"/>
  <c r="AR130" i="5"/>
  <c r="BB113" i="5"/>
  <c r="BA113" i="5"/>
  <c r="AZ113" i="5"/>
  <c r="AY113" i="5"/>
  <c r="AD113" i="5"/>
  <c r="AC113" i="5"/>
  <c r="AF113" i="5"/>
  <c r="AE113" i="5"/>
  <c r="BM37" i="5"/>
  <c r="BG37" i="5"/>
  <c r="BE37" i="5"/>
  <c r="BF37" i="5" s="1"/>
  <c r="BH37" i="5" s="1"/>
  <c r="AW37" i="5"/>
  <c r="AU37" i="5"/>
  <c r="AV37" i="5" s="1"/>
  <c r="AX37" i="5" s="1"/>
  <c r="AI37" i="5"/>
  <c r="AA37" i="5"/>
  <c r="Y37" i="5"/>
  <c r="Z37" i="5" s="1"/>
  <c r="W37" i="5"/>
  <c r="Q37" i="5"/>
  <c r="O37" i="5"/>
  <c r="P37" i="5" s="1"/>
  <c r="M37" i="5"/>
  <c r="AG37" i="5" s="1"/>
  <c r="L37" i="5"/>
  <c r="K37" i="5"/>
  <c r="H37" i="5"/>
  <c r="I37" i="5" s="1"/>
  <c r="F37" i="5"/>
  <c r="BM35" i="5"/>
  <c r="BG35" i="5"/>
  <c r="BE35" i="5"/>
  <c r="BF35" i="5" s="1"/>
  <c r="AW35" i="5"/>
  <c r="AU35" i="5"/>
  <c r="AV35" i="5" s="1"/>
  <c r="AI35" i="5"/>
  <c r="AA35" i="5"/>
  <c r="Y35" i="5"/>
  <c r="Z35" i="5" s="1"/>
  <c r="W35" i="5"/>
  <c r="Q35" i="5"/>
  <c r="O35" i="5"/>
  <c r="P35" i="5" s="1"/>
  <c r="L35" i="5"/>
  <c r="K35" i="5"/>
  <c r="H35" i="5"/>
  <c r="I35" i="5" s="1"/>
  <c r="F35" i="5"/>
  <c r="M35" i="5" s="1"/>
  <c r="AG35" i="5" s="1"/>
  <c r="R35" i="5" l="1"/>
  <c r="BH35" i="5"/>
  <c r="AX35" i="5"/>
  <c r="R37" i="5"/>
  <c r="S37" i="5" s="1"/>
  <c r="S113" i="5"/>
  <c r="V113" i="5"/>
  <c r="AB35" i="5"/>
  <c r="AE35" i="5" s="1"/>
  <c r="AB37" i="5"/>
  <c r="AF37" i="5" s="1"/>
  <c r="T113" i="5"/>
  <c r="BL37" i="5"/>
  <c r="BK37" i="5"/>
  <c r="BJ37" i="5"/>
  <c r="BI37" i="5"/>
  <c r="AE37" i="5"/>
  <c r="AC35" i="5"/>
  <c r="AF35" i="5"/>
  <c r="V35" i="5"/>
  <c r="U35" i="5"/>
  <c r="T35" i="5"/>
  <c r="S35" i="5"/>
  <c r="BL35" i="5"/>
  <c r="BK35" i="5"/>
  <c r="BJ35" i="5"/>
  <c r="BI35" i="5"/>
  <c r="BG84" i="5"/>
  <c r="BE84" i="5"/>
  <c r="BF84" i="5" s="1"/>
  <c r="AI84" i="5"/>
  <c r="AA84" i="5"/>
  <c r="Y84" i="5"/>
  <c r="Z84" i="5" s="1"/>
  <c r="AB84" i="5" s="1"/>
  <c r="W84" i="5"/>
  <c r="Q84" i="5"/>
  <c r="O84" i="5"/>
  <c r="P84" i="5" s="1"/>
  <c r="R84" i="5" s="1"/>
  <c r="M84" i="5"/>
  <c r="AG84" i="5" s="1"/>
  <c r="L84" i="5"/>
  <c r="K84" i="5"/>
  <c r="H84" i="5"/>
  <c r="I84" i="5" s="1"/>
  <c r="F84" i="5"/>
  <c r="BH84" i="5" l="1"/>
  <c r="AD35" i="5"/>
  <c r="T37" i="5"/>
  <c r="AC37" i="5"/>
  <c r="U37" i="5"/>
  <c r="AD37" i="5"/>
  <c r="V37" i="5"/>
  <c r="U84" i="5"/>
  <c r="T84" i="5"/>
  <c r="V84" i="5"/>
  <c r="S84" i="5"/>
  <c r="AD84" i="5"/>
  <c r="AC84" i="5"/>
  <c r="AF84" i="5"/>
  <c r="AE84" i="5"/>
  <c r="BG153" i="5"/>
  <c r="BE153" i="5"/>
  <c r="BF153" i="5" s="1"/>
  <c r="BC153" i="5"/>
  <c r="AW153" i="5"/>
  <c r="AU153" i="5"/>
  <c r="AV153" i="5" s="1"/>
  <c r="AX153" i="5" s="1"/>
  <c r="AI153" i="5"/>
  <c r="AA153" i="5"/>
  <c r="Y153" i="5"/>
  <c r="Z153" i="5" s="1"/>
  <c r="W153" i="5"/>
  <c r="Q153" i="5"/>
  <c r="O153" i="5"/>
  <c r="P153" i="5" s="1"/>
  <c r="L153" i="5"/>
  <c r="K153" i="5"/>
  <c r="H153" i="5"/>
  <c r="F153" i="5"/>
  <c r="M153" i="5" s="1"/>
  <c r="AG153" i="5" s="1"/>
  <c r="BG152" i="5"/>
  <c r="BE152" i="5"/>
  <c r="BF152" i="5" s="1"/>
  <c r="BC152" i="5"/>
  <c r="AW152" i="5"/>
  <c r="AU152" i="5"/>
  <c r="AV152" i="5" s="1"/>
  <c r="AI152" i="5"/>
  <c r="AA152" i="5"/>
  <c r="Y152" i="5"/>
  <c r="Z152" i="5" s="1"/>
  <c r="W152" i="5"/>
  <c r="Q152" i="5"/>
  <c r="O152" i="5"/>
  <c r="P152" i="5" s="1"/>
  <c r="L152" i="5"/>
  <c r="K152" i="5"/>
  <c r="H152" i="5"/>
  <c r="F152" i="5"/>
  <c r="M152" i="5" s="1"/>
  <c r="AG152" i="5" s="1"/>
  <c r="BG151" i="5"/>
  <c r="BE151" i="5"/>
  <c r="BF151" i="5" s="1"/>
  <c r="BC151" i="5"/>
  <c r="AW151" i="5"/>
  <c r="AU151" i="5"/>
  <c r="AV151" i="5" s="1"/>
  <c r="AX151" i="5" s="1"/>
  <c r="AI151" i="5"/>
  <c r="AA151" i="5"/>
  <c r="Y151" i="5"/>
  <c r="Z151" i="5" s="1"/>
  <c r="W151" i="5"/>
  <c r="Q151" i="5"/>
  <c r="O151" i="5"/>
  <c r="P151" i="5" s="1"/>
  <c r="R151" i="5" s="1"/>
  <c r="L151" i="5"/>
  <c r="K151" i="5"/>
  <c r="H151" i="5"/>
  <c r="F151" i="5"/>
  <c r="M151" i="5" s="1"/>
  <c r="AG151" i="5" s="1"/>
  <c r="BG150" i="5"/>
  <c r="BE150" i="5"/>
  <c r="BF150" i="5" s="1"/>
  <c r="BC150" i="5"/>
  <c r="AW150" i="5"/>
  <c r="AU150" i="5"/>
  <c r="AV150" i="5" s="1"/>
  <c r="AI150" i="5"/>
  <c r="AA150" i="5"/>
  <c r="Y150" i="5"/>
  <c r="Z150" i="5" s="1"/>
  <c r="W150" i="5"/>
  <c r="Q150" i="5"/>
  <c r="O150" i="5"/>
  <c r="P150" i="5" s="1"/>
  <c r="L150" i="5"/>
  <c r="K150" i="5"/>
  <c r="H150" i="5"/>
  <c r="F150" i="5"/>
  <c r="M150" i="5" s="1"/>
  <c r="AG150" i="5" s="1"/>
  <c r="BG149" i="5"/>
  <c r="BE149" i="5"/>
  <c r="BF149" i="5" s="1"/>
  <c r="BC149" i="5"/>
  <c r="AW149" i="5"/>
  <c r="AU149" i="5"/>
  <c r="AV149" i="5" s="1"/>
  <c r="AI149" i="5"/>
  <c r="AA149" i="5"/>
  <c r="Y149" i="5"/>
  <c r="Z149" i="5" s="1"/>
  <c r="W149" i="5"/>
  <c r="Q149" i="5"/>
  <c r="O149" i="5"/>
  <c r="P149" i="5" s="1"/>
  <c r="L149" i="5"/>
  <c r="K149" i="5"/>
  <c r="H149" i="5"/>
  <c r="F149" i="5"/>
  <c r="M149" i="5" s="1"/>
  <c r="AG149" i="5" s="1"/>
  <c r="BG148" i="5"/>
  <c r="BE148" i="5"/>
  <c r="BF148" i="5" s="1"/>
  <c r="BC148" i="5"/>
  <c r="AW148" i="5"/>
  <c r="AU148" i="5"/>
  <c r="AV148" i="5" s="1"/>
  <c r="AX148" i="5" s="1"/>
  <c r="AI148" i="5"/>
  <c r="AA148" i="5"/>
  <c r="Y148" i="5"/>
  <c r="Z148" i="5" s="1"/>
  <c r="W148" i="5"/>
  <c r="Q148" i="5"/>
  <c r="O148" i="5"/>
  <c r="P148" i="5" s="1"/>
  <c r="L148" i="5"/>
  <c r="K148" i="5"/>
  <c r="H148" i="5"/>
  <c r="F148" i="5"/>
  <c r="M148" i="5" s="1"/>
  <c r="AG148" i="5" s="1"/>
  <c r="R149" i="5" l="1"/>
  <c r="R148" i="5"/>
  <c r="T148" i="5" s="1"/>
  <c r="AX152" i="5"/>
  <c r="R150" i="5"/>
  <c r="S150" i="5" s="1"/>
  <c r="AB149" i="5"/>
  <c r="AD149" i="5" s="1"/>
  <c r="AB151" i="5"/>
  <c r="AD151" i="5" s="1"/>
  <c r="AB150" i="5"/>
  <c r="AE150" i="5" s="1"/>
  <c r="AB152" i="5"/>
  <c r="AF152" i="5" s="1"/>
  <c r="R152" i="5"/>
  <c r="AX149" i="5"/>
  <c r="BA149" i="5" s="1"/>
  <c r="AX150" i="5"/>
  <c r="BA150" i="5" s="1"/>
  <c r="AB148" i="5"/>
  <c r="AE148" i="5" s="1"/>
  <c r="AB153" i="5"/>
  <c r="AF153" i="5" s="1"/>
  <c r="R153" i="5"/>
  <c r="V153" i="5" s="1"/>
  <c r="AY150" i="5"/>
  <c r="AZ150" i="5"/>
  <c r="BB153" i="5"/>
  <c r="BA153" i="5"/>
  <c r="AZ153" i="5"/>
  <c r="AY153" i="5"/>
  <c r="U150" i="5"/>
  <c r="T150" i="5"/>
  <c r="V152" i="5"/>
  <c r="U152" i="5"/>
  <c r="T152" i="5"/>
  <c r="S152" i="5"/>
  <c r="BB149" i="5"/>
  <c r="AD148" i="5"/>
  <c r="AC148" i="5"/>
  <c r="U148" i="5"/>
  <c r="T149" i="5"/>
  <c r="U149" i="5"/>
  <c r="S149" i="5"/>
  <c r="V149" i="5"/>
  <c r="T151" i="5"/>
  <c r="V151" i="5"/>
  <c r="U151" i="5"/>
  <c r="S151" i="5"/>
  <c r="BB151" i="5"/>
  <c r="BA151" i="5"/>
  <c r="AZ151" i="5"/>
  <c r="AY151" i="5"/>
  <c r="AY148" i="5"/>
  <c r="BA148" i="5"/>
  <c r="AZ148" i="5"/>
  <c r="BB148" i="5"/>
  <c r="AC150" i="5"/>
  <c r="AY152" i="5"/>
  <c r="AZ152" i="5"/>
  <c r="BA152" i="5"/>
  <c r="BB152" i="5"/>
  <c r="AE153" i="5"/>
  <c r="AF151" i="5"/>
  <c r="BM74" i="5"/>
  <c r="BG74" i="5"/>
  <c r="BE74" i="5"/>
  <c r="BF74" i="5" s="1"/>
  <c r="BC74" i="5"/>
  <c r="AW74" i="5"/>
  <c r="AU74" i="5"/>
  <c r="AV74" i="5" s="1"/>
  <c r="AI74" i="5"/>
  <c r="AA74" i="5"/>
  <c r="Y74" i="5"/>
  <c r="Z74" i="5" s="1"/>
  <c r="W74" i="5"/>
  <c r="Q74" i="5"/>
  <c r="O74" i="5"/>
  <c r="P74" i="5" s="1"/>
  <c r="R74" i="5" s="1"/>
  <c r="S74" i="5" s="1"/>
  <c r="L74" i="5"/>
  <c r="K74" i="5"/>
  <c r="H74" i="5"/>
  <c r="I74" i="5" s="1"/>
  <c r="F74" i="5"/>
  <c r="M74" i="5" s="1"/>
  <c r="AG74" i="5" s="1"/>
  <c r="BG93" i="5"/>
  <c r="BE93" i="5"/>
  <c r="BF93" i="5" s="1"/>
  <c r="BH93" i="5" s="1"/>
  <c r="BC93" i="5"/>
  <c r="AX93" i="5"/>
  <c r="BB93" i="5" s="1"/>
  <c r="AI93" i="5"/>
  <c r="AB93" i="5"/>
  <c r="W93" i="5"/>
  <c r="Q93" i="5"/>
  <c r="O93" i="5"/>
  <c r="P93" i="5" s="1"/>
  <c r="R93" i="5" s="1"/>
  <c r="V93" i="5" s="1"/>
  <c r="H93" i="5"/>
  <c r="I93" i="5" s="1"/>
  <c r="F93" i="5"/>
  <c r="AX74" i="5" l="1"/>
  <c r="AF149" i="5"/>
  <c r="AF150" i="5"/>
  <c r="V150" i="5"/>
  <c r="AD150" i="5"/>
  <c r="AC149" i="5"/>
  <c r="AE149" i="5"/>
  <c r="AB74" i="5"/>
  <c r="AE74" i="5" s="1"/>
  <c r="AF148" i="5"/>
  <c r="AD152" i="5"/>
  <c r="V148" i="5"/>
  <c r="AE152" i="5"/>
  <c r="AE151" i="5"/>
  <c r="BH74" i="5"/>
  <c r="AY149" i="5"/>
  <c r="S153" i="5"/>
  <c r="S148" i="5"/>
  <c r="AZ149" i="5"/>
  <c r="AC152" i="5"/>
  <c r="AC151" i="5"/>
  <c r="T153" i="5"/>
  <c r="AD153" i="5"/>
  <c r="BB150" i="5"/>
  <c r="AC153" i="5"/>
  <c r="U153" i="5"/>
  <c r="U74" i="5"/>
  <c r="BB74" i="5"/>
  <c r="BA74" i="5"/>
  <c r="AZ74" i="5"/>
  <c r="AY74" i="5"/>
  <c r="BL74" i="5"/>
  <c r="BK74" i="5"/>
  <c r="BJ74" i="5"/>
  <c r="BI74" i="5"/>
  <c r="T74" i="5"/>
  <c r="V74" i="5"/>
  <c r="BG83" i="5"/>
  <c r="BE83" i="5"/>
  <c r="BF83" i="5" s="1"/>
  <c r="AI83" i="5"/>
  <c r="AA83" i="5"/>
  <c r="Y83" i="5"/>
  <c r="Z83" i="5" s="1"/>
  <c r="AB83" i="5" s="1"/>
  <c r="AD83" i="5" s="1"/>
  <c r="W83" i="5"/>
  <c r="Q83" i="5"/>
  <c r="O83" i="5"/>
  <c r="P83" i="5" s="1"/>
  <c r="R83" i="5" s="1"/>
  <c r="L83" i="5"/>
  <c r="K83" i="5"/>
  <c r="H83" i="5"/>
  <c r="I83" i="5" s="1"/>
  <c r="F83" i="5"/>
  <c r="M83" i="5" s="1"/>
  <c r="AG83" i="5" s="1"/>
  <c r="BM122" i="5"/>
  <c r="BG122" i="5"/>
  <c r="BE122" i="5"/>
  <c r="BF122" i="5" s="1"/>
  <c r="BH122" i="5" s="1"/>
  <c r="BC122" i="5"/>
  <c r="AW122" i="5"/>
  <c r="AU122" i="5"/>
  <c r="AV122" i="5" s="1"/>
  <c r="AX122" i="5" s="1"/>
  <c r="AI122" i="5"/>
  <c r="AA122" i="5"/>
  <c r="Y122" i="5"/>
  <c r="Z122" i="5" s="1"/>
  <c r="W122" i="5"/>
  <c r="Q122" i="5"/>
  <c r="O122" i="5"/>
  <c r="P122" i="5" s="1"/>
  <c r="R122" i="5" s="1"/>
  <c r="L122" i="5"/>
  <c r="K122" i="5"/>
  <c r="H122" i="5"/>
  <c r="I122" i="5" s="1"/>
  <c r="F122" i="5"/>
  <c r="M122" i="5" s="1"/>
  <c r="AG122" i="5" s="1"/>
  <c r="BG71" i="5"/>
  <c r="BE71" i="5"/>
  <c r="BF71" i="5" s="1"/>
  <c r="BH71" i="5" s="1"/>
  <c r="BC71" i="5"/>
  <c r="AW71" i="5"/>
  <c r="AU71" i="5"/>
  <c r="AV71" i="5" s="1"/>
  <c r="AX71" i="5" s="1"/>
  <c r="AI71" i="5"/>
  <c r="AG71" i="5"/>
  <c r="AA71" i="5"/>
  <c r="Y71" i="5"/>
  <c r="Z71" i="5" s="1"/>
  <c r="W71" i="5"/>
  <c r="Q71" i="5"/>
  <c r="O71" i="5"/>
  <c r="P71" i="5" s="1"/>
  <c r="H71" i="5"/>
  <c r="I71" i="5" s="1"/>
  <c r="F71" i="5"/>
  <c r="BM75" i="5"/>
  <c r="BG75" i="5"/>
  <c r="BE75" i="5"/>
  <c r="BF75" i="5" s="1"/>
  <c r="BC75" i="5"/>
  <c r="AW75" i="5"/>
  <c r="AU75" i="5"/>
  <c r="AV75" i="5" s="1"/>
  <c r="AI75" i="5"/>
  <c r="AA75" i="5"/>
  <c r="Y75" i="5"/>
  <c r="Z75" i="5" s="1"/>
  <c r="AB75" i="5" s="1"/>
  <c r="W75" i="5"/>
  <c r="Q75" i="5"/>
  <c r="O75" i="5"/>
  <c r="P75" i="5" s="1"/>
  <c r="L75" i="5"/>
  <c r="K75" i="5"/>
  <c r="H75" i="5"/>
  <c r="I75" i="5" s="1"/>
  <c r="F75" i="5"/>
  <c r="M75" i="5" s="1"/>
  <c r="AG75" i="5" s="1"/>
  <c r="BM76" i="5"/>
  <c r="BG76" i="5"/>
  <c r="BE76" i="5"/>
  <c r="BF76" i="5" s="1"/>
  <c r="BC76" i="5"/>
  <c r="AW76" i="5"/>
  <c r="AU76" i="5"/>
  <c r="AV76" i="5" s="1"/>
  <c r="AI76" i="5"/>
  <c r="AA76" i="5"/>
  <c r="Y76" i="5"/>
  <c r="Z76" i="5" s="1"/>
  <c r="AB76" i="5" s="1"/>
  <c r="W76" i="5"/>
  <c r="Q76" i="5"/>
  <c r="O76" i="5"/>
  <c r="P76" i="5" s="1"/>
  <c r="R76" i="5" s="1"/>
  <c r="L76" i="5"/>
  <c r="K76" i="5"/>
  <c r="H76" i="5"/>
  <c r="I76" i="5" s="1"/>
  <c r="F76" i="5"/>
  <c r="M76" i="5" s="1"/>
  <c r="AG76" i="5" s="1"/>
  <c r="AD74" i="5" l="1"/>
  <c r="AB71" i="5"/>
  <c r="AF74" i="5"/>
  <c r="AC74" i="5"/>
  <c r="AX76" i="5"/>
  <c r="BB76" i="5" s="1"/>
  <c r="AX75" i="5"/>
  <c r="BH83" i="5"/>
  <c r="R75" i="5"/>
  <c r="V75" i="5" s="1"/>
  <c r="BH76" i="5"/>
  <c r="BH75" i="5"/>
  <c r="U83" i="5"/>
  <c r="T83" i="5"/>
  <c r="S83" i="5"/>
  <c r="V83" i="5"/>
  <c r="AE83" i="5"/>
  <c r="AF83" i="5"/>
  <c r="AC83" i="5"/>
  <c r="AB122" i="5"/>
  <c r="AF122" i="5" s="1"/>
  <c r="S122" i="5"/>
  <c r="T122" i="5"/>
  <c r="V122" i="5"/>
  <c r="U122" i="5"/>
  <c r="BL122" i="5"/>
  <c r="BK122" i="5"/>
  <c r="BJ122" i="5"/>
  <c r="BI122" i="5"/>
  <c r="BB122" i="5"/>
  <c r="BA122" i="5"/>
  <c r="AZ122" i="5"/>
  <c r="AY122" i="5"/>
  <c r="AD122" i="5"/>
  <c r="R71" i="5"/>
  <c r="S71" i="5" s="1"/>
  <c r="BB71" i="5"/>
  <c r="BA71" i="5"/>
  <c r="AZ71" i="5"/>
  <c r="AY71" i="5"/>
  <c r="AF71" i="5"/>
  <c r="AE71" i="5"/>
  <c r="AD71" i="5"/>
  <c r="AC71" i="5"/>
  <c r="AF75" i="5"/>
  <c r="AE75" i="5"/>
  <c r="AD75" i="5"/>
  <c r="AC75" i="5"/>
  <c r="U75" i="5"/>
  <c r="BB75" i="5"/>
  <c r="BA75" i="5"/>
  <c r="AZ75" i="5"/>
  <c r="AY75" i="5"/>
  <c r="BK75" i="5"/>
  <c r="BJ75" i="5"/>
  <c r="BI75" i="5"/>
  <c r="BL75" i="5"/>
  <c r="V76" i="5"/>
  <c r="S76" i="5"/>
  <c r="U76" i="5"/>
  <c r="T76" i="5"/>
  <c r="BK76" i="5"/>
  <c r="BI76" i="5"/>
  <c r="BJ76" i="5"/>
  <c r="BL76" i="5"/>
  <c r="AF76" i="5"/>
  <c r="AE76" i="5"/>
  <c r="AD76" i="5"/>
  <c r="AC76" i="5"/>
  <c r="BM124" i="5"/>
  <c r="BG124" i="5"/>
  <c r="BE124" i="5"/>
  <c r="BF124" i="5" s="1"/>
  <c r="BC124" i="5"/>
  <c r="AW124" i="5"/>
  <c r="AU124" i="5"/>
  <c r="AV124" i="5" s="1"/>
  <c r="AI124" i="5"/>
  <c r="AA124" i="5"/>
  <c r="Y124" i="5"/>
  <c r="Z124" i="5" s="1"/>
  <c r="W124" i="5"/>
  <c r="Q124" i="5"/>
  <c r="O124" i="5"/>
  <c r="P124" i="5" s="1"/>
  <c r="L124" i="5"/>
  <c r="K124" i="5"/>
  <c r="H124" i="5"/>
  <c r="I124" i="5" s="1"/>
  <c r="F124" i="5"/>
  <c r="M124" i="5" s="1"/>
  <c r="AG124" i="5" s="1"/>
  <c r="F126" i="5"/>
  <c r="M126" i="5" s="1"/>
  <c r="AG126" i="5" s="1"/>
  <c r="H126" i="5"/>
  <c r="I126" i="5" s="1"/>
  <c r="K126" i="5"/>
  <c r="L126" i="5"/>
  <c r="O126" i="5"/>
  <c r="P126" i="5" s="1"/>
  <c r="R126" i="5" s="1"/>
  <c r="T126" i="5" s="1"/>
  <c r="Q126" i="5"/>
  <c r="W126" i="5"/>
  <c r="Y126" i="5"/>
  <c r="Z126" i="5" s="1"/>
  <c r="AA126" i="5"/>
  <c r="AI126" i="5"/>
  <c r="AU126" i="5"/>
  <c r="AV126" i="5" s="1"/>
  <c r="AW126" i="5"/>
  <c r="BC126" i="5"/>
  <c r="BE126" i="5"/>
  <c r="BF126" i="5" s="1"/>
  <c r="BG126" i="5"/>
  <c r="BM126" i="5"/>
  <c r="S75" i="5" l="1"/>
  <c r="T75" i="5"/>
  <c r="BA76" i="5"/>
  <c r="AY76" i="5"/>
  <c r="AZ76" i="5"/>
  <c r="AB124" i="5"/>
  <c r="AC124" i="5" s="1"/>
  <c r="AX124" i="5"/>
  <c r="AZ124" i="5" s="1"/>
  <c r="AX126" i="5"/>
  <c r="BA126" i="5" s="1"/>
  <c r="R124" i="5"/>
  <c r="AE122" i="5"/>
  <c r="AC122" i="5"/>
  <c r="T71" i="5"/>
  <c r="U71" i="5"/>
  <c r="V71" i="5"/>
  <c r="AB126" i="5"/>
  <c r="AC126" i="5" s="1"/>
  <c r="BH126" i="5"/>
  <c r="BL126" i="5" s="1"/>
  <c r="BH124" i="5"/>
  <c r="BL124" i="5" s="1"/>
  <c r="S126" i="5"/>
  <c r="V124" i="5"/>
  <c r="U124" i="5"/>
  <c r="T124" i="5"/>
  <c r="S124" i="5"/>
  <c r="AF124" i="5"/>
  <c r="AD124" i="5"/>
  <c r="V126" i="5"/>
  <c r="U126" i="5"/>
  <c r="BM45" i="5"/>
  <c r="BG45" i="5"/>
  <c r="BE45" i="5"/>
  <c r="BF45" i="5" s="1"/>
  <c r="BH45" i="5" s="1"/>
  <c r="AW45" i="5"/>
  <c r="AU45" i="5"/>
  <c r="AV45" i="5" s="1"/>
  <c r="AX45" i="5" s="1"/>
  <c r="AI45" i="5"/>
  <c r="AA45" i="5"/>
  <c r="Y45" i="5"/>
  <c r="Z45" i="5" s="1"/>
  <c r="W45" i="5"/>
  <c r="Q45" i="5"/>
  <c r="O45" i="5"/>
  <c r="P45" i="5" s="1"/>
  <c r="R45" i="5" s="1"/>
  <c r="L45" i="5"/>
  <c r="K45" i="5"/>
  <c r="H45" i="5"/>
  <c r="I45" i="5" s="1"/>
  <c r="F45" i="5"/>
  <c r="M45" i="5" s="1"/>
  <c r="AG45" i="5" s="1"/>
  <c r="AY126" i="5" l="1"/>
  <c r="BB124" i="5"/>
  <c r="AE126" i="5"/>
  <c r="BA124" i="5"/>
  <c r="AZ126" i="5"/>
  <c r="AY124" i="5"/>
  <c r="BB126" i="5"/>
  <c r="AE124" i="5"/>
  <c r="AD126" i="5"/>
  <c r="BJ124" i="5"/>
  <c r="BK124" i="5"/>
  <c r="BK126" i="5"/>
  <c r="BJ126" i="5"/>
  <c r="BI124" i="5"/>
  <c r="BI126" i="5"/>
  <c r="AF126" i="5"/>
  <c r="AB45" i="5"/>
  <c r="AC45" i="5" s="1"/>
  <c r="V45" i="5"/>
  <c r="U45" i="5"/>
  <c r="T45" i="5"/>
  <c r="S45" i="5"/>
  <c r="BL45" i="5"/>
  <c r="BK45" i="5"/>
  <c r="BJ45" i="5"/>
  <c r="BI45" i="5"/>
  <c r="BM50" i="5"/>
  <c r="BG50" i="5"/>
  <c r="BE50" i="5"/>
  <c r="BF50" i="5" s="1"/>
  <c r="BH50" i="5" s="1"/>
  <c r="AW50" i="5"/>
  <c r="AU50" i="5"/>
  <c r="AV50" i="5" s="1"/>
  <c r="AI50" i="5"/>
  <c r="AA50" i="5"/>
  <c r="Y50" i="5"/>
  <c r="Z50" i="5" s="1"/>
  <c r="W50" i="5"/>
  <c r="Q50" i="5"/>
  <c r="O50" i="5"/>
  <c r="P50" i="5" s="1"/>
  <c r="R50" i="5" s="1"/>
  <c r="L50" i="5"/>
  <c r="K50" i="5"/>
  <c r="H50" i="5"/>
  <c r="I50" i="5" s="1"/>
  <c r="F50" i="5"/>
  <c r="M50" i="5" s="1"/>
  <c r="AG50" i="5" s="1"/>
  <c r="AX50" i="5" l="1"/>
  <c r="AB50" i="5"/>
  <c r="AF50" i="5" s="1"/>
  <c r="AD45" i="5"/>
  <c r="AE45" i="5"/>
  <c r="AF45" i="5"/>
  <c r="BL50" i="5"/>
  <c r="BK50" i="5"/>
  <c r="BJ50" i="5"/>
  <c r="BI50" i="5"/>
  <c r="V50" i="5"/>
  <c r="U50" i="5"/>
  <c r="T50" i="5"/>
  <c r="S50" i="5"/>
  <c r="AE50" i="5"/>
  <c r="AD50" i="5"/>
  <c r="AC50" i="5"/>
  <c r="BG69" i="5"/>
  <c r="BE69" i="5"/>
  <c r="BF69" i="5" s="1"/>
  <c r="BC69" i="5"/>
  <c r="AW69" i="5"/>
  <c r="AU69" i="5"/>
  <c r="AV69" i="5" s="1"/>
  <c r="AX69" i="5" s="1"/>
  <c r="AI69" i="5"/>
  <c r="AG69" i="5"/>
  <c r="AA69" i="5"/>
  <c r="Y69" i="5"/>
  <c r="Z69" i="5" s="1"/>
  <c r="AB69" i="5" s="1"/>
  <c r="W69" i="5"/>
  <c r="Q69" i="5"/>
  <c r="O69" i="5"/>
  <c r="P69" i="5" s="1"/>
  <c r="R69" i="5" s="1"/>
  <c r="V69" i="5" s="1"/>
  <c r="H69" i="5"/>
  <c r="I69" i="5" s="1"/>
  <c r="F69" i="5"/>
  <c r="BG70" i="5"/>
  <c r="BE70" i="5"/>
  <c r="BF70" i="5" s="1"/>
  <c r="BC70" i="5"/>
  <c r="AW70" i="5"/>
  <c r="AU70" i="5"/>
  <c r="AV70" i="5" s="1"/>
  <c r="AI70" i="5"/>
  <c r="AG70" i="5"/>
  <c r="AA70" i="5"/>
  <c r="Y70" i="5"/>
  <c r="Z70" i="5" s="1"/>
  <c r="W70" i="5"/>
  <c r="Q70" i="5"/>
  <c r="O70" i="5"/>
  <c r="P70" i="5" s="1"/>
  <c r="R70" i="5" s="1"/>
  <c r="H70" i="5"/>
  <c r="I70" i="5" s="1"/>
  <c r="F70" i="5"/>
  <c r="AB70" i="5" l="1"/>
  <c r="BH70" i="5"/>
  <c r="BH69" i="5"/>
  <c r="AX70" i="5"/>
  <c r="AY70" i="5" s="1"/>
  <c r="AY69" i="5"/>
  <c r="BB69" i="5"/>
  <c r="BA69" i="5"/>
  <c r="AZ69" i="5"/>
  <c r="AE69" i="5"/>
  <c r="AD69" i="5"/>
  <c r="AC69" i="5"/>
  <c r="AF69" i="5"/>
  <c r="S69" i="5"/>
  <c r="T69" i="5"/>
  <c r="U69" i="5"/>
  <c r="V70" i="5"/>
  <c r="U70" i="5"/>
  <c r="T70" i="5"/>
  <c r="S70" i="5"/>
  <c r="AE70" i="5"/>
  <c r="AD70" i="5"/>
  <c r="AC70" i="5"/>
  <c r="AF70" i="5"/>
  <c r="BG120" i="5"/>
  <c r="BE120" i="5"/>
  <c r="BF120" i="5" s="1"/>
  <c r="BC120" i="5"/>
  <c r="AW120" i="5"/>
  <c r="AU120" i="5"/>
  <c r="AV120" i="5" s="1"/>
  <c r="AI120" i="5"/>
  <c r="AA120" i="5"/>
  <c r="Y120" i="5"/>
  <c r="Z120" i="5" s="1"/>
  <c r="AB120" i="5" s="1"/>
  <c r="W120" i="5"/>
  <c r="Q120" i="5"/>
  <c r="O120" i="5"/>
  <c r="P120" i="5" s="1"/>
  <c r="L120" i="5"/>
  <c r="K120" i="5"/>
  <c r="H120" i="5"/>
  <c r="F120" i="5"/>
  <c r="M120" i="5" s="1"/>
  <c r="AG120" i="5" s="1"/>
  <c r="BG119" i="5"/>
  <c r="BF119" i="5"/>
  <c r="BE119" i="5"/>
  <c r="BC119" i="5"/>
  <c r="AW119" i="5"/>
  <c r="AU119" i="5"/>
  <c r="AV119" i="5" s="1"/>
  <c r="AI119" i="5"/>
  <c r="AA119" i="5"/>
  <c r="Y119" i="5"/>
  <c r="Z119" i="5" s="1"/>
  <c r="W119" i="5"/>
  <c r="Q119" i="5"/>
  <c r="O119" i="5"/>
  <c r="P119" i="5" s="1"/>
  <c r="L119" i="5"/>
  <c r="K119" i="5"/>
  <c r="H119" i="5"/>
  <c r="F119" i="5"/>
  <c r="M119" i="5" s="1"/>
  <c r="AG119" i="5" s="1"/>
  <c r="AI128" i="5"/>
  <c r="F131" i="5"/>
  <c r="O131" i="5"/>
  <c r="P131" i="5" s="1"/>
  <c r="Q131" i="5"/>
  <c r="Y131" i="5"/>
  <c r="Z131" i="5" s="1"/>
  <c r="AA131" i="5"/>
  <c r="AG131" i="5"/>
  <c r="AI131" i="5"/>
  <c r="AK131" i="5"/>
  <c r="AL131" i="5" s="1"/>
  <c r="AM131" i="5"/>
  <c r="AS131" i="5"/>
  <c r="AU131" i="5"/>
  <c r="AV131" i="5" s="1"/>
  <c r="AW131" i="5"/>
  <c r="BC131" i="5"/>
  <c r="BE131" i="5"/>
  <c r="BF131" i="5" s="1"/>
  <c r="BG131" i="5"/>
  <c r="BM131" i="5"/>
  <c r="F132" i="5"/>
  <c r="O132" i="5"/>
  <c r="P132" i="5" s="1"/>
  <c r="Q132" i="5"/>
  <c r="Y132" i="5"/>
  <c r="Z132" i="5" s="1"/>
  <c r="AA132" i="5"/>
  <c r="AG132" i="5"/>
  <c r="AI132" i="5"/>
  <c r="AK132" i="5"/>
  <c r="AL132" i="5" s="1"/>
  <c r="AM132" i="5"/>
  <c r="AU132" i="5"/>
  <c r="AV132" i="5" s="1"/>
  <c r="AW132" i="5"/>
  <c r="BE132" i="5"/>
  <c r="BF132" i="5"/>
  <c r="BG132" i="5"/>
  <c r="BG118" i="5"/>
  <c r="BE118" i="5"/>
  <c r="BF118" i="5" s="1"/>
  <c r="BC118" i="5"/>
  <c r="AW118" i="5"/>
  <c r="AU118" i="5"/>
  <c r="AV118" i="5" s="1"/>
  <c r="AI118" i="5"/>
  <c r="AA118" i="5"/>
  <c r="Y118" i="5"/>
  <c r="Z118" i="5" s="1"/>
  <c r="W118" i="5"/>
  <c r="Q118" i="5"/>
  <c r="O118" i="5"/>
  <c r="P118" i="5" s="1"/>
  <c r="L118" i="5"/>
  <c r="K118" i="5"/>
  <c r="H118" i="5"/>
  <c r="F118" i="5"/>
  <c r="M118" i="5" s="1"/>
  <c r="AG118" i="5" s="1"/>
  <c r="BG117" i="5"/>
  <c r="BE117" i="5"/>
  <c r="BF117" i="5" s="1"/>
  <c r="BC117" i="5"/>
  <c r="AW117" i="5"/>
  <c r="AU117" i="5"/>
  <c r="AV117" i="5" s="1"/>
  <c r="AX117" i="5" s="1"/>
  <c r="AY117" i="5" s="1"/>
  <c r="AI117" i="5"/>
  <c r="AA117" i="5"/>
  <c r="Y117" i="5"/>
  <c r="Z117" i="5" s="1"/>
  <c r="W117" i="5"/>
  <c r="Q117" i="5"/>
  <c r="O117" i="5"/>
  <c r="P117" i="5" s="1"/>
  <c r="L117" i="5"/>
  <c r="K117" i="5"/>
  <c r="H117" i="5"/>
  <c r="F117" i="5"/>
  <c r="M117" i="5" s="1"/>
  <c r="AG117" i="5" s="1"/>
  <c r="BG116" i="5"/>
  <c r="BE116" i="5"/>
  <c r="BF116" i="5" s="1"/>
  <c r="BC116" i="5"/>
  <c r="AW116" i="5"/>
  <c r="AU116" i="5"/>
  <c r="AV116" i="5" s="1"/>
  <c r="AI116" i="5"/>
  <c r="AA116" i="5"/>
  <c r="Y116" i="5"/>
  <c r="Z116" i="5" s="1"/>
  <c r="W116" i="5"/>
  <c r="Q116" i="5"/>
  <c r="O116" i="5"/>
  <c r="P116" i="5" s="1"/>
  <c r="R116" i="5" s="1"/>
  <c r="L116" i="5"/>
  <c r="K116" i="5"/>
  <c r="H116" i="5"/>
  <c r="F116" i="5"/>
  <c r="M116" i="5" s="1"/>
  <c r="AG116" i="5" s="1"/>
  <c r="BG115" i="5"/>
  <c r="BE115" i="5"/>
  <c r="BF115" i="5" s="1"/>
  <c r="BC115" i="5"/>
  <c r="AW115" i="5"/>
  <c r="AU115" i="5"/>
  <c r="AV115" i="5" s="1"/>
  <c r="AI115" i="5"/>
  <c r="AA115" i="5"/>
  <c r="Y115" i="5"/>
  <c r="Z115" i="5" s="1"/>
  <c r="W115" i="5"/>
  <c r="Q115" i="5"/>
  <c r="O115" i="5"/>
  <c r="P115" i="5" s="1"/>
  <c r="L115" i="5"/>
  <c r="K115" i="5"/>
  <c r="H115" i="5"/>
  <c r="F115" i="5"/>
  <c r="M115" i="5" s="1"/>
  <c r="AG115" i="5" s="1"/>
  <c r="AN132" i="5" l="1"/>
  <c r="AN131" i="5"/>
  <c r="AO131" i="5" s="1"/>
  <c r="R115" i="5"/>
  <c r="BH131" i="5"/>
  <c r="BI131" i="5" s="1"/>
  <c r="AB116" i="5"/>
  <c r="AF116" i="5" s="1"/>
  <c r="AB131" i="5"/>
  <c r="AE131" i="5" s="1"/>
  <c r="AX120" i="5"/>
  <c r="BB120" i="5" s="1"/>
  <c r="R131" i="5"/>
  <c r="U131" i="5" s="1"/>
  <c r="BA70" i="5"/>
  <c r="BB70" i="5"/>
  <c r="AZ70" i="5"/>
  <c r="R117" i="5"/>
  <c r="T117" i="5" s="1"/>
  <c r="AB132" i="5"/>
  <c r="AF132" i="5" s="1"/>
  <c r="AX132" i="5"/>
  <c r="BA132" i="5" s="1"/>
  <c r="AB115" i="5"/>
  <c r="AC115" i="5" s="1"/>
  <c r="AB119" i="5"/>
  <c r="AF119" i="5" s="1"/>
  <c r="AD131" i="5"/>
  <c r="AB118" i="5"/>
  <c r="AF118" i="5" s="1"/>
  <c r="R120" i="5"/>
  <c r="S120" i="5" s="1"/>
  <c r="BH132" i="5"/>
  <c r="BI132" i="5" s="1"/>
  <c r="AX115" i="5"/>
  <c r="BB115" i="5" s="1"/>
  <c r="R118" i="5"/>
  <c r="U118" i="5" s="1"/>
  <c r="AB117" i="5"/>
  <c r="AF117" i="5" s="1"/>
  <c r="AX118" i="5"/>
  <c r="AY118" i="5" s="1"/>
  <c r="AX119" i="5"/>
  <c r="BA119" i="5" s="1"/>
  <c r="R132" i="5"/>
  <c r="U132" i="5" s="1"/>
  <c r="AX131" i="5"/>
  <c r="AY131" i="5" s="1"/>
  <c r="R119" i="5"/>
  <c r="U119" i="5" s="1"/>
  <c r="AD118" i="5"/>
  <c r="AC118" i="5"/>
  <c r="AZ117" i="5"/>
  <c r="BA117" i="5"/>
  <c r="BB117" i="5"/>
  <c r="AE116" i="5"/>
  <c r="AX116" i="5"/>
  <c r="AZ116" i="5" s="1"/>
  <c r="AC132" i="5"/>
  <c r="BB119" i="5"/>
  <c r="AY132" i="5"/>
  <c r="AZ132" i="5"/>
  <c r="AQ132" i="5"/>
  <c r="AO132" i="5"/>
  <c r="AP132" i="5"/>
  <c r="BK131" i="5"/>
  <c r="T132" i="5"/>
  <c r="BA131" i="5"/>
  <c r="AD120" i="5"/>
  <c r="AC120" i="5"/>
  <c r="AE120" i="5"/>
  <c r="AF120" i="5"/>
  <c r="AC131" i="5"/>
  <c r="AR131" i="5"/>
  <c r="AQ131" i="5"/>
  <c r="AP131" i="5"/>
  <c r="AF131" i="5"/>
  <c r="AZ118" i="5"/>
  <c r="V115" i="5"/>
  <c r="U115" i="5"/>
  <c r="T115" i="5"/>
  <c r="S115" i="5"/>
  <c r="AE117" i="5"/>
  <c r="S116" i="5"/>
  <c r="T116" i="5"/>
  <c r="U116" i="5"/>
  <c r="V116" i="5"/>
  <c r="AE118" i="5"/>
  <c r="BG112" i="5"/>
  <c r="BE112" i="5"/>
  <c r="BF112" i="5" s="1"/>
  <c r="BC112" i="5"/>
  <c r="AW112" i="5"/>
  <c r="AU112" i="5"/>
  <c r="AV112" i="5" s="1"/>
  <c r="AX112" i="5" s="1"/>
  <c r="AI112" i="5"/>
  <c r="AA112" i="5"/>
  <c r="Y112" i="5"/>
  <c r="Z112" i="5" s="1"/>
  <c r="W112" i="5"/>
  <c r="Q112" i="5"/>
  <c r="O112" i="5"/>
  <c r="P112" i="5" s="1"/>
  <c r="L112" i="5"/>
  <c r="K112" i="5"/>
  <c r="H112" i="5"/>
  <c r="F112" i="5"/>
  <c r="M112" i="5" s="1"/>
  <c r="AG112" i="5" s="1"/>
  <c r="V118" i="5" l="1"/>
  <c r="S131" i="5"/>
  <c r="S132" i="5"/>
  <c r="AD116" i="5"/>
  <c r="S118" i="5"/>
  <c r="AE115" i="5"/>
  <c r="AY115" i="5"/>
  <c r="AZ120" i="5"/>
  <c r="T118" i="5"/>
  <c r="AD115" i="5"/>
  <c r="AY120" i="5"/>
  <c r="AC116" i="5"/>
  <c r="U117" i="5"/>
  <c r="AF115" i="5"/>
  <c r="BA120" i="5"/>
  <c r="AE132" i="5"/>
  <c r="AD132" i="5"/>
  <c r="T131" i="5"/>
  <c r="AB112" i="5"/>
  <c r="V117" i="5"/>
  <c r="BL131" i="5"/>
  <c r="AD119" i="5"/>
  <c r="V131" i="5"/>
  <c r="BJ131" i="5"/>
  <c r="S117" i="5"/>
  <c r="AC117" i="5"/>
  <c r="AD117" i="5"/>
  <c r="AY119" i="5"/>
  <c r="BA118" i="5"/>
  <c r="AZ115" i="5"/>
  <c r="R112" i="5"/>
  <c r="S112" i="5" s="1"/>
  <c r="BB118" i="5"/>
  <c r="AC119" i="5"/>
  <c r="BA116" i="5"/>
  <c r="AE119" i="5"/>
  <c r="BB116" i="5"/>
  <c r="BA115" i="5"/>
  <c r="AZ131" i="5"/>
  <c r="U120" i="5"/>
  <c r="BB131" i="5"/>
  <c r="T120" i="5"/>
  <c r="V119" i="5"/>
  <c r="BK132" i="5"/>
  <c r="BJ132" i="5"/>
  <c r="AY116" i="5"/>
  <c r="S119" i="5"/>
  <c r="AZ119" i="5"/>
  <c r="V120" i="5"/>
  <c r="T119" i="5"/>
  <c r="BB112" i="5"/>
  <c r="BA112" i="5"/>
  <c r="AZ112" i="5"/>
  <c r="AY112" i="5"/>
  <c r="AD112" i="5"/>
  <c r="AC112" i="5"/>
  <c r="AE112" i="5"/>
  <c r="AF112" i="5"/>
  <c r="BM47" i="5"/>
  <c r="BG47" i="5"/>
  <c r="BE47" i="5"/>
  <c r="BF47" i="5" s="1"/>
  <c r="AW47" i="5"/>
  <c r="AU47" i="5"/>
  <c r="AV47" i="5" s="1"/>
  <c r="AI47" i="5"/>
  <c r="AA47" i="5"/>
  <c r="Y47" i="5"/>
  <c r="Z47" i="5" s="1"/>
  <c r="W47" i="5"/>
  <c r="Q47" i="5"/>
  <c r="O47" i="5"/>
  <c r="P47" i="5" s="1"/>
  <c r="R47" i="5" s="1"/>
  <c r="L47" i="5"/>
  <c r="K47" i="5"/>
  <c r="H47" i="5"/>
  <c r="I47" i="5" s="1"/>
  <c r="F47" i="5"/>
  <c r="M47" i="5" s="1"/>
  <c r="AG47" i="5" s="1"/>
  <c r="BC19" i="5"/>
  <c r="AW19" i="5"/>
  <c r="AU19" i="5"/>
  <c r="AV19" i="5" s="1"/>
  <c r="AS19" i="5"/>
  <c r="AM19" i="5"/>
  <c r="AK19" i="5"/>
  <c r="AL19" i="5" s="1"/>
  <c r="AI19" i="5"/>
  <c r="AA19" i="5"/>
  <c r="Y19" i="5"/>
  <c r="Z19" i="5" s="1"/>
  <c r="AB19" i="5" s="1"/>
  <c r="W19" i="5"/>
  <c r="Q19" i="5"/>
  <c r="O19" i="5"/>
  <c r="P19" i="5" s="1"/>
  <c r="R19" i="5" s="1"/>
  <c r="L19" i="5"/>
  <c r="K19" i="5"/>
  <c r="H19" i="5"/>
  <c r="I19" i="5" s="1"/>
  <c r="F19" i="5"/>
  <c r="M19" i="5" s="1"/>
  <c r="AG19" i="5" s="1"/>
  <c r="U112" i="5" l="1"/>
  <c r="V112" i="5"/>
  <c r="T112" i="5"/>
  <c r="AX47" i="5"/>
  <c r="AX19" i="5"/>
  <c r="BB19" i="5" s="1"/>
  <c r="BH47" i="5"/>
  <c r="BL47" i="5" s="1"/>
  <c r="AN19" i="5"/>
  <c r="AQ19" i="5" s="1"/>
  <c r="AB47" i="5"/>
  <c r="AE47" i="5" s="1"/>
  <c r="V47" i="5"/>
  <c r="U47" i="5"/>
  <c r="T47" i="5"/>
  <c r="S47" i="5"/>
  <c r="S19" i="5"/>
  <c r="T19" i="5"/>
  <c r="V19" i="5"/>
  <c r="U19" i="5"/>
  <c r="AC19" i="5"/>
  <c r="AF19" i="5"/>
  <c r="AE19" i="5"/>
  <c r="AD19" i="5"/>
  <c r="BA19" i="5"/>
  <c r="AY19" i="5"/>
  <c r="BM40" i="5"/>
  <c r="BG40" i="5"/>
  <c r="BE40" i="5"/>
  <c r="BF40" i="5" s="1"/>
  <c r="AW40" i="5"/>
  <c r="AU40" i="5"/>
  <c r="AV40" i="5" s="1"/>
  <c r="AX40" i="5" s="1"/>
  <c r="AI40" i="5"/>
  <c r="AA40" i="5"/>
  <c r="Y40" i="5"/>
  <c r="Z40" i="5" s="1"/>
  <c r="AB40" i="5" s="1"/>
  <c r="W40" i="5"/>
  <c r="Q40" i="5"/>
  <c r="O40" i="5"/>
  <c r="P40" i="5" s="1"/>
  <c r="L40" i="5"/>
  <c r="K40" i="5"/>
  <c r="H40" i="5"/>
  <c r="I40" i="5" s="1"/>
  <c r="F40" i="5"/>
  <c r="M40" i="5" s="1"/>
  <c r="AG40" i="5" s="1"/>
  <c r="AF47" i="5" l="1"/>
  <c r="BK47" i="5"/>
  <c r="BJ47" i="5"/>
  <c r="BI47" i="5"/>
  <c r="AZ19" i="5"/>
  <c r="R40" i="5"/>
  <c r="V40" i="5" s="1"/>
  <c r="AP19" i="5"/>
  <c r="AR19" i="5"/>
  <c r="AO19" i="5"/>
  <c r="AD47" i="5"/>
  <c r="AC47" i="5"/>
  <c r="BH40" i="5"/>
  <c r="BL40" i="5" s="1"/>
  <c r="AE40" i="5"/>
  <c r="AD40" i="5"/>
  <c r="AC40" i="5"/>
  <c r="AF40" i="5"/>
  <c r="BM44" i="5"/>
  <c r="BG44" i="5"/>
  <c r="BE44" i="5"/>
  <c r="BF44" i="5" s="1"/>
  <c r="BH44" i="5" s="1"/>
  <c r="BL44" i="5" s="1"/>
  <c r="AW44" i="5"/>
  <c r="AU44" i="5"/>
  <c r="AV44" i="5" s="1"/>
  <c r="AI44" i="5"/>
  <c r="AA44" i="5"/>
  <c r="Y44" i="5"/>
  <c r="Z44" i="5" s="1"/>
  <c r="W44" i="5"/>
  <c r="Q44" i="5"/>
  <c r="O44" i="5"/>
  <c r="P44" i="5" s="1"/>
  <c r="R44" i="5" s="1"/>
  <c r="L44" i="5"/>
  <c r="K44" i="5"/>
  <c r="H44" i="5"/>
  <c r="I44" i="5" s="1"/>
  <c r="F44" i="5"/>
  <c r="M44" i="5" s="1"/>
  <c r="AG44" i="5" s="1"/>
  <c r="S40" i="5" l="1"/>
  <c r="T40" i="5"/>
  <c r="U40" i="5"/>
  <c r="AX44" i="5"/>
  <c r="BJ40" i="5"/>
  <c r="BI40" i="5"/>
  <c r="AB44" i="5"/>
  <c r="AF44" i="5" s="1"/>
  <c r="BK40" i="5"/>
  <c r="T44" i="5"/>
  <c r="S44" i="5"/>
  <c r="V44" i="5"/>
  <c r="U44" i="5"/>
  <c r="BI44" i="5"/>
  <c r="BJ44" i="5"/>
  <c r="BK44" i="5"/>
  <c r="BM38" i="5"/>
  <c r="BG38" i="5"/>
  <c r="BE38" i="5"/>
  <c r="BF38" i="5" s="1"/>
  <c r="AW38" i="5"/>
  <c r="AU38" i="5"/>
  <c r="AV38" i="5" s="1"/>
  <c r="AX38" i="5" s="1"/>
  <c r="AI38" i="5"/>
  <c r="AA38" i="5"/>
  <c r="Y38" i="5"/>
  <c r="Z38" i="5" s="1"/>
  <c r="W38" i="5"/>
  <c r="Q38" i="5"/>
  <c r="O38" i="5"/>
  <c r="P38" i="5" s="1"/>
  <c r="L38" i="5"/>
  <c r="K38" i="5"/>
  <c r="H38" i="5"/>
  <c r="I38" i="5" s="1"/>
  <c r="F38" i="5"/>
  <c r="M38" i="5" s="1"/>
  <c r="AG38" i="5" s="1"/>
  <c r="BM36" i="5"/>
  <c r="BG36" i="5"/>
  <c r="BE36" i="5"/>
  <c r="BF36" i="5" s="1"/>
  <c r="AW36" i="5"/>
  <c r="AU36" i="5"/>
  <c r="AV36" i="5" s="1"/>
  <c r="AI36" i="5"/>
  <c r="AA36" i="5"/>
  <c r="Y36" i="5"/>
  <c r="Z36" i="5" s="1"/>
  <c r="W36" i="5"/>
  <c r="Q36" i="5"/>
  <c r="O36" i="5"/>
  <c r="P36" i="5" s="1"/>
  <c r="L36" i="5"/>
  <c r="K36" i="5"/>
  <c r="H36" i="5"/>
  <c r="I36" i="5" s="1"/>
  <c r="F36" i="5"/>
  <c r="M36" i="5" s="1"/>
  <c r="AG36" i="5" s="1"/>
  <c r="BG111" i="5"/>
  <c r="BE111" i="5"/>
  <c r="BF111" i="5" s="1"/>
  <c r="BC111" i="5"/>
  <c r="AW111" i="5"/>
  <c r="AU111" i="5"/>
  <c r="AV111" i="5" s="1"/>
  <c r="AX111" i="5" s="1"/>
  <c r="AI111" i="5"/>
  <c r="AA111" i="5"/>
  <c r="Y111" i="5"/>
  <c r="Z111" i="5" s="1"/>
  <c r="W111" i="5"/>
  <c r="Q111" i="5"/>
  <c r="O111" i="5"/>
  <c r="P111" i="5" s="1"/>
  <c r="R111" i="5" s="1"/>
  <c r="L111" i="5"/>
  <c r="K111" i="5"/>
  <c r="H111" i="5"/>
  <c r="F111" i="5"/>
  <c r="M111" i="5" s="1"/>
  <c r="AG111" i="5" s="1"/>
  <c r="AD44" i="5" l="1"/>
  <c r="AE44" i="5"/>
  <c r="R38" i="5"/>
  <c r="V38" i="5" s="1"/>
  <c r="AC44" i="5"/>
  <c r="AB38" i="5"/>
  <c r="AC38" i="5" s="1"/>
  <c r="R36" i="5"/>
  <c r="V36" i="5" s="1"/>
  <c r="AB36" i="5"/>
  <c r="AC36" i="5" s="1"/>
  <c r="BH38" i="5"/>
  <c r="BL38" i="5" s="1"/>
  <c r="AB111" i="5"/>
  <c r="BH36" i="5"/>
  <c r="BI36" i="5" s="1"/>
  <c r="AX36" i="5"/>
  <c r="BB111" i="5"/>
  <c r="AZ111" i="5"/>
  <c r="BA111" i="5"/>
  <c r="AY111" i="5"/>
  <c r="U111" i="5"/>
  <c r="T111" i="5"/>
  <c r="S111" i="5"/>
  <c r="V111" i="5"/>
  <c r="AD111" i="5"/>
  <c r="AC111" i="5"/>
  <c r="AF111" i="5"/>
  <c r="AE111" i="5"/>
  <c r="BM43" i="5"/>
  <c r="BG43" i="5"/>
  <c r="BE43" i="5"/>
  <c r="BF43" i="5" s="1"/>
  <c r="BH43" i="5" s="1"/>
  <c r="AW43" i="5"/>
  <c r="AU43" i="5"/>
  <c r="AV43" i="5" s="1"/>
  <c r="AI43" i="5"/>
  <c r="AA43" i="5"/>
  <c r="Y43" i="5"/>
  <c r="Z43" i="5" s="1"/>
  <c r="W43" i="5"/>
  <c r="Q43" i="5"/>
  <c r="O43" i="5"/>
  <c r="P43" i="5" s="1"/>
  <c r="L43" i="5"/>
  <c r="K43" i="5"/>
  <c r="H43" i="5"/>
  <c r="I43" i="5" s="1"/>
  <c r="F43" i="5"/>
  <c r="M43" i="5" s="1"/>
  <c r="AG43" i="5" s="1"/>
  <c r="BM39" i="5"/>
  <c r="BG39" i="5"/>
  <c r="BE39" i="5"/>
  <c r="BF39" i="5" s="1"/>
  <c r="AW39" i="5"/>
  <c r="AU39" i="5"/>
  <c r="AV39" i="5" s="1"/>
  <c r="AX39" i="5" s="1"/>
  <c r="AI39" i="5"/>
  <c r="AA39" i="5"/>
  <c r="Y39" i="5"/>
  <c r="Z39" i="5" s="1"/>
  <c r="W39" i="5"/>
  <c r="Q39" i="5"/>
  <c r="O39" i="5"/>
  <c r="P39" i="5" s="1"/>
  <c r="L39" i="5"/>
  <c r="K39" i="5"/>
  <c r="H39" i="5"/>
  <c r="I39" i="5" s="1"/>
  <c r="F39" i="5"/>
  <c r="M39" i="5" s="1"/>
  <c r="AG39" i="5" s="1"/>
  <c r="BM42" i="5"/>
  <c r="BG42" i="5"/>
  <c r="BE42" i="5"/>
  <c r="BF42" i="5" s="1"/>
  <c r="AW42" i="5"/>
  <c r="AU42" i="5"/>
  <c r="AV42" i="5" s="1"/>
  <c r="AI42" i="5"/>
  <c r="AA42" i="5"/>
  <c r="Y42" i="5"/>
  <c r="Z42" i="5" s="1"/>
  <c r="W42" i="5"/>
  <c r="Q42" i="5"/>
  <c r="O42" i="5"/>
  <c r="P42" i="5" s="1"/>
  <c r="L42" i="5"/>
  <c r="K42" i="5"/>
  <c r="H42" i="5"/>
  <c r="I42" i="5" s="1"/>
  <c r="F42" i="5"/>
  <c r="M42" i="5" s="1"/>
  <c r="AG42" i="5" s="1"/>
  <c r="T38" i="5" l="1"/>
  <c r="U38" i="5"/>
  <c r="S38" i="5"/>
  <c r="BI38" i="5"/>
  <c r="S36" i="5"/>
  <c r="T36" i="5"/>
  <c r="U36" i="5"/>
  <c r="BJ38" i="5"/>
  <c r="AD38" i="5"/>
  <c r="AB39" i="5"/>
  <c r="AD39" i="5" s="1"/>
  <c r="AE38" i="5"/>
  <c r="BK36" i="5"/>
  <c r="AF36" i="5"/>
  <c r="AD36" i="5"/>
  <c r="R42" i="5"/>
  <c r="V42" i="5" s="1"/>
  <c r="BH42" i="5"/>
  <c r="BL42" i="5" s="1"/>
  <c r="BH39" i="5"/>
  <c r="BK39" i="5" s="1"/>
  <c r="AE36" i="5"/>
  <c r="AF38" i="5"/>
  <c r="BJ36" i="5"/>
  <c r="BK38" i="5"/>
  <c r="BL36" i="5"/>
  <c r="AX42" i="5"/>
  <c r="AX43" i="5"/>
  <c r="R39" i="5"/>
  <c r="V39" i="5" s="1"/>
  <c r="R43" i="5"/>
  <c r="T43" i="5" s="1"/>
  <c r="AB42" i="5"/>
  <c r="AC42" i="5" s="1"/>
  <c r="AB43" i="5"/>
  <c r="AF43" i="5" s="1"/>
  <c r="BI43" i="5"/>
  <c r="BL43" i="5"/>
  <c r="BK43" i="5"/>
  <c r="BJ43" i="5"/>
  <c r="AF39" i="5"/>
  <c r="AE39" i="5"/>
  <c r="BM49" i="5"/>
  <c r="BG49" i="5"/>
  <c r="BE49" i="5"/>
  <c r="BF49" i="5" s="1"/>
  <c r="AW49" i="5"/>
  <c r="AU49" i="5"/>
  <c r="AV49" i="5" s="1"/>
  <c r="AX49" i="5" s="1"/>
  <c r="AI49" i="5"/>
  <c r="AA49" i="5"/>
  <c r="Y49" i="5"/>
  <c r="Z49" i="5" s="1"/>
  <c r="AB49" i="5" s="1"/>
  <c r="W49" i="5"/>
  <c r="Q49" i="5"/>
  <c r="O49" i="5"/>
  <c r="P49" i="5" s="1"/>
  <c r="L49" i="5"/>
  <c r="K49" i="5"/>
  <c r="H49" i="5"/>
  <c r="I49" i="5" s="1"/>
  <c r="F49" i="5"/>
  <c r="M49" i="5" s="1"/>
  <c r="AG49" i="5" s="1"/>
  <c r="S42" i="5" l="1"/>
  <c r="BI42" i="5"/>
  <c r="T42" i="5"/>
  <c r="U42" i="5"/>
  <c r="AC39" i="5"/>
  <c r="BJ42" i="5"/>
  <c r="T39" i="5"/>
  <c r="BL39" i="5"/>
  <c r="BI39" i="5"/>
  <c r="BJ39" i="5"/>
  <c r="BK42" i="5"/>
  <c r="R49" i="5"/>
  <c r="V49" i="5" s="1"/>
  <c r="BH49" i="5"/>
  <c r="BI49" i="5" s="1"/>
  <c r="U43" i="5"/>
  <c r="AE42" i="5"/>
  <c r="V43" i="5"/>
  <c r="S39" i="5"/>
  <c r="AD43" i="5"/>
  <c r="AF42" i="5"/>
  <c r="AD42" i="5"/>
  <c r="AE43" i="5"/>
  <c r="U39" i="5"/>
  <c r="AC43" i="5"/>
  <c r="S43" i="5"/>
  <c r="AE49" i="5"/>
  <c r="AD49" i="5"/>
  <c r="AC49" i="5"/>
  <c r="AF49" i="5"/>
  <c r="BM48" i="5"/>
  <c r="BG48" i="5"/>
  <c r="BE48" i="5"/>
  <c r="BF48" i="5" s="1"/>
  <c r="AW48" i="5"/>
  <c r="AU48" i="5"/>
  <c r="AV48" i="5" s="1"/>
  <c r="AI48" i="5"/>
  <c r="AA48" i="5"/>
  <c r="Y48" i="5"/>
  <c r="Z48" i="5" s="1"/>
  <c r="W48" i="5"/>
  <c r="Q48" i="5"/>
  <c r="O48" i="5"/>
  <c r="P48" i="5" s="1"/>
  <c r="L48" i="5"/>
  <c r="K48" i="5"/>
  <c r="H48" i="5"/>
  <c r="I48" i="5" s="1"/>
  <c r="F48" i="5"/>
  <c r="M48" i="5" s="1"/>
  <c r="AG48" i="5" s="1"/>
  <c r="BG67" i="5"/>
  <c r="BE67" i="5"/>
  <c r="BF67" i="5" s="1"/>
  <c r="BC67" i="5"/>
  <c r="AW67" i="5"/>
  <c r="AU67" i="5"/>
  <c r="AV67" i="5" s="1"/>
  <c r="AI67" i="5"/>
  <c r="AA67" i="5"/>
  <c r="Y67" i="5"/>
  <c r="Z67" i="5" s="1"/>
  <c r="W67" i="5"/>
  <c r="Q67" i="5"/>
  <c r="O67" i="5"/>
  <c r="P67" i="5" s="1"/>
  <c r="L67" i="5"/>
  <c r="K67" i="5"/>
  <c r="H67" i="5"/>
  <c r="I67" i="5" s="1"/>
  <c r="F67" i="5"/>
  <c r="M67" i="5" s="1"/>
  <c r="AG67" i="5" s="1"/>
  <c r="BG66" i="5"/>
  <c r="BE66" i="5"/>
  <c r="BF66" i="5" s="1"/>
  <c r="BC66" i="5"/>
  <c r="AW66" i="5"/>
  <c r="AU66" i="5"/>
  <c r="AV66" i="5" s="1"/>
  <c r="AI66" i="5"/>
  <c r="AA66" i="5"/>
  <c r="Y66" i="5"/>
  <c r="Z66" i="5" s="1"/>
  <c r="AB66" i="5" s="1"/>
  <c r="W66" i="5"/>
  <c r="Q66" i="5"/>
  <c r="O66" i="5"/>
  <c r="P66" i="5" s="1"/>
  <c r="L66" i="5"/>
  <c r="K66" i="5"/>
  <c r="H66" i="5"/>
  <c r="I66" i="5" s="1"/>
  <c r="F66" i="5"/>
  <c r="M66" i="5" s="1"/>
  <c r="AG66" i="5" s="1"/>
  <c r="BJ49" i="5" l="1"/>
  <c r="BK49" i="5"/>
  <c r="BL49" i="5"/>
  <c r="S49" i="5"/>
  <c r="AB67" i="5"/>
  <c r="AE67" i="5" s="1"/>
  <c r="T49" i="5"/>
  <c r="U49" i="5"/>
  <c r="AX67" i="5"/>
  <c r="BB67" i="5" s="1"/>
  <c r="BH48" i="5"/>
  <c r="BJ48" i="5" s="1"/>
  <c r="R66" i="5"/>
  <c r="V66" i="5" s="1"/>
  <c r="AX48" i="5"/>
  <c r="T66" i="5"/>
  <c r="S66" i="5"/>
  <c r="BH66" i="5"/>
  <c r="BI66" i="5" s="1"/>
  <c r="BJ66" i="5" s="1"/>
  <c r="R48" i="5"/>
  <c r="V48" i="5" s="1"/>
  <c r="AX66" i="5"/>
  <c r="AZ66" i="5" s="1"/>
  <c r="AB48" i="5"/>
  <c r="AD48" i="5" s="1"/>
  <c r="BL48" i="5"/>
  <c r="BK48" i="5"/>
  <c r="R67" i="5"/>
  <c r="T67" i="5" s="1"/>
  <c r="AF67" i="5"/>
  <c r="BH67" i="5"/>
  <c r="AC66" i="5"/>
  <c r="AE66" i="5"/>
  <c r="AD66" i="5"/>
  <c r="AF66" i="5"/>
  <c r="F82" i="5"/>
  <c r="BG59" i="5"/>
  <c r="BE59" i="5"/>
  <c r="BF59" i="5" s="1"/>
  <c r="AW59" i="5"/>
  <c r="AU59" i="5"/>
  <c r="AV59" i="5" s="1"/>
  <c r="AI59" i="5"/>
  <c r="AA59" i="5"/>
  <c r="Y59" i="5"/>
  <c r="Z59" i="5" s="1"/>
  <c r="AB59" i="5" s="1"/>
  <c r="W59" i="5"/>
  <c r="Q59" i="5"/>
  <c r="O59" i="5"/>
  <c r="P59" i="5" s="1"/>
  <c r="L59" i="5"/>
  <c r="K59" i="5"/>
  <c r="H59" i="5"/>
  <c r="I59" i="5" s="1"/>
  <c r="F59" i="5"/>
  <c r="M59" i="5" s="1"/>
  <c r="AG59" i="5" s="1"/>
  <c r="AC67" i="5" l="1"/>
  <c r="AD67" i="5"/>
  <c r="BA67" i="5"/>
  <c r="AY67" i="5"/>
  <c r="AZ67" i="5"/>
  <c r="BI48" i="5"/>
  <c r="U66" i="5"/>
  <c r="S67" i="5"/>
  <c r="U67" i="5"/>
  <c r="R59" i="5"/>
  <c r="U59" i="5" s="1"/>
  <c r="V67" i="5"/>
  <c r="BA66" i="5"/>
  <c r="AY66" i="5"/>
  <c r="BB66" i="5"/>
  <c r="U48" i="5"/>
  <c r="S48" i="5"/>
  <c r="T48" i="5"/>
  <c r="AX59" i="5"/>
  <c r="BH59" i="5"/>
  <c r="AF48" i="5"/>
  <c r="AC48" i="5"/>
  <c r="AE48" i="5"/>
  <c r="BI67" i="5"/>
  <c r="BK66" i="5"/>
  <c r="AE59" i="5"/>
  <c r="AD59" i="5"/>
  <c r="AF59" i="5"/>
  <c r="AC59" i="5"/>
  <c r="BM46" i="5"/>
  <c r="BG46" i="5"/>
  <c r="BE46" i="5"/>
  <c r="BF46" i="5" s="1"/>
  <c r="AW46" i="5"/>
  <c r="AU46" i="5"/>
  <c r="AV46" i="5" s="1"/>
  <c r="AI46" i="5"/>
  <c r="AA46" i="5"/>
  <c r="Y46" i="5"/>
  <c r="Z46" i="5" s="1"/>
  <c r="AB46" i="5" s="1"/>
  <c r="W46" i="5"/>
  <c r="Q46" i="5"/>
  <c r="O46" i="5"/>
  <c r="P46" i="5" s="1"/>
  <c r="L46" i="5"/>
  <c r="K46" i="5"/>
  <c r="H46" i="5"/>
  <c r="I46" i="5" s="1"/>
  <c r="F46" i="5"/>
  <c r="M46" i="5" s="1"/>
  <c r="AG46" i="5" s="1"/>
  <c r="R46" i="5" l="1"/>
  <c r="BH46" i="5"/>
  <c r="AX46" i="5"/>
  <c r="S59" i="5"/>
  <c r="V59" i="5"/>
  <c r="T59" i="5"/>
  <c r="BJ67" i="5"/>
  <c r="BK67" i="5" s="1"/>
  <c r="BL66" i="5"/>
  <c r="BM66" i="5" s="1"/>
  <c r="V46" i="5"/>
  <c r="U46" i="5"/>
  <c r="T46" i="5"/>
  <c r="S46" i="5"/>
  <c r="BL46" i="5"/>
  <c r="BK46" i="5"/>
  <c r="BJ46" i="5"/>
  <c r="BI46" i="5"/>
  <c r="AE46" i="5"/>
  <c r="AD46" i="5"/>
  <c r="AC46" i="5"/>
  <c r="AF46" i="5"/>
  <c r="BM127" i="5"/>
  <c r="BG127" i="5"/>
  <c r="BE127" i="5"/>
  <c r="BF127" i="5" s="1"/>
  <c r="BC127" i="5"/>
  <c r="AW127" i="5"/>
  <c r="AU127" i="5"/>
  <c r="AV127" i="5" s="1"/>
  <c r="AI127" i="5"/>
  <c r="AA127" i="5"/>
  <c r="Y127" i="5"/>
  <c r="Z127" i="5" s="1"/>
  <c r="W127" i="5"/>
  <c r="Q127" i="5"/>
  <c r="O127" i="5"/>
  <c r="P127" i="5" s="1"/>
  <c r="L127" i="5"/>
  <c r="K127" i="5"/>
  <c r="H127" i="5"/>
  <c r="I127" i="5" s="1"/>
  <c r="F127" i="5"/>
  <c r="M127" i="5" s="1"/>
  <c r="AG127" i="5" s="1"/>
  <c r="BC20" i="5"/>
  <c r="AW20" i="5"/>
  <c r="AU20" i="5"/>
  <c r="AV20" i="5" s="1"/>
  <c r="AS20" i="5"/>
  <c r="AM20" i="5"/>
  <c r="AK20" i="5"/>
  <c r="AL20" i="5" s="1"/>
  <c r="AI20" i="5"/>
  <c r="AA20" i="5"/>
  <c r="Y20" i="5"/>
  <c r="Z20" i="5" s="1"/>
  <c r="W20" i="5"/>
  <c r="Q20" i="5"/>
  <c r="O20" i="5"/>
  <c r="P20" i="5" s="1"/>
  <c r="L20" i="5"/>
  <c r="K20" i="5"/>
  <c r="H20" i="5"/>
  <c r="I20" i="5" s="1"/>
  <c r="F20" i="5"/>
  <c r="M20" i="5" s="1"/>
  <c r="AG20" i="5" s="1"/>
  <c r="F21" i="5"/>
  <c r="M21" i="5" s="1"/>
  <c r="AG21" i="5" s="1"/>
  <c r="H21" i="5"/>
  <c r="I21" i="5" s="1"/>
  <c r="K21" i="5"/>
  <c r="L21" i="5"/>
  <c r="O21" i="5"/>
  <c r="P21" i="5" s="1"/>
  <c r="Q21" i="5"/>
  <c r="W21" i="5"/>
  <c r="Y21" i="5"/>
  <c r="Z21" i="5" s="1"/>
  <c r="AA21" i="5"/>
  <c r="AI21" i="5"/>
  <c r="AK21" i="5"/>
  <c r="AL21" i="5" s="1"/>
  <c r="AM21" i="5"/>
  <c r="AS21" i="5"/>
  <c r="AU21" i="5"/>
  <c r="AV21" i="5" s="1"/>
  <c r="AW21" i="5"/>
  <c r="BM77" i="5"/>
  <c r="BG77" i="5"/>
  <c r="BE77" i="5"/>
  <c r="BF77" i="5" s="1"/>
  <c r="BC77" i="5"/>
  <c r="AW77" i="5"/>
  <c r="AU77" i="5"/>
  <c r="AV77" i="5" s="1"/>
  <c r="AI77" i="5"/>
  <c r="AA77" i="5"/>
  <c r="Y77" i="5"/>
  <c r="Z77" i="5" s="1"/>
  <c r="W77" i="5"/>
  <c r="Q77" i="5"/>
  <c r="O77" i="5"/>
  <c r="P77" i="5" s="1"/>
  <c r="R77" i="5" s="1"/>
  <c r="L77" i="5"/>
  <c r="K77" i="5"/>
  <c r="H77" i="5"/>
  <c r="I77" i="5" s="1"/>
  <c r="F77" i="5"/>
  <c r="M77" i="5" s="1"/>
  <c r="AG77" i="5" s="1"/>
  <c r="AB127" i="5" l="1"/>
  <c r="AE127" i="5" s="1"/>
  <c r="AX21" i="5"/>
  <c r="R21" i="5"/>
  <c r="U21" i="5" s="1"/>
  <c r="AX127" i="5"/>
  <c r="BB127" i="5" s="1"/>
  <c r="AN21" i="5"/>
  <c r="AQ21" i="5" s="1"/>
  <c r="BH77" i="5"/>
  <c r="BK77" i="5" s="1"/>
  <c r="AX77" i="5"/>
  <c r="BB77" i="5" s="1"/>
  <c r="AB20" i="5"/>
  <c r="AF20" i="5" s="1"/>
  <c r="AB77" i="5"/>
  <c r="AD77" i="5" s="1"/>
  <c r="R20" i="5"/>
  <c r="U20" i="5" s="1"/>
  <c r="R127" i="5"/>
  <c r="V127" i="5" s="1"/>
  <c r="BH127" i="5"/>
  <c r="BL127" i="5" s="1"/>
  <c r="AN20" i="5"/>
  <c r="AQ20" i="5" s="1"/>
  <c r="AB21" i="5"/>
  <c r="AF21" i="5" s="1"/>
  <c r="AX20" i="5"/>
  <c r="BB20" i="5" s="1"/>
  <c r="BL67" i="5"/>
  <c r="BM67" i="5" s="1"/>
  <c r="AF127" i="5"/>
  <c r="AC127" i="5"/>
  <c r="S21" i="5"/>
  <c r="T21" i="5"/>
  <c r="V21" i="5"/>
  <c r="U77" i="5"/>
  <c r="T77" i="5"/>
  <c r="V77" i="5"/>
  <c r="S77" i="5"/>
  <c r="AE77" i="5"/>
  <c r="AF77" i="5"/>
  <c r="BM82" i="5"/>
  <c r="BG82" i="5"/>
  <c r="BE82" i="5"/>
  <c r="BF82" i="5" s="1"/>
  <c r="BH82" i="5" s="1"/>
  <c r="BC82" i="5"/>
  <c r="AW82" i="5"/>
  <c r="AU82" i="5"/>
  <c r="AV82" i="5" s="1"/>
  <c r="AI82" i="5"/>
  <c r="AA82" i="5"/>
  <c r="Y82" i="5"/>
  <c r="Z82" i="5" s="1"/>
  <c r="W82" i="5"/>
  <c r="Q82" i="5"/>
  <c r="O82" i="5"/>
  <c r="P82" i="5" s="1"/>
  <c r="L82" i="5"/>
  <c r="K82" i="5"/>
  <c r="H82" i="5"/>
  <c r="I82" i="5" s="1"/>
  <c r="M82" i="5"/>
  <c r="AG82" i="5" s="1"/>
  <c r="AX82" i="5" l="1"/>
  <c r="AP21" i="5"/>
  <c r="AO21" i="5"/>
  <c r="AR21" i="5"/>
  <c r="AD127" i="5"/>
  <c r="S127" i="5"/>
  <c r="BA127" i="5"/>
  <c r="AZ127" i="5"/>
  <c r="BL77" i="5"/>
  <c r="BI77" i="5"/>
  <c r="AY77" i="5"/>
  <c r="AY127" i="5"/>
  <c r="BJ77" i="5"/>
  <c r="AZ77" i="5"/>
  <c r="BI127" i="5"/>
  <c r="R82" i="5"/>
  <c r="S82" i="5" s="1"/>
  <c r="BA77" i="5"/>
  <c r="S20" i="5"/>
  <c r="AR20" i="5"/>
  <c r="AC20" i="5"/>
  <c r="AE20" i="5"/>
  <c r="AY20" i="5"/>
  <c r="AZ20" i="5"/>
  <c r="AD20" i="5"/>
  <c r="BA20" i="5"/>
  <c r="AE21" i="5"/>
  <c r="AC21" i="5"/>
  <c r="AD21" i="5"/>
  <c r="T127" i="5"/>
  <c r="V20" i="5"/>
  <c r="BK127" i="5"/>
  <c r="U127" i="5"/>
  <c r="AC77" i="5"/>
  <c r="T20" i="5"/>
  <c r="BJ127" i="5"/>
  <c r="AO20" i="5"/>
  <c r="AP20" i="5"/>
  <c r="AB82" i="5"/>
  <c r="AC82" i="5" s="1"/>
  <c r="BB82" i="5"/>
  <c r="AY82" i="5"/>
  <c r="BA82" i="5"/>
  <c r="AZ82" i="5"/>
  <c r="BL82" i="5"/>
  <c r="BK82" i="5"/>
  <c r="BJ82" i="5"/>
  <c r="BI82" i="5"/>
  <c r="BM81" i="5"/>
  <c r="BG81" i="5"/>
  <c r="BE81" i="5"/>
  <c r="BF81" i="5" s="1"/>
  <c r="BC81" i="5"/>
  <c r="AW81" i="5"/>
  <c r="AU81" i="5"/>
  <c r="AV81" i="5" s="1"/>
  <c r="AI81" i="5"/>
  <c r="AA81" i="5"/>
  <c r="Y81" i="5"/>
  <c r="Z81" i="5" s="1"/>
  <c r="AB81" i="5" s="1"/>
  <c r="W81" i="5"/>
  <c r="Q81" i="5"/>
  <c r="O81" i="5"/>
  <c r="P81" i="5" s="1"/>
  <c r="L81" i="5"/>
  <c r="K81" i="5"/>
  <c r="H81" i="5"/>
  <c r="I81" i="5" s="1"/>
  <c r="F81" i="5"/>
  <c r="M81" i="5" s="1"/>
  <c r="AG81" i="5" s="1"/>
  <c r="BM52" i="5"/>
  <c r="BG52" i="5"/>
  <c r="BE52" i="5"/>
  <c r="BF52" i="5" s="1"/>
  <c r="AW52" i="5"/>
  <c r="AU52" i="5"/>
  <c r="AV52" i="5" s="1"/>
  <c r="AI52" i="5"/>
  <c r="AA52" i="5"/>
  <c r="Y52" i="5"/>
  <c r="Z52" i="5" s="1"/>
  <c r="W52" i="5"/>
  <c r="Q52" i="5"/>
  <c r="O52" i="5"/>
  <c r="P52" i="5" s="1"/>
  <c r="L52" i="5"/>
  <c r="K52" i="5"/>
  <c r="H52" i="5"/>
  <c r="I52" i="5" s="1"/>
  <c r="F52" i="5"/>
  <c r="M52" i="5" s="1"/>
  <c r="AG52" i="5" s="1"/>
  <c r="R52" i="5" l="1"/>
  <c r="BH52" i="5"/>
  <c r="BH81" i="5"/>
  <c r="T82" i="5"/>
  <c r="V82" i="5"/>
  <c r="U82" i="5"/>
  <c r="AX52" i="5"/>
  <c r="AB52" i="5"/>
  <c r="AC52" i="5" s="1"/>
  <c r="R81" i="5"/>
  <c r="S81" i="5" s="1"/>
  <c r="AD82" i="5"/>
  <c r="AF82" i="5"/>
  <c r="AE82" i="5"/>
  <c r="AX81" i="5"/>
  <c r="AY81" i="5" s="1"/>
  <c r="AF81" i="5"/>
  <c r="AD81" i="5"/>
  <c r="AE81" i="5"/>
  <c r="AC81" i="5"/>
  <c r="U81" i="5"/>
  <c r="BL81" i="5"/>
  <c r="BK81" i="5"/>
  <c r="BJ81" i="5"/>
  <c r="BI81" i="5"/>
  <c r="V52" i="5"/>
  <c r="U52" i="5"/>
  <c r="T52" i="5"/>
  <c r="S52" i="5"/>
  <c r="BL52" i="5"/>
  <c r="BK52" i="5"/>
  <c r="BJ52" i="5"/>
  <c r="BI52" i="5"/>
  <c r="AF52" i="5"/>
  <c r="BM79" i="5"/>
  <c r="BG79" i="5"/>
  <c r="BE79" i="5"/>
  <c r="BF79" i="5" s="1"/>
  <c r="BC79" i="5"/>
  <c r="AW79" i="5"/>
  <c r="AU79" i="5"/>
  <c r="AV79" i="5" s="1"/>
  <c r="AX79" i="5" s="1"/>
  <c r="AI79" i="5"/>
  <c r="AA79" i="5"/>
  <c r="Y79" i="5"/>
  <c r="Z79" i="5" s="1"/>
  <c r="W79" i="5"/>
  <c r="Q79" i="5"/>
  <c r="O79" i="5"/>
  <c r="P79" i="5" s="1"/>
  <c r="L79" i="5"/>
  <c r="K79" i="5"/>
  <c r="H79" i="5"/>
  <c r="I79" i="5" s="1"/>
  <c r="F79" i="5"/>
  <c r="M79" i="5" s="1"/>
  <c r="AG79" i="5" s="1"/>
  <c r="AE52" i="5" l="1"/>
  <c r="AD52" i="5"/>
  <c r="V81" i="5"/>
  <c r="BA81" i="5"/>
  <c r="BH79" i="5"/>
  <c r="BJ79" i="5" s="1"/>
  <c r="BB81" i="5"/>
  <c r="R79" i="5"/>
  <c r="T79" i="5" s="1"/>
  <c r="AZ81" i="5"/>
  <c r="T81" i="5"/>
  <c r="AB79" i="5"/>
  <c r="AF79" i="5" s="1"/>
  <c r="BB79" i="5"/>
  <c r="BA79" i="5"/>
  <c r="AZ79" i="5"/>
  <c r="AY79" i="5"/>
  <c r="BL79" i="5"/>
  <c r="BM33" i="5"/>
  <c r="BG33" i="5"/>
  <c r="BE33" i="5"/>
  <c r="BF33" i="5" s="1"/>
  <c r="AW33" i="5"/>
  <c r="AU33" i="5"/>
  <c r="AV33" i="5" s="1"/>
  <c r="AX33" i="5" s="1"/>
  <c r="AI33" i="5"/>
  <c r="AA33" i="5"/>
  <c r="Y33" i="5"/>
  <c r="Z33" i="5" s="1"/>
  <c r="W33" i="5"/>
  <c r="Q33" i="5"/>
  <c r="O33" i="5"/>
  <c r="P33" i="5" s="1"/>
  <c r="R33" i="5" s="1"/>
  <c r="L33" i="5"/>
  <c r="K33" i="5"/>
  <c r="H33" i="5"/>
  <c r="I33" i="5" s="1"/>
  <c r="F33" i="5"/>
  <c r="M33" i="5" s="1"/>
  <c r="AG33" i="5" s="1"/>
  <c r="F34" i="5"/>
  <c r="M34" i="5" s="1"/>
  <c r="AG34" i="5" s="1"/>
  <c r="H34" i="5"/>
  <c r="I34" i="5" s="1"/>
  <c r="K34" i="5"/>
  <c r="L34" i="5"/>
  <c r="O34" i="5"/>
  <c r="P34" i="5" s="1"/>
  <c r="Q34" i="5"/>
  <c r="W34" i="5"/>
  <c r="Y34" i="5"/>
  <c r="Z34" i="5" s="1"/>
  <c r="AA34" i="5"/>
  <c r="AI34" i="5"/>
  <c r="AU34" i="5"/>
  <c r="AV34" i="5" s="1"/>
  <c r="AW34" i="5"/>
  <c r="BE34" i="5"/>
  <c r="BF34" i="5" s="1"/>
  <c r="BG34" i="5"/>
  <c r="BM34" i="5"/>
  <c r="BM32" i="5"/>
  <c r="BG32" i="5"/>
  <c r="BE32" i="5"/>
  <c r="BF32" i="5" s="1"/>
  <c r="AW32" i="5"/>
  <c r="AU32" i="5"/>
  <c r="AV32" i="5" s="1"/>
  <c r="AX32" i="5" s="1"/>
  <c r="AI32" i="5"/>
  <c r="AA32" i="5"/>
  <c r="Y32" i="5"/>
  <c r="Z32" i="5" s="1"/>
  <c r="W32" i="5"/>
  <c r="Q32" i="5"/>
  <c r="O32" i="5"/>
  <c r="P32" i="5" s="1"/>
  <c r="L32" i="5"/>
  <c r="K32" i="5"/>
  <c r="H32" i="5"/>
  <c r="I32" i="5" s="1"/>
  <c r="F32" i="5"/>
  <c r="M32" i="5" s="1"/>
  <c r="AG32" i="5" s="1"/>
  <c r="BM31" i="5"/>
  <c r="BG31" i="5"/>
  <c r="BE31" i="5"/>
  <c r="BF31" i="5" s="1"/>
  <c r="AW31" i="5"/>
  <c r="AU31" i="5"/>
  <c r="AV31" i="5" s="1"/>
  <c r="AI31" i="5"/>
  <c r="AA31" i="5"/>
  <c r="Y31" i="5"/>
  <c r="Z31" i="5" s="1"/>
  <c r="W31" i="5"/>
  <c r="Q31" i="5"/>
  <c r="O31" i="5"/>
  <c r="P31" i="5" s="1"/>
  <c r="L31" i="5"/>
  <c r="K31" i="5"/>
  <c r="H31" i="5"/>
  <c r="I31" i="5" s="1"/>
  <c r="F31" i="5"/>
  <c r="M31" i="5" s="1"/>
  <c r="AG31" i="5" s="1"/>
  <c r="BK79" i="5" l="1"/>
  <c r="AX31" i="5"/>
  <c r="BI79" i="5"/>
  <c r="S79" i="5"/>
  <c r="R31" i="5"/>
  <c r="V31" i="5" s="1"/>
  <c r="AC79" i="5"/>
  <c r="V79" i="5"/>
  <c r="AX34" i="5"/>
  <c r="BH31" i="5"/>
  <c r="BK31" i="5" s="1"/>
  <c r="AB31" i="5"/>
  <c r="AE31" i="5" s="1"/>
  <c r="AD79" i="5"/>
  <c r="U79" i="5"/>
  <c r="BH34" i="5"/>
  <c r="BJ34" i="5" s="1"/>
  <c r="AE79" i="5"/>
  <c r="AB34" i="5"/>
  <c r="AC34" i="5" s="1"/>
  <c r="R32" i="5"/>
  <c r="T32" i="5" s="1"/>
  <c r="BH32" i="5"/>
  <c r="BL32" i="5" s="1"/>
  <c r="R34" i="5"/>
  <c r="S34" i="5" s="1"/>
  <c r="BH33" i="5"/>
  <c r="BI33" i="5" s="1"/>
  <c r="AB32" i="5"/>
  <c r="AC32" i="5" s="1"/>
  <c r="AB33" i="5"/>
  <c r="AF33" i="5" s="1"/>
  <c r="V33" i="5"/>
  <c r="U33" i="5"/>
  <c r="T33" i="5"/>
  <c r="S33" i="5"/>
  <c r="U31" i="5"/>
  <c r="S31" i="5"/>
  <c r="T31" i="5"/>
  <c r="BL31" i="5"/>
  <c r="BM78" i="5"/>
  <c r="BG78" i="5"/>
  <c r="BE78" i="5"/>
  <c r="BF78" i="5" s="1"/>
  <c r="BC78" i="5"/>
  <c r="AW78" i="5"/>
  <c r="AU78" i="5"/>
  <c r="AV78" i="5" s="1"/>
  <c r="AI78" i="5"/>
  <c r="AA78" i="5"/>
  <c r="Y78" i="5"/>
  <c r="Z78" i="5" s="1"/>
  <c r="W78" i="5"/>
  <c r="Q78" i="5"/>
  <c r="O78" i="5"/>
  <c r="P78" i="5" s="1"/>
  <c r="L78" i="5"/>
  <c r="K78" i="5"/>
  <c r="H78" i="5"/>
  <c r="I78" i="5" s="1"/>
  <c r="F78" i="5"/>
  <c r="M78" i="5" s="1"/>
  <c r="AG78" i="5" s="1"/>
  <c r="BM80" i="5"/>
  <c r="BG80" i="5"/>
  <c r="BE80" i="5"/>
  <c r="BF80" i="5" s="1"/>
  <c r="BC80" i="5"/>
  <c r="AW80" i="5"/>
  <c r="AU80" i="5"/>
  <c r="AV80" i="5" s="1"/>
  <c r="AI80" i="5"/>
  <c r="AA80" i="5"/>
  <c r="Y80" i="5"/>
  <c r="Z80" i="5" s="1"/>
  <c r="W80" i="5"/>
  <c r="Q80" i="5"/>
  <c r="O80" i="5"/>
  <c r="P80" i="5" s="1"/>
  <c r="L80" i="5"/>
  <c r="K80" i="5"/>
  <c r="H80" i="5"/>
  <c r="I80" i="5" s="1"/>
  <c r="F80" i="5"/>
  <c r="M80" i="5" s="1"/>
  <c r="AG80" i="5" s="1"/>
  <c r="U32" i="5" l="1"/>
  <c r="V32" i="5"/>
  <c r="AC31" i="5"/>
  <c r="BI31" i="5"/>
  <c r="BI32" i="5"/>
  <c r="BJ31" i="5"/>
  <c r="AF31" i="5"/>
  <c r="BJ32" i="5"/>
  <c r="BK32" i="5"/>
  <c r="S32" i="5"/>
  <c r="AF34" i="5"/>
  <c r="AB80" i="5"/>
  <c r="AF80" i="5" s="1"/>
  <c r="AB78" i="5"/>
  <c r="AC78" i="5" s="1"/>
  <c r="AD31" i="5"/>
  <c r="AE34" i="5"/>
  <c r="R78" i="5"/>
  <c r="V78" i="5" s="1"/>
  <c r="BK34" i="5"/>
  <c r="V34" i="5"/>
  <c r="BI34" i="5"/>
  <c r="U34" i="5"/>
  <c r="AE32" i="5"/>
  <c r="BK33" i="5"/>
  <c r="AD34" i="5"/>
  <c r="BL34" i="5"/>
  <c r="BL33" i="5"/>
  <c r="AF32" i="5"/>
  <c r="AD32" i="5"/>
  <c r="T34" i="5"/>
  <c r="AX80" i="5"/>
  <c r="BB80" i="5" s="1"/>
  <c r="AC33" i="5"/>
  <c r="BJ33" i="5"/>
  <c r="R80" i="5"/>
  <c r="V80" i="5" s="1"/>
  <c r="AX78" i="5"/>
  <c r="BB78" i="5" s="1"/>
  <c r="AD33" i="5"/>
  <c r="BH78" i="5"/>
  <c r="BL78" i="5" s="1"/>
  <c r="AE33" i="5"/>
  <c r="AF78" i="5"/>
  <c r="BH80" i="5"/>
  <c r="BJ80" i="5" s="1"/>
  <c r="BG61" i="5"/>
  <c r="BE61" i="5"/>
  <c r="BF61" i="5" s="1"/>
  <c r="AW61" i="5"/>
  <c r="AU61" i="5"/>
  <c r="AV61" i="5" s="1"/>
  <c r="AX61" i="5" s="1"/>
  <c r="AI61" i="5"/>
  <c r="AA61" i="5"/>
  <c r="Y61" i="5"/>
  <c r="Z61" i="5" s="1"/>
  <c r="W61" i="5"/>
  <c r="Q61" i="5"/>
  <c r="O61" i="5"/>
  <c r="P61" i="5" s="1"/>
  <c r="L61" i="5"/>
  <c r="K61" i="5"/>
  <c r="H61" i="5"/>
  <c r="I61" i="5" s="1"/>
  <c r="F61" i="5"/>
  <c r="M61" i="5" s="1"/>
  <c r="AG61" i="5" s="1"/>
  <c r="BG60" i="5"/>
  <c r="BE60" i="5"/>
  <c r="BF60" i="5" s="1"/>
  <c r="AW60" i="5"/>
  <c r="AU60" i="5"/>
  <c r="AV60" i="5" s="1"/>
  <c r="AI60" i="5"/>
  <c r="AA60" i="5"/>
  <c r="Y60" i="5"/>
  <c r="Z60" i="5" s="1"/>
  <c r="W60" i="5"/>
  <c r="Q60" i="5"/>
  <c r="O60" i="5"/>
  <c r="P60" i="5" s="1"/>
  <c r="L60" i="5"/>
  <c r="K60" i="5"/>
  <c r="H60" i="5"/>
  <c r="I60" i="5" s="1"/>
  <c r="F60" i="5"/>
  <c r="M60" i="5" s="1"/>
  <c r="AG60" i="5" s="1"/>
  <c r="F62" i="5"/>
  <c r="M62" i="5" s="1"/>
  <c r="AG62" i="5" s="1"/>
  <c r="H62" i="5"/>
  <c r="I62" i="5" s="1"/>
  <c r="K62" i="5"/>
  <c r="L62" i="5"/>
  <c r="O62" i="5"/>
  <c r="P62" i="5" s="1"/>
  <c r="Q62" i="5"/>
  <c r="W62" i="5"/>
  <c r="Y62" i="5"/>
  <c r="Z62" i="5" s="1"/>
  <c r="AA62" i="5"/>
  <c r="AI62" i="5"/>
  <c r="AU62" i="5"/>
  <c r="AV62" i="5" s="1"/>
  <c r="AW62" i="5"/>
  <c r="BE62" i="5"/>
  <c r="BF62" i="5" s="1"/>
  <c r="BG62" i="5"/>
  <c r="BG58" i="5"/>
  <c r="BE58" i="5"/>
  <c r="BF58" i="5" s="1"/>
  <c r="BH58" i="5" s="1"/>
  <c r="AW58" i="5"/>
  <c r="AU58" i="5"/>
  <c r="AV58" i="5" s="1"/>
  <c r="AI58" i="5"/>
  <c r="AA58" i="5"/>
  <c r="Y58" i="5"/>
  <c r="Z58" i="5" s="1"/>
  <c r="W58" i="5"/>
  <c r="Q58" i="5"/>
  <c r="O58" i="5"/>
  <c r="P58" i="5" s="1"/>
  <c r="R58" i="5" s="1"/>
  <c r="V58" i="5" s="1"/>
  <c r="L58" i="5"/>
  <c r="K58" i="5"/>
  <c r="H58" i="5"/>
  <c r="I58" i="5" s="1"/>
  <c r="F58" i="5"/>
  <c r="M58" i="5" s="1"/>
  <c r="AG58" i="5" s="1"/>
  <c r="BM51" i="5"/>
  <c r="BG51" i="5"/>
  <c r="BE51" i="5"/>
  <c r="BF51" i="5" s="1"/>
  <c r="AW51" i="5"/>
  <c r="AU51" i="5"/>
  <c r="AV51" i="5" s="1"/>
  <c r="AI51" i="5"/>
  <c r="AA51" i="5"/>
  <c r="Y51" i="5"/>
  <c r="Z51" i="5" s="1"/>
  <c r="AB51" i="5" s="1"/>
  <c r="W51" i="5"/>
  <c r="Q51" i="5"/>
  <c r="O51" i="5"/>
  <c r="P51" i="5" s="1"/>
  <c r="L51" i="5"/>
  <c r="K51" i="5"/>
  <c r="H51" i="5"/>
  <c r="I51" i="5" s="1"/>
  <c r="F51" i="5"/>
  <c r="M51" i="5" s="1"/>
  <c r="AG51" i="5" s="1"/>
  <c r="BM29" i="5"/>
  <c r="BG29" i="5"/>
  <c r="BE29" i="5"/>
  <c r="BF29" i="5" s="1"/>
  <c r="BC29" i="5"/>
  <c r="AW29" i="5"/>
  <c r="AU29" i="5"/>
  <c r="AV29" i="5" s="1"/>
  <c r="AI29" i="5"/>
  <c r="AA29" i="5"/>
  <c r="Y29" i="5"/>
  <c r="Z29" i="5" s="1"/>
  <c r="AB29" i="5" s="1"/>
  <c r="W29" i="5"/>
  <c r="Q29" i="5"/>
  <c r="O29" i="5"/>
  <c r="P29" i="5" s="1"/>
  <c r="L29" i="5"/>
  <c r="K29" i="5"/>
  <c r="H29" i="5"/>
  <c r="I29" i="5" s="1"/>
  <c r="F29" i="5"/>
  <c r="M29" i="5" s="1"/>
  <c r="AG29" i="5" s="1"/>
  <c r="AD78" i="5" l="1"/>
  <c r="BH51" i="5"/>
  <c r="BL51" i="5" s="1"/>
  <c r="AE78" i="5"/>
  <c r="AC80" i="5"/>
  <c r="AE80" i="5"/>
  <c r="AD80" i="5"/>
  <c r="U80" i="5"/>
  <c r="T78" i="5"/>
  <c r="S78" i="5"/>
  <c r="BH29" i="5"/>
  <c r="BJ29" i="5" s="1"/>
  <c r="U78" i="5"/>
  <c r="AY80" i="5"/>
  <c r="R60" i="5"/>
  <c r="V60" i="5" s="1"/>
  <c r="BH60" i="5"/>
  <c r="T80" i="5"/>
  <c r="AZ80" i="5"/>
  <c r="BH62" i="5"/>
  <c r="S80" i="5"/>
  <c r="BA80" i="5"/>
  <c r="BL80" i="5"/>
  <c r="AB62" i="5"/>
  <c r="AF62" i="5" s="1"/>
  <c r="AX60" i="5"/>
  <c r="BH61" i="5"/>
  <c r="AY78" i="5"/>
  <c r="AX29" i="5"/>
  <c r="BB29" i="5" s="1"/>
  <c r="AX51" i="5"/>
  <c r="AZ78" i="5"/>
  <c r="BA78" i="5"/>
  <c r="AX62" i="5"/>
  <c r="BI78" i="5"/>
  <c r="BJ78" i="5"/>
  <c r="BK78" i="5"/>
  <c r="R29" i="5"/>
  <c r="U29" i="5" s="1"/>
  <c r="R51" i="5"/>
  <c r="U51" i="5" s="1"/>
  <c r="AX58" i="5"/>
  <c r="R62" i="5"/>
  <c r="T62" i="5" s="1"/>
  <c r="R61" i="5"/>
  <c r="U61" i="5" s="1"/>
  <c r="BK80" i="5"/>
  <c r="AB60" i="5"/>
  <c r="AF60" i="5" s="1"/>
  <c r="AB58" i="5"/>
  <c r="AE58" i="5" s="1"/>
  <c r="BI80" i="5"/>
  <c r="AB61" i="5"/>
  <c r="AF61" i="5" s="1"/>
  <c r="T58" i="5"/>
  <c r="S58" i="5"/>
  <c r="U58" i="5"/>
  <c r="AE51" i="5"/>
  <c r="AD51" i="5"/>
  <c r="AC51" i="5"/>
  <c r="AF51" i="5"/>
  <c r="BI51" i="5"/>
  <c r="BJ51" i="5"/>
  <c r="BK51" i="5"/>
  <c r="V29" i="5"/>
  <c r="BL29" i="5"/>
  <c r="BK29" i="5"/>
  <c r="BI29" i="5"/>
  <c r="BA29" i="5"/>
  <c r="AZ29" i="5"/>
  <c r="AY29" i="5"/>
  <c r="AD29" i="5"/>
  <c r="AE29" i="5"/>
  <c r="AC29" i="5"/>
  <c r="AF29" i="5"/>
  <c r="BM73" i="5"/>
  <c r="BG73" i="5"/>
  <c r="BE73" i="5"/>
  <c r="BF73" i="5" s="1"/>
  <c r="BC73" i="5"/>
  <c r="AW73" i="5"/>
  <c r="AU73" i="5"/>
  <c r="AV73" i="5" s="1"/>
  <c r="AI73" i="5"/>
  <c r="AA73" i="5"/>
  <c r="Y73" i="5"/>
  <c r="Z73" i="5" s="1"/>
  <c r="W73" i="5"/>
  <c r="Q73" i="5"/>
  <c r="O73" i="5"/>
  <c r="P73" i="5" s="1"/>
  <c r="L73" i="5"/>
  <c r="K73" i="5"/>
  <c r="H73" i="5"/>
  <c r="I73" i="5" s="1"/>
  <c r="F73" i="5"/>
  <c r="M73" i="5" s="1"/>
  <c r="AG73" i="5" s="1"/>
  <c r="AE62" i="5" l="1"/>
  <c r="AC62" i="5"/>
  <c r="BH73" i="5"/>
  <c r="BL73" i="5" s="1"/>
  <c r="S60" i="5"/>
  <c r="T60" i="5"/>
  <c r="U60" i="5"/>
  <c r="AD62" i="5"/>
  <c r="S62" i="5"/>
  <c r="AC60" i="5"/>
  <c r="AD60" i="5"/>
  <c r="R73" i="5"/>
  <c r="T73" i="5" s="1"/>
  <c r="AE60" i="5"/>
  <c r="AF58" i="5"/>
  <c r="V51" i="5"/>
  <c r="S51" i="5"/>
  <c r="S29" i="5"/>
  <c r="T51" i="5"/>
  <c r="T29" i="5"/>
  <c r="AB73" i="5"/>
  <c r="AC73" i="5" s="1"/>
  <c r="S61" i="5"/>
  <c r="AD58" i="5"/>
  <c r="V62" i="5"/>
  <c r="V61" i="5"/>
  <c r="AC58" i="5"/>
  <c r="U62" i="5"/>
  <c r="T61" i="5"/>
  <c r="AD61" i="5"/>
  <c r="AC61" i="5"/>
  <c r="AE61" i="5"/>
  <c r="AX73" i="5"/>
  <c r="BA73" i="5" s="1"/>
  <c r="S73" i="5"/>
  <c r="U73" i="5"/>
  <c r="BK73" i="5"/>
  <c r="BJ73" i="5"/>
  <c r="BI73" i="5"/>
  <c r="N18" i="8"/>
  <c r="O18" i="8" s="1"/>
  <c r="K18" i="8"/>
  <c r="L18" i="8" s="1"/>
  <c r="H18" i="8"/>
  <c r="I18" i="8" s="1"/>
  <c r="E18" i="8"/>
  <c r="F18" i="8" s="1"/>
  <c r="V73" i="5" l="1"/>
  <c r="AF73" i="5"/>
  <c r="AD73" i="5"/>
  <c r="AE73" i="5"/>
  <c r="BB73" i="5"/>
  <c r="AZ73" i="5"/>
  <c r="AY73" i="5"/>
  <c r="E32" i="8"/>
  <c r="F32" i="8"/>
  <c r="H32" i="8"/>
  <c r="I32" i="8"/>
  <c r="K32" i="8"/>
  <c r="L32" i="8"/>
  <c r="N32" i="8"/>
  <c r="O32" i="8"/>
  <c r="E33" i="8"/>
  <c r="F33" i="8"/>
  <c r="H33" i="8"/>
  <c r="I33" i="8"/>
  <c r="K33" i="8"/>
  <c r="L33" i="8"/>
  <c r="N33" i="8"/>
  <c r="O33" i="8"/>
  <c r="E34" i="8"/>
  <c r="F34" i="8"/>
  <c r="H34" i="8"/>
  <c r="I34" i="8"/>
  <c r="K34" i="8"/>
  <c r="L34" i="8"/>
  <c r="N34" i="8"/>
  <c r="O34" i="8"/>
  <c r="E35" i="8"/>
  <c r="F35" i="8"/>
  <c r="H35" i="8"/>
  <c r="I35" i="8"/>
  <c r="K35" i="8"/>
  <c r="L35" i="8"/>
  <c r="N35" i="8"/>
  <c r="O35" i="8"/>
  <c r="E36" i="8"/>
  <c r="F36" i="8"/>
  <c r="H36" i="8"/>
  <c r="I36" i="8"/>
  <c r="K36" i="8"/>
  <c r="L36" i="8"/>
  <c r="N36" i="8"/>
  <c r="O36" i="8"/>
  <c r="E37" i="8"/>
  <c r="F37" i="8"/>
  <c r="H37" i="8"/>
  <c r="I37" i="8"/>
  <c r="K37" i="8"/>
  <c r="L37" i="8"/>
  <c r="N37" i="8"/>
  <c r="O37" i="8"/>
  <c r="E38" i="8"/>
  <c r="F38" i="8"/>
  <c r="H38" i="8"/>
  <c r="I38" i="8"/>
  <c r="K38" i="8"/>
  <c r="L38" i="8"/>
  <c r="N38" i="8"/>
  <c r="O38" i="8"/>
  <c r="E39" i="8"/>
  <c r="F39" i="8"/>
  <c r="H39" i="8"/>
  <c r="I39" i="8"/>
  <c r="K39" i="8"/>
  <c r="L39" i="8"/>
  <c r="N39" i="8"/>
  <c r="O39" i="8"/>
  <c r="E40" i="8"/>
  <c r="F40" i="8"/>
  <c r="H40" i="8"/>
  <c r="I40" i="8"/>
  <c r="K40" i="8"/>
  <c r="L40" i="8"/>
  <c r="N40" i="8"/>
  <c r="O40" i="8"/>
  <c r="E41" i="8"/>
  <c r="F41" i="8"/>
  <c r="H41" i="8"/>
  <c r="I41" i="8"/>
  <c r="K41" i="8"/>
  <c r="L41" i="8"/>
  <c r="N41" i="8"/>
  <c r="O41" i="8"/>
  <c r="E42" i="8"/>
  <c r="F42" i="8"/>
  <c r="H42" i="8"/>
  <c r="I42" i="8"/>
  <c r="K42" i="8"/>
  <c r="L42" i="8"/>
  <c r="N42" i="8"/>
  <c r="O42" i="8"/>
  <c r="E43" i="8"/>
  <c r="F43" i="8"/>
  <c r="H43" i="8"/>
  <c r="I43" i="8"/>
  <c r="K43" i="8"/>
  <c r="L43" i="8"/>
  <c r="N43" i="8"/>
  <c r="O43" i="8"/>
  <c r="E44" i="8"/>
  <c r="F44" i="8"/>
  <c r="H44" i="8"/>
  <c r="I44" i="8"/>
  <c r="K44" i="8"/>
  <c r="L44" i="8"/>
  <c r="N44" i="8"/>
  <c r="O44" i="8"/>
  <c r="E45" i="8"/>
  <c r="F45" i="8"/>
  <c r="H45" i="8"/>
  <c r="I45" i="8"/>
  <c r="K45" i="8"/>
  <c r="L45" i="8"/>
  <c r="N45" i="8"/>
  <c r="O45" i="8"/>
  <c r="E46" i="8"/>
  <c r="F46" i="8"/>
  <c r="H46" i="8"/>
  <c r="I46" i="8"/>
  <c r="K46" i="8"/>
  <c r="L46" i="8"/>
  <c r="N46" i="8"/>
  <c r="O46" i="8"/>
  <c r="E47" i="8"/>
  <c r="F47" i="8"/>
  <c r="H47" i="8"/>
  <c r="I47" i="8"/>
  <c r="K47" i="8"/>
  <c r="L47" i="8"/>
  <c r="N47" i="8"/>
  <c r="O47" i="8"/>
  <c r="E48" i="8"/>
  <c r="F48" i="8"/>
  <c r="H48" i="8"/>
  <c r="I48" i="8"/>
  <c r="K48" i="8"/>
  <c r="L48" i="8"/>
  <c r="N48" i="8"/>
  <c r="O48" i="8"/>
  <c r="E49" i="8"/>
  <c r="F49" i="8"/>
  <c r="H49" i="8"/>
  <c r="I49" i="8"/>
  <c r="K49" i="8"/>
  <c r="L49" i="8"/>
  <c r="N49" i="8"/>
  <c r="O49" i="8"/>
  <c r="E50" i="8"/>
  <c r="F50" i="8"/>
  <c r="H50" i="8"/>
  <c r="I50" i="8"/>
  <c r="K50" i="8"/>
  <c r="L50" i="8"/>
  <c r="N50" i="8"/>
  <c r="O50" i="8"/>
  <c r="E51" i="8"/>
  <c r="F51" i="8"/>
  <c r="H51" i="8"/>
  <c r="I51" i="8"/>
  <c r="K51" i="8"/>
  <c r="L51" i="8"/>
  <c r="N51" i="8"/>
  <c r="O51" i="8"/>
  <c r="E52" i="8"/>
  <c r="F52" i="8"/>
  <c r="H52" i="8"/>
  <c r="I52" i="8"/>
  <c r="K52" i="8"/>
  <c r="L52" i="8"/>
  <c r="N52" i="8"/>
  <c r="O52" i="8"/>
  <c r="E53" i="8"/>
  <c r="F53" i="8"/>
  <c r="H53" i="8"/>
  <c r="I53" i="8"/>
  <c r="K53" i="8"/>
  <c r="L53" i="8"/>
  <c r="N53" i="8"/>
  <c r="O53" i="8"/>
  <c r="H26" i="8"/>
  <c r="I26" i="8" s="1"/>
  <c r="H27" i="8"/>
  <c r="I27" i="8" s="1"/>
  <c r="H28" i="8"/>
  <c r="I28" i="8" s="1"/>
  <c r="H29" i="8"/>
  <c r="H30" i="8"/>
  <c r="H31" i="8"/>
  <c r="O19" i="8"/>
  <c r="O20" i="8"/>
  <c r="O21" i="8"/>
  <c r="O22" i="8"/>
  <c r="O23" i="8"/>
  <c r="O30" i="8"/>
  <c r="O31" i="8"/>
  <c r="L19" i="8"/>
  <c r="L20" i="8"/>
  <c r="L21" i="8"/>
  <c r="L22" i="8"/>
  <c r="L23" i="8"/>
  <c r="L30" i="8"/>
  <c r="L31" i="8"/>
  <c r="I19" i="8"/>
  <c r="I20" i="8"/>
  <c r="I21" i="8"/>
  <c r="I22" i="8"/>
  <c r="I23" i="8"/>
  <c r="I29" i="8"/>
  <c r="I30" i="8"/>
  <c r="I31" i="8"/>
  <c r="F19" i="8"/>
  <c r="F20" i="8"/>
  <c r="F21" i="8"/>
  <c r="F22" i="8"/>
  <c r="F23" i="8"/>
  <c r="F30" i="8"/>
  <c r="F31" i="8"/>
  <c r="N10" i="8"/>
  <c r="O10" i="8" s="1"/>
  <c r="N11" i="8"/>
  <c r="O11" i="8" s="1"/>
  <c r="N12" i="8"/>
  <c r="O12" i="8" s="1"/>
  <c r="N13" i="8"/>
  <c r="O13" i="8" s="1"/>
  <c r="N14" i="8"/>
  <c r="O14" i="8" s="1"/>
  <c r="N15" i="8"/>
  <c r="O15" i="8" s="1"/>
  <c r="N16" i="8"/>
  <c r="O16" i="8" s="1"/>
  <c r="N17" i="8"/>
  <c r="O17" i="8" s="1"/>
  <c r="N19" i="8"/>
  <c r="N20" i="8"/>
  <c r="N21" i="8"/>
  <c r="N22" i="8"/>
  <c r="N23" i="8"/>
  <c r="N24" i="8"/>
  <c r="O24" i="8" s="1"/>
  <c r="N25" i="8"/>
  <c r="O25" i="8" s="1"/>
  <c r="N26" i="8"/>
  <c r="O26" i="8" s="1"/>
  <c r="N27" i="8"/>
  <c r="O27" i="8" s="1"/>
  <c r="N28" i="8"/>
  <c r="O28" i="8" s="1"/>
  <c r="N29" i="8"/>
  <c r="O29" i="8" s="1"/>
  <c r="N30" i="8"/>
  <c r="N31" i="8"/>
  <c r="K10" i="8"/>
  <c r="L10" i="8" s="1"/>
  <c r="K11" i="8"/>
  <c r="L11" i="8" s="1"/>
  <c r="K12" i="8"/>
  <c r="L12" i="8" s="1"/>
  <c r="K13" i="8"/>
  <c r="L13" i="8" s="1"/>
  <c r="K14" i="8"/>
  <c r="L14" i="8" s="1"/>
  <c r="K15" i="8"/>
  <c r="L15" i="8" s="1"/>
  <c r="K16" i="8"/>
  <c r="L16" i="8" s="1"/>
  <c r="K17" i="8"/>
  <c r="L17" i="8" s="1"/>
  <c r="K19" i="8"/>
  <c r="K20" i="8"/>
  <c r="K21" i="8"/>
  <c r="K22" i="8"/>
  <c r="K23" i="8"/>
  <c r="K24" i="8"/>
  <c r="L24" i="8" s="1"/>
  <c r="K25" i="8"/>
  <c r="L25" i="8" s="1"/>
  <c r="K26" i="8"/>
  <c r="L26" i="8" s="1"/>
  <c r="K27" i="8"/>
  <c r="L27" i="8" s="1"/>
  <c r="K28" i="8"/>
  <c r="L28" i="8" s="1"/>
  <c r="K29" i="8"/>
  <c r="L29" i="8" s="1"/>
  <c r="K30" i="8"/>
  <c r="K31" i="8"/>
  <c r="H10" i="8"/>
  <c r="I10" i="8" s="1"/>
  <c r="H11" i="8"/>
  <c r="I11" i="8" s="1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9" i="8"/>
  <c r="H20" i="8"/>
  <c r="H21" i="8"/>
  <c r="H22" i="8"/>
  <c r="H23" i="8"/>
  <c r="H24" i="8"/>
  <c r="I24" i="8" s="1"/>
  <c r="H25" i="8"/>
  <c r="I25" i="8" s="1"/>
  <c r="E10" i="8"/>
  <c r="E11" i="8"/>
  <c r="E12" i="8"/>
  <c r="E13" i="8"/>
  <c r="E14" i="8"/>
  <c r="E15" i="8"/>
  <c r="E16" i="8"/>
  <c r="E17" i="8"/>
  <c r="E19" i="8"/>
  <c r="E20" i="8"/>
  <c r="E21" i="8"/>
  <c r="E22" i="8"/>
  <c r="E23" i="8"/>
  <c r="E24" i="8"/>
  <c r="E25" i="8"/>
  <c r="E26" i="8"/>
  <c r="E27" i="8"/>
  <c r="E28" i="8"/>
  <c r="E29" i="8"/>
  <c r="F29" i="8" s="1"/>
  <c r="E30" i="8"/>
  <c r="E31" i="8"/>
  <c r="R87" i="5"/>
  <c r="U87" i="5" s="1"/>
  <c r="W87" i="5"/>
  <c r="Y87" i="5"/>
  <c r="Z87" i="5" s="1"/>
  <c r="AA87" i="5"/>
  <c r="AG87" i="5"/>
  <c r="AI87" i="5"/>
  <c r="AK87" i="5"/>
  <c r="AL87" i="5" s="1"/>
  <c r="AM87" i="5"/>
  <c r="AS87" i="5"/>
  <c r="AU87" i="5"/>
  <c r="AV87" i="5" s="1"/>
  <c r="AW87" i="5"/>
  <c r="BC87" i="5"/>
  <c r="BE87" i="5"/>
  <c r="BF87" i="5" s="1"/>
  <c r="BG87" i="5"/>
  <c r="F87" i="5"/>
  <c r="AU72" i="5"/>
  <c r="AV72" i="5" s="1"/>
  <c r="AW72" i="5"/>
  <c r="BC72" i="5"/>
  <c r="BE72" i="5"/>
  <c r="BF72" i="5" s="1"/>
  <c r="BG72" i="5"/>
  <c r="AI72" i="5"/>
  <c r="H72" i="5"/>
  <c r="I72" i="5" s="1"/>
  <c r="O72" i="5"/>
  <c r="P72" i="5" s="1"/>
  <c r="Q72" i="5"/>
  <c r="W72" i="5"/>
  <c r="Y72" i="5"/>
  <c r="Z72" i="5" s="1"/>
  <c r="AA72" i="5"/>
  <c r="AG72" i="5"/>
  <c r="F72" i="5"/>
  <c r="AU53" i="5"/>
  <c r="AV53" i="5" s="1"/>
  <c r="AW53" i="5"/>
  <c r="AU54" i="5"/>
  <c r="AV54" i="5" s="1"/>
  <c r="AW54" i="5"/>
  <c r="AU55" i="5"/>
  <c r="AV55" i="5" s="1"/>
  <c r="AW55" i="5"/>
  <c r="AU56" i="5"/>
  <c r="AV56" i="5" s="1"/>
  <c r="AW56" i="5"/>
  <c r="AU57" i="5"/>
  <c r="AV57" i="5" s="1"/>
  <c r="AW57" i="5"/>
  <c r="AU63" i="5"/>
  <c r="AV63" i="5" s="1"/>
  <c r="AW63" i="5"/>
  <c r="AU64" i="5"/>
  <c r="AV64" i="5" s="1"/>
  <c r="AW64" i="5"/>
  <c r="AP53" i="7"/>
  <c r="AO53" i="7"/>
  <c r="AN53" i="7"/>
  <c r="AM53" i="7"/>
  <c r="AL53" i="7"/>
  <c r="AK53" i="7"/>
  <c r="AJ53" i="7"/>
  <c r="AH53" i="7"/>
  <c r="AG53" i="7"/>
  <c r="AF53" i="7"/>
  <c r="AE53" i="7"/>
  <c r="AD53" i="7"/>
  <c r="AC53" i="7"/>
  <c r="AB53" i="7"/>
  <c r="Z53" i="7"/>
  <c r="X53" i="7"/>
  <c r="W53" i="7"/>
  <c r="V53" i="7"/>
  <c r="U53" i="7"/>
  <c r="T53" i="7"/>
  <c r="S53" i="7"/>
  <c r="R53" i="7"/>
  <c r="P53" i="7"/>
  <c r="O53" i="7"/>
  <c r="N53" i="7"/>
  <c r="L53" i="7"/>
  <c r="K53" i="7"/>
  <c r="J53" i="7"/>
  <c r="H53" i="7"/>
  <c r="G53" i="7"/>
  <c r="E53" i="7"/>
  <c r="AL52" i="7"/>
  <c r="AJ52" i="7"/>
  <c r="AD52" i="7"/>
  <c r="AB52" i="7"/>
  <c r="Z52" i="7"/>
  <c r="T52" i="7"/>
  <c r="R52" i="7"/>
  <c r="L52" i="7"/>
  <c r="J52" i="7"/>
  <c r="G52" i="7"/>
  <c r="H52" i="7" s="1"/>
  <c r="E52" i="7"/>
  <c r="AP51" i="7"/>
  <c r="AO51" i="7"/>
  <c r="AN51" i="7"/>
  <c r="AM51" i="7"/>
  <c r="AL51" i="7"/>
  <c r="AK51" i="7"/>
  <c r="AJ51" i="7"/>
  <c r="AH51" i="7"/>
  <c r="AG51" i="7"/>
  <c r="AF51" i="7"/>
  <c r="AE51" i="7"/>
  <c r="AD51" i="7"/>
  <c r="AC51" i="7"/>
  <c r="AB51" i="7"/>
  <c r="Z51" i="7"/>
  <c r="X51" i="7"/>
  <c r="W51" i="7"/>
  <c r="V51" i="7"/>
  <c r="U51" i="7"/>
  <c r="T51" i="7"/>
  <c r="S51" i="7"/>
  <c r="R51" i="7"/>
  <c r="P51" i="7"/>
  <c r="O51" i="7"/>
  <c r="N51" i="7"/>
  <c r="M51" i="7"/>
  <c r="L51" i="7"/>
  <c r="K51" i="7"/>
  <c r="J51" i="7"/>
  <c r="H51" i="7"/>
  <c r="G51" i="7"/>
  <c r="E51" i="7"/>
  <c r="AP50" i="7"/>
  <c r="AO50" i="7"/>
  <c r="AN50" i="7"/>
  <c r="AM50" i="7"/>
  <c r="AL50" i="7"/>
  <c r="AK50" i="7"/>
  <c r="AJ50" i="7"/>
  <c r="AH50" i="7"/>
  <c r="AG50" i="7"/>
  <c r="AF50" i="7"/>
  <c r="AE50" i="7"/>
  <c r="AD50" i="7"/>
  <c r="AC50" i="7"/>
  <c r="AB50" i="7"/>
  <c r="Z50" i="7"/>
  <c r="X50" i="7"/>
  <c r="W50" i="7"/>
  <c r="V50" i="7"/>
  <c r="U50" i="7"/>
  <c r="T50" i="7"/>
  <c r="S50" i="7"/>
  <c r="R50" i="7"/>
  <c r="P50" i="7"/>
  <c r="O50" i="7"/>
  <c r="N50" i="7"/>
  <c r="M50" i="7"/>
  <c r="L50" i="7"/>
  <c r="K50" i="7"/>
  <c r="J50" i="7"/>
  <c r="H50" i="7"/>
  <c r="G50" i="7"/>
  <c r="E50" i="7"/>
  <c r="AL49" i="7"/>
  <c r="AJ49" i="7"/>
  <c r="AD49" i="7"/>
  <c r="AB49" i="7"/>
  <c r="Z49" i="7"/>
  <c r="T49" i="7"/>
  <c r="R49" i="7"/>
  <c r="L49" i="7"/>
  <c r="J49" i="7"/>
  <c r="G49" i="7"/>
  <c r="H49" i="7" s="1"/>
  <c r="E49" i="7"/>
  <c r="Z48" i="7"/>
  <c r="H48" i="7"/>
  <c r="G48" i="7"/>
  <c r="E48" i="7"/>
  <c r="AP47" i="7"/>
  <c r="AO47" i="7"/>
  <c r="AN47" i="7"/>
  <c r="AM47" i="7"/>
  <c r="AL47" i="7"/>
  <c r="AK47" i="7"/>
  <c r="AJ47" i="7"/>
  <c r="AH47" i="7"/>
  <c r="AG47" i="7"/>
  <c r="AF47" i="7"/>
  <c r="AE47" i="7"/>
  <c r="AD47" i="7"/>
  <c r="AC47" i="7"/>
  <c r="AB47" i="7"/>
  <c r="Z47" i="7"/>
  <c r="X47" i="7"/>
  <c r="W47" i="7"/>
  <c r="V47" i="7"/>
  <c r="U47" i="7"/>
  <c r="T47" i="7"/>
  <c r="S47" i="7"/>
  <c r="R47" i="7"/>
  <c r="P47" i="7"/>
  <c r="O47" i="7"/>
  <c r="N47" i="7"/>
  <c r="M47" i="7"/>
  <c r="L47" i="7"/>
  <c r="K47" i="7"/>
  <c r="J47" i="7"/>
  <c r="H47" i="7"/>
  <c r="G47" i="7"/>
  <c r="E47" i="7"/>
  <c r="AP46" i="7"/>
  <c r="AO46" i="7"/>
  <c r="AN46" i="7"/>
  <c r="AM46" i="7"/>
  <c r="AL46" i="7"/>
  <c r="AK46" i="7"/>
  <c r="AJ46" i="7"/>
  <c r="AH46" i="7"/>
  <c r="AG46" i="7"/>
  <c r="AF46" i="7"/>
  <c r="AE46" i="7"/>
  <c r="AD46" i="7"/>
  <c r="AC46" i="7"/>
  <c r="AB46" i="7"/>
  <c r="Z46" i="7"/>
  <c r="X46" i="7"/>
  <c r="W46" i="7"/>
  <c r="V46" i="7"/>
  <c r="U46" i="7"/>
  <c r="T46" i="7"/>
  <c r="S46" i="7"/>
  <c r="R46" i="7"/>
  <c r="P46" i="7"/>
  <c r="O46" i="7"/>
  <c r="N46" i="7"/>
  <c r="M46" i="7"/>
  <c r="L46" i="7"/>
  <c r="K46" i="7"/>
  <c r="J46" i="7"/>
  <c r="H46" i="7"/>
  <c r="G46" i="7"/>
  <c r="E46" i="7"/>
  <c r="AP45" i="7"/>
  <c r="AO45" i="7"/>
  <c r="AN45" i="7"/>
  <c r="AM45" i="7"/>
  <c r="AL45" i="7"/>
  <c r="AK45" i="7"/>
  <c r="AJ45" i="7"/>
  <c r="AH45" i="7"/>
  <c r="AG45" i="7"/>
  <c r="AF45" i="7"/>
  <c r="AE45" i="7"/>
  <c r="AD45" i="7"/>
  <c r="AC45" i="7"/>
  <c r="AB45" i="7"/>
  <c r="Z45" i="7"/>
  <c r="X45" i="7"/>
  <c r="W45" i="7"/>
  <c r="V45" i="7"/>
  <c r="U45" i="7"/>
  <c r="T45" i="7"/>
  <c r="S45" i="7"/>
  <c r="R45" i="7"/>
  <c r="P45" i="7"/>
  <c r="O45" i="7"/>
  <c r="N45" i="7"/>
  <c r="M45" i="7"/>
  <c r="L45" i="7"/>
  <c r="K45" i="7"/>
  <c r="J45" i="7"/>
  <c r="H45" i="7"/>
  <c r="G45" i="7"/>
  <c r="E45" i="7"/>
  <c r="AP44" i="7"/>
  <c r="AO44" i="7"/>
  <c r="AN44" i="7"/>
  <c r="AM44" i="7"/>
  <c r="AL44" i="7"/>
  <c r="AK44" i="7"/>
  <c r="AJ44" i="7"/>
  <c r="AH44" i="7"/>
  <c r="AG44" i="7"/>
  <c r="AF44" i="7"/>
  <c r="AE44" i="7"/>
  <c r="AD44" i="7"/>
  <c r="AC44" i="7"/>
  <c r="AB44" i="7"/>
  <c r="Z44" i="7"/>
  <c r="X44" i="7"/>
  <c r="W44" i="7"/>
  <c r="V44" i="7"/>
  <c r="U44" i="7"/>
  <c r="T44" i="7"/>
  <c r="S44" i="7"/>
  <c r="R44" i="7"/>
  <c r="P44" i="7"/>
  <c r="O44" i="7"/>
  <c r="N44" i="7"/>
  <c r="M44" i="7"/>
  <c r="L44" i="7"/>
  <c r="K44" i="7"/>
  <c r="J44" i="7"/>
  <c r="H44" i="7"/>
  <c r="G44" i="7"/>
  <c r="E44" i="7"/>
  <c r="AL43" i="7"/>
  <c r="AJ43" i="7"/>
  <c r="AD43" i="7"/>
  <c r="AB43" i="7"/>
  <c r="Z43" i="7"/>
  <c r="T43" i="7"/>
  <c r="R43" i="7"/>
  <c r="L43" i="7"/>
  <c r="J43" i="7"/>
  <c r="G43" i="7"/>
  <c r="H43" i="7" s="1"/>
  <c r="E43" i="7"/>
  <c r="AL42" i="7"/>
  <c r="AJ42" i="7"/>
  <c r="AD42" i="7"/>
  <c r="AB42" i="7"/>
  <c r="Z42" i="7"/>
  <c r="T42" i="7"/>
  <c r="R42" i="7"/>
  <c r="L42" i="7"/>
  <c r="J42" i="7"/>
  <c r="G42" i="7"/>
  <c r="E42" i="7"/>
  <c r="AL41" i="7"/>
  <c r="AJ41" i="7"/>
  <c r="AD41" i="7"/>
  <c r="AB41" i="7"/>
  <c r="Z41" i="7"/>
  <c r="T41" i="7"/>
  <c r="R41" i="7"/>
  <c r="L41" i="7"/>
  <c r="J41" i="7"/>
  <c r="G41" i="7"/>
  <c r="E41" i="7"/>
  <c r="Z40" i="7"/>
  <c r="H40" i="7"/>
  <c r="G40" i="7"/>
  <c r="E40" i="7"/>
  <c r="AP39" i="7"/>
  <c r="AO39" i="7"/>
  <c r="AN39" i="7"/>
  <c r="AM39" i="7"/>
  <c r="AL39" i="7"/>
  <c r="AK39" i="7"/>
  <c r="AJ39" i="7"/>
  <c r="AH39" i="7"/>
  <c r="AG39" i="7"/>
  <c r="AF39" i="7"/>
  <c r="AE39" i="7"/>
  <c r="AD39" i="7"/>
  <c r="AC39" i="7"/>
  <c r="AB39" i="7"/>
  <c r="Z39" i="7"/>
  <c r="X39" i="7"/>
  <c r="W39" i="7"/>
  <c r="V39" i="7"/>
  <c r="U39" i="7"/>
  <c r="T39" i="7"/>
  <c r="S39" i="7"/>
  <c r="R39" i="7"/>
  <c r="P39" i="7"/>
  <c r="O39" i="7"/>
  <c r="N39" i="7"/>
  <c r="M39" i="7"/>
  <c r="L39" i="7"/>
  <c r="K39" i="7"/>
  <c r="J39" i="7"/>
  <c r="H39" i="7"/>
  <c r="G39" i="7"/>
  <c r="E39" i="7"/>
  <c r="AP38" i="7"/>
  <c r="AO38" i="7"/>
  <c r="AN38" i="7"/>
  <c r="AM38" i="7"/>
  <c r="AL38" i="7"/>
  <c r="AK38" i="7"/>
  <c r="AJ38" i="7"/>
  <c r="AH38" i="7"/>
  <c r="AG38" i="7"/>
  <c r="AF38" i="7"/>
  <c r="AE38" i="7"/>
  <c r="AD38" i="7"/>
  <c r="AC38" i="7"/>
  <c r="AB38" i="7"/>
  <c r="Z38" i="7"/>
  <c r="X38" i="7"/>
  <c r="W38" i="7"/>
  <c r="V38" i="7"/>
  <c r="U38" i="7"/>
  <c r="T38" i="7"/>
  <c r="S38" i="7"/>
  <c r="R38" i="7"/>
  <c r="P38" i="7"/>
  <c r="O38" i="7"/>
  <c r="N38" i="7"/>
  <c r="M38" i="7"/>
  <c r="L38" i="7"/>
  <c r="K38" i="7"/>
  <c r="H38" i="7"/>
  <c r="G38" i="7"/>
  <c r="E38" i="7"/>
  <c r="AP37" i="7"/>
  <c r="AO37" i="7"/>
  <c r="AN37" i="7"/>
  <c r="AM37" i="7"/>
  <c r="AL37" i="7"/>
  <c r="AK37" i="7"/>
  <c r="AJ37" i="7"/>
  <c r="AH37" i="7"/>
  <c r="AG37" i="7"/>
  <c r="AF37" i="7"/>
  <c r="AE37" i="7"/>
  <c r="AD37" i="7"/>
  <c r="AC37" i="7"/>
  <c r="AB37" i="7"/>
  <c r="Z37" i="7"/>
  <c r="X37" i="7"/>
  <c r="W37" i="7"/>
  <c r="V37" i="7"/>
  <c r="U37" i="7"/>
  <c r="T37" i="7"/>
  <c r="S37" i="7"/>
  <c r="R37" i="7"/>
  <c r="P37" i="7"/>
  <c r="O37" i="7"/>
  <c r="N37" i="7"/>
  <c r="M37" i="7"/>
  <c r="L37" i="7"/>
  <c r="K37" i="7"/>
  <c r="H37" i="7"/>
  <c r="G37" i="7"/>
  <c r="E37" i="7"/>
  <c r="AL36" i="7"/>
  <c r="AJ36" i="7"/>
  <c r="AD36" i="7"/>
  <c r="AB36" i="7"/>
  <c r="Z36" i="7"/>
  <c r="T36" i="7"/>
  <c r="R36" i="7"/>
  <c r="L36" i="7"/>
  <c r="J36" i="7"/>
  <c r="G36" i="7"/>
  <c r="E36" i="7"/>
  <c r="AL35" i="7"/>
  <c r="AJ35" i="7"/>
  <c r="AD35" i="7"/>
  <c r="AB35" i="7"/>
  <c r="Z35" i="7"/>
  <c r="T35" i="7"/>
  <c r="R35" i="7"/>
  <c r="L35" i="7"/>
  <c r="J35" i="7"/>
  <c r="G35" i="7"/>
  <c r="E35" i="7"/>
  <c r="AL34" i="7"/>
  <c r="AJ34" i="7"/>
  <c r="AD34" i="7"/>
  <c r="AB34" i="7"/>
  <c r="Z34" i="7"/>
  <c r="T34" i="7"/>
  <c r="R34" i="7"/>
  <c r="L34" i="7"/>
  <c r="J34" i="7"/>
  <c r="G34" i="7"/>
  <c r="E34" i="7"/>
  <c r="AL33" i="7"/>
  <c r="AJ33" i="7"/>
  <c r="AD33" i="7"/>
  <c r="AB33" i="7"/>
  <c r="Z33" i="7"/>
  <c r="T33" i="7"/>
  <c r="R33" i="7"/>
  <c r="L33" i="7"/>
  <c r="J33" i="7"/>
  <c r="G33" i="7"/>
  <c r="E33" i="7"/>
  <c r="AL32" i="7"/>
  <c r="AJ32" i="7"/>
  <c r="AD32" i="7"/>
  <c r="AB32" i="7"/>
  <c r="Z32" i="7"/>
  <c r="T32" i="7"/>
  <c r="R32" i="7"/>
  <c r="L32" i="7"/>
  <c r="J32" i="7"/>
  <c r="G32" i="7"/>
  <c r="E32" i="7"/>
  <c r="AL31" i="7"/>
  <c r="AJ31" i="7"/>
  <c r="AD31" i="7"/>
  <c r="AB31" i="7"/>
  <c r="Z31" i="7"/>
  <c r="T31" i="7"/>
  <c r="R31" i="7"/>
  <c r="L31" i="7"/>
  <c r="J31" i="7"/>
  <c r="G31" i="7"/>
  <c r="E31" i="7"/>
  <c r="AP29" i="7"/>
  <c r="AO29" i="7"/>
  <c r="AN29" i="7"/>
  <c r="AM29" i="7"/>
  <c r="AL29" i="7"/>
  <c r="AK29" i="7"/>
  <c r="AJ29" i="7"/>
  <c r="AH29" i="7"/>
  <c r="AG29" i="7"/>
  <c r="AF29" i="7"/>
  <c r="AE29" i="7"/>
  <c r="AD29" i="7"/>
  <c r="AC29" i="7"/>
  <c r="AB29" i="7"/>
  <c r="Z29" i="7"/>
  <c r="X29" i="7"/>
  <c r="W29" i="7"/>
  <c r="V29" i="7"/>
  <c r="U29" i="7"/>
  <c r="T29" i="7"/>
  <c r="S29" i="7"/>
  <c r="R29" i="7"/>
  <c r="P29" i="7"/>
  <c r="O29" i="7"/>
  <c r="N29" i="7"/>
  <c r="M29" i="7"/>
  <c r="L29" i="7"/>
  <c r="K29" i="7"/>
  <c r="J29" i="7"/>
  <c r="H29" i="7"/>
  <c r="G29" i="7"/>
  <c r="E29" i="7"/>
  <c r="AL26" i="7"/>
  <c r="AJ26" i="7"/>
  <c r="AD26" i="7"/>
  <c r="AB26" i="7"/>
  <c r="Z26" i="7"/>
  <c r="T26" i="7"/>
  <c r="R26" i="7"/>
  <c r="L26" i="7"/>
  <c r="J26" i="7"/>
  <c r="G26" i="7"/>
  <c r="K26" i="7" s="1"/>
  <c r="M26" i="7" s="1"/>
  <c r="E26" i="7"/>
  <c r="AL25" i="7"/>
  <c r="AJ25" i="7"/>
  <c r="AD25" i="7"/>
  <c r="AB25" i="7"/>
  <c r="Z25" i="7"/>
  <c r="T25" i="7"/>
  <c r="R25" i="7"/>
  <c r="L25" i="7"/>
  <c r="J25" i="7"/>
  <c r="G25" i="7"/>
  <c r="E25" i="7"/>
  <c r="AL24" i="7"/>
  <c r="AJ24" i="7"/>
  <c r="AD24" i="7"/>
  <c r="AB24" i="7"/>
  <c r="Z24" i="7"/>
  <c r="T24" i="7"/>
  <c r="R24" i="7"/>
  <c r="L24" i="7"/>
  <c r="J24" i="7"/>
  <c r="G24" i="7"/>
  <c r="E24" i="7"/>
  <c r="AL23" i="7"/>
  <c r="AJ23" i="7"/>
  <c r="AD23" i="7"/>
  <c r="AB23" i="7"/>
  <c r="Z23" i="7"/>
  <c r="T23" i="7"/>
  <c r="R23" i="7"/>
  <c r="L23" i="7"/>
  <c r="J23" i="7"/>
  <c r="G23" i="7"/>
  <c r="E23" i="7"/>
  <c r="AL22" i="7"/>
  <c r="AJ22" i="7"/>
  <c r="AD22" i="7"/>
  <c r="AB22" i="7"/>
  <c r="Z22" i="7"/>
  <c r="T22" i="7"/>
  <c r="R22" i="7"/>
  <c r="L22" i="7"/>
  <c r="J22" i="7"/>
  <c r="G22" i="7"/>
  <c r="E22" i="7"/>
  <c r="AL21" i="7"/>
  <c r="AJ21" i="7"/>
  <c r="AD21" i="7"/>
  <c r="AB21" i="7"/>
  <c r="Z21" i="7"/>
  <c r="T21" i="7"/>
  <c r="R21" i="7"/>
  <c r="L21" i="7"/>
  <c r="J21" i="7"/>
  <c r="G21" i="7"/>
  <c r="E21" i="7"/>
  <c r="AL20" i="7"/>
  <c r="AJ20" i="7"/>
  <c r="AD20" i="7"/>
  <c r="AB20" i="7"/>
  <c r="Z20" i="7"/>
  <c r="T20" i="7"/>
  <c r="R20" i="7"/>
  <c r="L20" i="7"/>
  <c r="J20" i="7"/>
  <c r="G20" i="7"/>
  <c r="E20" i="7"/>
  <c r="AL19" i="7"/>
  <c r="AJ19" i="7"/>
  <c r="AD19" i="7"/>
  <c r="AB19" i="7"/>
  <c r="Z19" i="7"/>
  <c r="T19" i="7"/>
  <c r="R19" i="7"/>
  <c r="L19" i="7"/>
  <c r="J19" i="7"/>
  <c r="G19" i="7"/>
  <c r="E19" i="7"/>
  <c r="AL18" i="7"/>
  <c r="AJ18" i="7"/>
  <c r="AD18" i="7"/>
  <c r="AB18" i="7"/>
  <c r="Z18" i="7"/>
  <c r="T18" i="7"/>
  <c r="R18" i="7"/>
  <c r="L18" i="7"/>
  <c r="J18" i="7"/>
  <c r="G18" i="7"/>
  <c r="K18" i="7" s="1"/>
  <c r="M18" i="7" s="1"/>
  <c r="E18" i="7"/>
  <c r="Z17" i="7"/>
  <c r="AP16" i="7"/>
  <c r="AO16" i="7"/>
  <c r="AN16" i="7"/>
  <c r="AM16" i="7"/>
  <c r="AL16" i="7"/>
  <c r="AK16" i="7"/>
  <c r="AJ16" i="7"/>
  <c r="AH16" i="7"/>
  <c r="AG16" i="7"/>
  <c r="AF16" i="7"/>
  <c r="AE16" i="7"/>
  <c r="AD16" i="7"/>
  <c r="AC16" i="7"/>
  <c r="AB16" i="7"/>
  <c r="Z16" i="7"/>
  <c r="X16" i="7"/>
  <c r="W16" i="7"/>
  <c r="V16" i="7"/>
  <c r="U16" i="7"/>
  <c r="T16" i="7"/>
  <c r="S16" i="7"/>
  <c r="R16" i="7"/>
  <c r="P16" i="7"/>
  <c r="O16" i="7"/>
  <c r="N16" i="7"/>
  <c r="M16" i="7"/>
  <c r="L16" i="7"/>
  <c r="K16" i="7"/>
  <c r="J16" i="7"/>
  <c r="H16" i="7"/>
  <c r="G16" i="7"/>
  <c r="E16" i="7"/>
  <c r="Z15" i="7"/>
  <c r="AX63" i="5" l="1"/>
  <c r="V87" i="5"/>
  <c r="AC41" i="7"/>
  <c r="AE41" i="7" s="1"/>
  <c r="K49" i="7"/>
  <c r="K22" i="7"/>
  <c r="M22" i="7" s="1"/>
  <c r="K34" i="7"/>
  <c r="M34" i="7" s="1"/>
  <c r="AN87" i="5"/>
  <c r="AR87" i="5" s="1"/>
  <c r="M49" i="7"/>
  <c r="P49" i="7" s="1"/>
  <c r="F25" i="8"/>
  <c r="F28" i="8"/>
  <c r="F27" i="8"/>
  <c r="F26" i="8"/>
  <c r="F24" i="8"/>
  <c r="F17" i="8"/>
  <c r="F16" i="8"/>
  <c r="F15" i="8"/>
  <c r="F14" i="8"/>
  <c r="F13" i="8"/>
  <c r="F12" i="8"/>
  <c r="F11" i="8"/>
  <c r="F10" i="8"/>
  <c r="AC49" i="7"/>
  <c r="AE49" i="7" s="1"/>
  <c r="AX56" i="5"/>
  <c r="AX72" i="5"/>
  <c r="BB72" i="5" s="1"/>
  <c r="AX64" i="5"/>
  <c r="R72" i="5"/>
  <c r="V72" i="5" s="1"/>
  <c r="AX53" i="5"/>
  <c r="AX87" i="5"/>
  <c r="BB87" i="5" s="1"/>
  <c r="AX57" i="5"/>
  <c r="BH72" i="5"/>
  <c r="AB87" i="5"/>
  <c r="AC87" i="5" s="1"/>
  <c r="AC52" i="7"/>
  <c r="AX54" i="5"/>
  <c r="AB72" i="5"/>
  <c r="AE72" i="5" s="1"/>
  <c r="BH87" i="5"/>
  <c r="S87" i="5"/>
  <c r="T87" i="5"/>
  <c r="AX55" i="5"/>
  <c r="K23" i="7"/>
  <c r="M23" i="7" s="1"/>
  <c r="O23" i="7" s="1"/>
  <c r="K31" i="7"/>
  <c r="M31" i="7" s="1"/>
  <c r="P31" i="7" s="1"/>
  <c r="K35" i="7"/>
  <c r="M35" i="7" s="1"/>
  <c r="N35" i="7" s="1"/>
  <c r="K20" i="7"/>
  <c r="M20" i="7" s="1"/>
  <c r="O20" i="7" s="1"/>
  <c r="AC42" i="7"/>
  <c r="AE42" i="7" s="1"/>
  <c r="AG42" i="7" s="1"/>
  <c r="AE52" i="7"/>
  <c r="AH52" i="7" s="1"/>
  <c r="K19" i="7"/>
  <c r="M19" i="7" s="1"/>
  <c r="N19" i="7" s="1"/>
  <c r="K24" i="7"/>
  <c r="M24" i="7" s="1"/>
  <c r="P24" i="7" s="1"/>
  <c r="K32" i="7"/>
  <c r="M32" i="7" s="1"/>
  <c r="N32" i="7" s="1"/>
  <c r="K36" i="7"/>
  <c r="M36" i="7" s="1"/>
  <c r="N36" i="7" s="1"/>
  <c r="K21" i="7"/>
  <c r="M21" i="7" s="1"/>
  <c r="P21" i="7" s="1"/>
  <c r="K25" i="7"/>
  <c r="M25" i="7" s="1"/>
  <c r="N25" i="7" s="1"/>
  <c r="K33" i="7"/>
  <c r="M33" i="7" s="1"/>
  <c r="N33" i="7" s="1"/>
  <c r="AC43" i="7"/>
  <c r="AE43" i="7" s="1"/>
  <c r="AF43" i="7" s="1"/>
  <c r="K52" i="7"/>
  <c r="M52" i="7" s="1"/>
  <c r="P52" i="7" s="1"/>
  <c r="N31" i="7"/>
  <c r="O35" i="7"/>
  <c r="P35" i="7"/>
  <c r="O36" i="7"/>
  <c r="P36" i="7"/>
  <c r="AG41" i="7"/>
  <c r="AH41" i="7"/>
  <c r="AF41" i="7"/>
  <c r="O21" i="7"/>
  <c r="O18" i="7"/>
  <c r="P18" i="7"/>
  <c r="N18" i="7"/>
  <c r="O26" i="7"/>
  <c r="P26" i="7"/>
  <c r="N26" i="7"/>
  <c r="S18" i="7"/>
  <c r="U18" i="7" s="1"/>
  <c r="AC18" i="7"/>
  <c r="AE18" i="7" s="1"/>
  <c r="S19" i="7"/>
  <c r="U19" i="7" s="1"/>
  <c r="AC19" i="7"/>
  <c r="AE19" i="7" s="1"/>
  <c r="S20" i="7"/>
  <c r="U20" i="7" s="1"/>
  <c r="AC20" i="7"/>
  <c r="AE20" i="7" s="1"/>
  <c r="S21" i="7"/>
  <c r="U21" i="7" s="1"/>
  <c r="AC21" i="7"/>
  <c r="AE21" i="7" s="1"/>
  <c r="S22" i="7"/>
  <c r="U22" i="7" s="1"/>
  <c r="AC22" i="7"/>
  <c r="AE22" i="7" s="1"/>
  <c r="S23" i="7"/>
  <c r="U23" i="7" s="1"/>
  <c r="AC23" i="7"/>
  <c r="AE23" i="7" s="1"/>
  <c r="S24" i="7"/>
  <c r="U24" i="7" s="1"/>
  <c r="AC24" i="7"/>
  <c r="AE24" i="7" s="1"/>
  <c r="S25" i="7"/>
  <c r="U25" i="7" s="1"/>
  <c r="AC25" i="7"/>
  <c r="AE25" i="7" s="1"/>
  <c r="S26" i="7"/>
  <c r="U26" i="7" s="1"/>
  <c r="AC26" i="7"/>
  <c r="AE26" i="7" s="1"/>
  <c r="S31" i="7"/>
  <c r="U31" i="7" s="1"/>
  <c r="AC31" i="7"/>
  <c r="AE31" i="7" s="1"/>
  <c r="S32" i="7"/>
  <c r="U32" i="7" s="1"/>
  <c r="AC32" i="7"/>
  <c r="AE32" i="7" s="1"/>
  <c r="S33" i="7"/>
  <c r="U33" i="7" s="1"/>
  <c r="AC33" i="7"/>
  <c r="AE33" i="7" s="1"/>
  <c r="S34" i="7"/>
  <c r="U34" i="7" s="1"/>
  <c r="AC34" i="7"/>
  <c r="AE34" i="7" s="1"/>
  <c r="S35" i="7"/>
  <c r="U35" i="7" s="1"/>
  <c r="AC35" i="7"/>
  <c r="AE35" i="7" s="1"/>
  <c r="S36" i="7"/>
  <c r="U36" i="7" s="1"/>
  <c r="AC36" i="7"/>
  <c r="AE36" i="7" s="1"/>
  <c r="H41" i="7"/>
  <c r="AK41" i="7"/>
  <c r="AM41" i="7" s="1"/>
  <c r="H42" i="7"/>
  <c r="AK42" i="7"/>
  <c r="AM42" i="7" s="1"/>
  <c r="AK43" i="7"/>
  <c r="AM43" i="7" s="1"/>
  <c r="AK49" i="7"/>
  <c r="AM49" i="7" s="1"/>
  <c r="AK52" i="7"/>
  <c r="AM52" i="7" s="1"/>
  <c r="H18" i="7"/>
  <c r="AK18" i="7"/>
  <c r="AM18" i="7" s="1"/>
  <c r="H19" i="7"/>
  <c r="AK19" i="7"/>
  <c r="AM19" i="7" s="1"/>
  <c r="H20" i="7"/>
  <c r="AK20" i="7"/>
  <c r="AM20" i="7" s="1"/>
  <c r="H21" i="7"/>
  <c r="AK21" i="7"/>
  <c r="AM21" i="7" s="1"/>
  <c r="H22" i="7"/>
  <c r="AK22" i="7"/>
  <c r="AM22" i="7" s="1"/>
  <c r="H23" i="7"/>
  <c r="AK23" i="7"/>
  <c r="AM23" i="7" s="1"/>
  <c r="H24" i="7"/>
  <c r="AK24" i="7"/>
  <c r="AM24" i="7" s="1"/>
  <c r="H25" i="7"/>
  <c r="AK25" i="7"/>
  <c r="AM25" i="7" s="1"/>
  <c r="H26" i="7"/>
  <c r="AK26" i="7"/>
  <c r="AM26" i="7" s="1"/>
  <c r="H31" i="7"/>
  <c r="AK31" i="7"/>
  <c r="AM31" i="7" s="1"/>
  <c r="H32" i="7"/>
  <c r="AK32" i="7"/>
  <c r="AM32" i="7" s="1"/>
  <c r="H33" i="7"/>
  <c r="AK33" i="7"/>
  <c r="AM33" i="7" s="1"/>
  <c r="H34" i="7"/>
  <c r="AK34" i="7"/>
  <c r="AM34" i="7" s="1"/>
  <c r="H35" i="7"/>
  <c r="AK35" i="7"/>
  <c r="AM35" i="7" s="1"/>
  <c r="H36" i="7"/>
  <c r="AK36" i="7"/>
  <c r="AM36" i="7" s="1"/>
  <c r="K41" i="7"/>
  <c r="M41" i="7" s="1"/>
  <c r="K42" i="7"/>
  <c r="M42" i="7" s="1"/>
  <c r="K43" i="7"/>
  <c r="M43" i="7" s="1"/>
  <c r="S41" i="7"/>
  <c r="U41" i="7" s="1"/>
  <c r="S42" i="7"/>
  <c r="U42" i="7" s="1"/>
  <c r="S43" i="7"/>
  <c r="U43" i="7" s="1"/>
  <c r="S49" i="7"/>
  <c r="U49" i="7" s="1"/>
  <c r="S52" i="7"/>
  <c r="U52" i="7" s="1"/>
  <c r="K109" i="5"/>
  <c r="L109" i="5"/>
  <c r="H109" i="5"/>
  <c r="O109" i="5"/>
  <c r="P109" i="5" s="1"/>
  <c r="Q109" i="5"/>
  <c r="W109" i="5"/>
  <c r="Y109" i="5"/>
  <c r="Z109" i="5" s="1"/>
  <c r="AA109" i="5"/>
  <c r="O136" i="5"/>
  <c r="P136" i="5" s="1"/>
  <c r="Q136" i="5"/>
  <c r="Y136" i="5"/>
  <c r="Z136" i="5" s="1"/>
  <c r="AA136" i="5"/>
  <c r="AG136" i="5"/>
  <c r="AI136" i="5"/>
  <c r="AK136" i="5"/>
  <c r="AL136" i="5" s="1"/>
  <c r="AM136" i="5"/>
  <c r="AU136" i="5"/>
  <c r="AV136" i="5" s="1"/>
  <c r="AW136" i="5"/>
  <c r="BE136" i="5"/>
  <c r="BF136" i="5" s="1"/>
  <c r="BG136" i="5"/>
  <c r="O139" i="5"/>
  <c r="P139" i="5" s="1"/>
  <c r="Q139" i="5"/>
  <c r="Y139" i="5"/>
  <c r="Z139" i="5" s="1"/>
  <c r="AA139" i="5"/>
  <c r="AG139" i="5"/>
  <c r="AI139" i="5"/>
  <c r="AK139" i="5"/>
  <c r="AL139" i="5" s="1"/>
  <c r="AM139" i="5"/>
  <c r="AU139" i="5"/>
  <c r="AV139" i="5" s="1"/>
  <c r="AW139" i="5"/>
  <c r="BE139" i="5"/>
  <c r="BF139" i="5" s="1"/>
  <c r="BG139" i="5"/>
  <c r="O140" i="5"/>
  <c r="P140" i="5"/>
  <c r="Q140" i="5"/>
  <c r="R140" i="5"/>
  <c r="S140" i="5"/>
  <c r="T140" i="5"/>
  <c r="U140" i="5"/>
  <c r="Y140" i="5"/>
  <c r="Z140" i="5"/>
  <c r="AA140" i="5"/>
  <c r="AB140" i="5"/>
  <c r="AC140" i="5"/>
  <c r="AD140" i="5"/>
  <c r="AE140" i="5"/>
  <c r="AF140" i="5"/>
  <c r="AI140" i="5"/>
  <c r="AK140" i="5"/>
  <c r="AL140" i="5"/>
  <c r="AM140" i="5"/>
  <c r="AN140" i="5"/>
  <c r="AO140" i="5"/>
  <c r="AP140" i="5"/>
  <c r="AQ140" i="5"/>
  <c r="AU140" i="5"/>
  <c r="AV140" i="5"/>
  <c r="AW140" i="5"/>
  <c r="AX140" i="5"/>
  <c r="AY140" i="5"/>
  <c r="AZ140" i="5"/>
  <c r="BA140" i="5"/>
  <c r="BE140" i="5"/>
  <c r="BF140" i="5"/>
  <c r="BG140" i="5"/>
  <c r="BH140" i="5"/>
  <c r="O141" i="5"/>
  <c r="P141" i="5"/>
  <c r="Q141" i="5"/>
  <c r="R141" i="5"/>
  <c r="S141" i="5"/>
  <c r="T141" i="5"/>
  <c r="U141" i="5"/>
  <c r="Y141" i="5"/>
  <c r="Z141" i="5"/>
  <c r="AA141" i="5"/>
  <c r="AB141" i="5"/>
  <c r="AC141" i="5"/>
  <c r="AD141" i="5"/>
  <c r="AE141" i="5"/>
  <c r="AF141" i="5"/>
  <c r="AI141" i="5"/>
  <c r="AK141" i="5"/>
  <c r="AL141" i="5"/>
  <c r="AM141" i="5"/>
  <c r="AN141" i="5"/>
  <c r="AO141" i="5"/>
  <c r="AP141" i="5"/>
  <c r="AQ141" i="5"/>
  <c r="AU141" i="5"/>
  <c r="AV141" i="5"/>
  <c r="AW141" i="5"/>
  <c r="AX141" i="5"/>
  <c r="AY141" i="5"/>
  <c r="AZ141" i="5"/>
  <c r="BA141" i="5"/>
  <c r="BE141" i="5"/>
  <c r="BF141" i="5"/>
  <c r="BG141" i="5"/>
  <c r="BH141" i="5"/>
  <c r="O142" i="5"/>
  <c r="P142" i="5"/>
  <c r="Q142" i="5"/>
  <c r="R142" i="5"/>
  <c r="S142" i="5"/>
  <c r="T142" i="5"/>
  <c r="U142" i="5"/>
  <c r="Y142" i="5"/>
  <c r="Z142" i="5"/>
  <c r="AA142" i="5"/>
  <c r="AB142" i="5"/>
  <c r="AC142" i="5"/>
  <c r="AD142" i="5"/>
  <c r="AE142" i="5"/>
  <c r="AF142" i="5"/>
  <c r="AI142" i="5"/>
  <c r="AK142" i="5"/>
  <c r="AL142" i="5"/>
  <c r="AM142" i="5"/>
  <c r="AN142" i="5"/>
  <c r="AO142" i="5"/>
  <c r="AP142" i="5"/>
  <c r="AQ142" i="5"/>
  <c r="AU142" i="5"/>
  <c r="AV142" i="5"/>
  <c r="AW142" i="5"/>
  <c r="AX142" i="5"/>
  <c r="AY142" i="5"/>
  <c r="AZ142" i="5"/>
  <c r="BA142" i="5"/>
  <c r="BE142" i="5"/>
  <c r="BF142" i="5"/>
  <c r="BG142" i="5"/>
  <c r="BH142" i="5"/>
  <c r="O143" i="5"/>
  <c r="P143" i="5"/>
  <c r="Q143" i="5"/>
  <c r="R143" i="5"/>
  <c r="S143" i="5"/>
  <c r="T143" i="5"/>
  <c r="U143" i="5"/>
  <c r="Y143" i="5"/>
  <c r="Z143" i="5"/>
  <c r="AA143" i="5"/>
  <c r="AB143" i="5"/>
  <c r="AC143" i="5"/>
  <c r="AD143" i="5"/>
  <c r="AE143" i="5"/>
  <c r="AF143" i="5"/>
  <c r="AI143" i="5"/>
  <c r="AK143" i="5"/>
  <c r="AL143" i="5"/>
  <c r="AM143" i="5"/>
  <c r="AN143" i="5"/>
  <c r="AO143" i="5"/>
  <c r="AP143" i="5"/>
  <c r="AQ143" i="5"/>
  <c r="AU143" i="5"/>
  <c r="AV143" i="5"/>
  <c r="AW143" i="5"/>
  <c r="AX143" i="5"/>
  <c r="AY143" i="5"/>
  <c r="AZ143" i="5"/>
  <c r="BA143" i="5"/>
  <c r="BE143" i="5"/>
  <c r="BF143" i="5"/>
  <c r="BG143" i="5"/>
  <c r="BH143" i="5"/>
  <c r="O144" i="5"/>
  <c r="P144" i="5"/>
  <c r="Q144" i="5"/>
  <c r="R144" i="5"/>
  <c r="S144" i="5"/>
  <c r="T144" i="5"/>
  <c r="U144" i="5"/>
  <c r="Y144" i="5"/>
  <c r="Z144" i="5"/>
  <c r="AA144" i="5"/>
  <c r="AB144" i="5"/>
  <c r="AC144" i="5"/>
  <c r="AD144" i="5"/>
  <c r="AE144" i="5"/>
  <c r="AF144" i="5"/>
  <c r="AI144" i="5"/>
  <c r="AK144" i="5"/>
  <c r="AL144" i="5"/>
  <c r="AM144" i="5"/>
  <c r="AN144" i="5"/>
  <c r="AO144" i="5"/>
  <c r="AP144" i="5"/>
  <c r="AQ144" i="5"/>
  <c r="AU144" i="5"/>
  <c r="AV144" i="5"/>
  <c r="AW144" i="5"/>
  <c r="AX144" i="5"/>
  <c r="AY144" i="5"/>
  <c r="AZ144" i="5"/>
  <c r="BA144" i="5"/>
  <c r="BE144" i="5"/>
  <c r="BF144" i="5"/>
  <c r="BG144" i="5"/>
  <c r="BH144" i="5"/>
  <c r="O145" i="5"/>
  <c r="P145" i="5"/>
  <c r="Q145" i="5"/>
  <c r="R145" i="5"/>
  <c r="S145" i="5"/>
  <c r="T145" i="5"/>
  <c r="U145" i="5"/>
  <c r="Y145" i="5"/>
  <c r="Z145" i="5"/>
  <c r="AA145" i="5"/>
  <c r="AB145" i="5"/>
  <c r="AC145" i="5"/>
  <c r="AD145" i="5"/>
  <c r="AE145" i="5"/>
  <c r="AF145" i="5"/>
  <c r="AI145" i="5"/>
  <c r="AK145" i="5"/>
  <c r="AL145" i="5"/>
  <c r="AM145" i="5"/>
  <c r="AN145" i="5"/>
  <c r="AO145" i="5"/>
  <c r="AP145" i="5"/>
  <c r="AQ145" i="5"/>
  <c r="AU145" i="5"/>
  <c r="AV145" i="5"/>
  <c r="AW145" i="5"/>
  <c r="AX145" i="5"/>
  <c r="AY145" i="5"/>
  <c r="AZ145" i="5"/>
  <c r="BA145" i="5"/>
  <c r="BE145" i="5"/>
  <c r="BF145" i="5"/>
  <c r="BG145" i="5"/>
  <c r="BH145" i="5"/>
  <c r="O146" i="5"/>
  <c r="P146" i="5"/>
  <c r="Q146" i="5"/>
  <c r="R146" i="5"/>
  <c r="S146" i="5"/>
  <c r="T146" i="5"/>
  <c r="U146" i="5"/>
  <c r="Y146" i="5"/>
  <c r="Z146" i="5"/>
  <c r="AA146" i="5"/>
  <c r="AB146" i="5"/>
  <c r="AC146" i="5"/>
  <c r="AD146" i="5"/>
  <c r="AE146" i="5"/>
  <c r="AF146" i="5"/>
  <c r="AI146" i="5"/>
  <c r="AK146" i="5"/>
  <c r="AL146" i="5"/>
  <c r="AM146" i="5"/>
  <c r="AN146" i="5"/>
  <c r="AO146" i="5"/>
  <c r="AP146" i="5"/>
  <c r="AQ146" i="5"/>
  <c r="AU146" i="5"/>
  <c r="AV146" i="5"/>
  <c r="AW146" i="5"/>
  <c r="AX146" i="5"/>
  <c r="AY146" i="5"/>
  <c r="AZ146" i="5"/>
  <c r="BA146" i="5"/>
  <c r="BE146" i="5"/>
  <c r="BF146" i="5"/>
  <c r="BG146" i="5"/>
  <c r="BH146" i="5"/>
  <c r="F139" i="5"/>
  <c r="BE53" i="5"/>
  <c r="BF53" i="5" s="1"/>
  <c r="BG53" i="5"/>
  <c r="BE54" i="5"/>
  <c r="BF54" i="5" s="1"/>
  <c r="BG54" i="5"/>
  <c r="W54" i="5"/>
  <c r="Y54" i="5"/>
  <c r="Z54" i="5" s="1"/>
  <c r="AA54" i="5"/>
  <c r="O53" i="5"/>
  <c r="P53" i="5" s="1"/>
  <c r="Q53" i="5"/>
  <c r="W53" i="5"/>
  <c r="Y53" i="5"/>
  <c r="Z53" i="5" s="1"/>
  <c r="AA53" i="5"/>
  <c r="O54" i="5"/>
  <c r="P54" i="5" s="1"/>
  <c r="Q54" i="5"/>
  <c r="K54" i="5"/>
  <c r="L54" i="5"/>
  <c r="H54" i="5"/>
  <c r="I54" i="5" s="1"/>
  <c r="F54" i="5"/>
  <c r="M54" i="5" s="1"/>
  <c r="L53" i="5"/>
  <c r="K53" i="5"/>
  <c r="H53" i="5"/>
  <c r="I53" i="5" s="1"/>
  <c r="F53" i="5"/>
  <c r="M53" i="5" s="1"/>
  <c r="AG53" i="5" s="1"/>
  <c r="F109" i="5"/>
  <c r="M109" i="5" s="1"/>
  <c r="O102" i="5"/>
  <c r="P102" i="5" s="1"/>
  <c r="Q102" i="5"/>
  <c r="W102" i="5"/>
  <c r="Y102" i="5"/>
  <c r="Z102" i="5" s="1"/>
  <c r="AA102" i="5"/>
  <c r="O103" i="5"/>
  <c r="P103" i="5" s="1"/>
  <c r="Q103" i="5"/>
  <c r="W103" i="5"/>
  <c r="Y103" i="5"/>
  <c r="Z103" i="5" s="1"/>
  <c r="AA103" i="5"/>
  <c r="O104" i="5"/>
  <c r="P104" i="5" s="1"/>
  <c r="Q104" i="5"/>
  <c r="W104" i="5"/>
  <c r="Y104" i="5"/>
  <c r="Z104" i="5" s="1"/>
  <c r="AA104" i="5"/>
  <c r="BE94" i="5"/>
  <c r="BF94" i="5" s="1"/>
  <c r="BG94" i="5"/>
  <c r="BE102" i="5"/>
  <c r="BF102" i="5" s="1"/>
  <c r="BG102" i="5"/>
  <c r="BE103" i="5"/>
  <c r="BF103" i="5" s="1"/>
  <c r="BG103" i="5"/>
  <c r="BE104" i="5"/>
  <c r="BF104" i="5" s="1"/>
  <c r="BG104" i="5"/>
  <c r="BE105" i="5"/>
  <c r="BF105" i="5"/>
  <c r="BG105" i="5"/>
  <c r="BH105" i="5"/>
  <c r="K95" i="5"/>
  <c r="L95" i="5"/>
  <c r="M95" i="5"/>
  <c r="K96" i="5"/>
  <c r="L96" i="5"/>
  <c r="M96" i="5"/>
  <c r="K97" i="5"/>
  <c r="L97" i="5"/>
  <c r="M97" i="5"/>
  <c r="K98" i="5"/>
  <c r="L98" i="5"/>
  <c r="M98" i="5"/>
  <c r="K99" i="5"/>
  <c r="L99" i="5"/>
  <c r="M99" i="5"/>
  <c r="K100" i="5"/>
  <c r="L100" i="5"/>
  <c r="M100" i="5"/>
  <c r="K101" i="5"/>
  <c r="L101" i="5"/>
  <c r="M101" i="5"/>
  <c r="K102" i="5"/>
  <c r="L102" i="5"/>
  <c r="K103" i="5"/>
  <c r="L103" i="5"/>
  <c r="K104" i="5"/>
  <c r="L104" i="5"/>
  <c r="K105" i="5"/>
  <c r="L105" i="5"/>
  <c r="M105" i="5"/>
  <c r="F95" i="5"/>
  <c r="F96" i="5"/>
  <c r="F97" i="5"/>
  <c r="F98" i="5"/>
  <c r="F99" i="5"/>
  <c r="F100" i="5"/>
  <c r="F101" i="5"/>
  <c r="F102" i="5"/>
  <c r="M102" i="5" s="1"/>
  <c r="AG102" i="5" s="1"/>
  <c r="F103" i="5"/>
  <c r="M103" i="5" s="1"/>
  <c r="AG103" i="5" s="1"/>
  <c r="F104" i="5"/>
  <c r="M104" i="5" s="1"/>
  <c r="AG104" i="5" s="1"/>
  <c r="F105" i="5"/>
  <c r="BM86" i="5"/>
  <c r="BG86" i="5"/>
  <c r="BE86" i="5"/>
  <c r="BF86" i="5" s="1"/>
  <c r="BC86" i="5"/>
  <c r="AW86" i="5"/>
  <c r="AU86" i="5"/>
  <c r="AV86" i="5" s="1"/>
  <c r="AS86" i="5"/>
  <c r="AM86" i="5"/>
  <c r="AK86" i="5"/>
  <c r="AL86" i="5" s="1"/>
  <c r="AI86" i="5"/>
  <c r="AA86" i="5"/>
  <c r="Y86" i="5"/>
  <c r="Z86" i="5" s="1"/>
  <c r="W86" i="5"/>
  <c r="Q86" i="5"/>
  <c r="O86" i="5"/>
  <c r="P86" i="5" s="1"/>
  <c r="L86" i="5"/>
  <c r="K86" i="5"/>
  <c r="H86" i="5"/>
  <c r="I86" i="5" s="1"/>
  <c r="F86" i="5"/>
  <c r="M86" i="5" s="1"/>
  <c r="AG86" i="5" s="1"/>
  <c r="BM65" i="5"/>
  <c r="BG65" i="5"/>
  <c r="BE65" i="5"/>
  <c r="BF65" i="5" s="1"/>
  <c r="BC65" i="5"/>
  <c r="AW65" i="5"/>
  <c r="AU65" i="5"/>
  <c r="AV65" i="5" s="1"/>
  <c r="AI65" i="5"/>
  <c r="AA65" i="5"/>
  <c r="Y65" i="5"/>
  <c r="Z65" i="5" s="1"/>
  <c r="W65" i="5"/>
  <c r="Q65" i="5"/>
  <c r="O65" i="5"/>
  <c r="P65" i="5" s="1"/>
  <c r="L65" i="5"/>
  <c r="K65" i="5"/>
  <c r="H65" i="5"/>
  <c r="I65" i="5" s="1"/>
  <c r="F65" i="5"/>
  <c r="M65" i="5" s="1"/>
  <c r="AG65" i="5" s="1"/>
  <c r="F110" i="5"/>
  <c r="M110" i="5" s="1"/>
  <c r="AG110" i="5" s="1"/>
  <c r="H110" i="5"/>
  <c r="K110" i="5"/>
  <c r="L110" i="5"/>
  <c r="O110" i="5"/>
  <c r="P110" i="5" s="1"/>
  <c r="Q110" i="5"/>
  <c r="W110" i="5"/>
  <c r="Y110" i="5"/>
  <c r="Z110" i="5" s="1"/>
  <c r="AA110" i="5"/>
  <c r="AI110" i="5"/>
  <c r="AU110" i="5"/>
  <c r="AV110" i="5" s="1"/>
  <c r="AW110" i="5"/>
  <c r="BC110" i="5"/>
  <c r="BE110" i="5"/>
  <c r="BF110" i="5" s="1"/>
  <c r="BG110" i="5"/>
  <c r="AI104" i="5"/>
  <c r="AI103" i="5"/>
  <c r="AI102" i="5"/>
  <c r="H94" i="5"/>
  <c r="I94" i="5" s="1"/>
  <c r="W94" i="5"/>
  <c r="BC94" i="5"/>
  <c r="BC22" i="5"/>
  <c r="AW22" i="5"/>
  <c r="AU22" i="5"/>
  <c r="AV22" i="5" s="1"/>
  <c r="AS22" i="5"/>
  <c r="AM22" i="5"/>
  <c r="AK22" i="5"/>
  <c r="AL22" i="5" s="1"/>
  <c r="AI22" i="5"/>
  <c r="AA22" i="5"/>
  <c r="Y22" i="5"/>
  <c r="Z22" i="5" s="1"/>
  <c r="W22" i="5"/>
  <c r="Q22" i="5"/>
  <c r="O22" i="5"/>
  <c r="P22" i="5" s="1"/>
  <c r="L22" i="5"/>
  <c r="K22" i="5"/>
  <c r="H22" i="5"/>
  <c r="I22" i="5" s="1"/>
  <c r="F22" i="5"/>
  <c r="M22" i="5" s="1"/>
  <c r="AG22" i="5" s="1"/>
  <c r="AX94" i="5"/>
  <c r="BB94" i="5" s="1"/>
  <c r="AB94" i="5"/>
  <c r="W92" i="5"/>
  <c r="Y92" i="5"/>
  <c r="Z92" i="5" s="1"/>
  <c r="AA92" i="5"/>
  <c r="O94" i="5"/>
  <c r="P94" i="5" s="1"/>
  <c r="Q94" i="5"/>
  <c r="F94" i="5"/>
  <c r="AI96" i="5"/>
  <c r="AI95" i="5"/>
  <c r="AI94" i="5"/>
  <c r="O22" i="7" l="1"/>
  <c r="N22" i="7"/>
  <c r="O52" i="7"/>
  <c r="O49" i="7"/>
  <c r="P23" i="7"/>
  <c r="O24" i="7"/>
  <c r="N49" i="7"/>
  <c r="BH139" i="5"/>
  <c r="N24" i="7"/>
  <c r="AB139" i="5"/>
  <c r="AB92" i="5"/>
  <c r="AO87" i="5"/>
  <c r="AP87" i="5"/>
  <c r="AQ87" i="5"/>
  <c r="R54" i="5"/>
  <c r="T54" i="5" s="1"/>
  <c r="AB53" i="5"/>
  <c r="BH54" i="5"/>
  <c r="BH102" i="5"/>
  <c r="S72" i="5"/>
  <c r="AY72" i="5"/>
  <c r="AZ72" i="5"/>
  <c r="P34" i="7"/>
  <c r="O34" i="7"/>
  <c r="N34" i="7"/>
  <c r="AN139" i="5"/>
  <c r="AP139" i="5" s="1"/>
  <c r="BH136" i="5"/>
  <c r="N52" i="7"/>
  <c r="P22" i="7"/>
  <c r="N20" i="7"/>
  <c r="O19" i="7"/>
  <c r="AF52" i="7"/>
  <c r="BH104" i="5"/>
  <c r="R103" i="5"/>
  <c r="T103" i="5" s="1"/>
  <c r="N21" i="7"/>
  <c r="AD87" i="5"/>
  <c r="T72" i="5"/>
  <c r="U72" i="5"/>
  <c r="AD72" i="5"/>
  <c r="AF72" i="5"/>
  <c r="AC72" i="5"/>
  <c r="BA72" i="5"/>
  <c r="AE87" i="5"/>
  <c r="P20" i="7"/>
  <c r="AF87" i="5"/>
  <c r="AH49" i="7"/>
  <c r="AG49" i="7"/>
  <c r="AF49" i="7"/>
  <c r="R136" i="5"/>
  <c r="U136" i="5" s="1"/>
  <c r="BA87" i="5"/>
  <c r="AZ87" i="5"/>
  <c r="O25" i="7"/>
  <c r="AY87" i="5"/>
  <c r="AG43" i="7"/>
  <c r="P25" i="7"/>
  <c r="P19" i="7"/>
  <c r="R53" i="5"/>
  <c r="U53" i="5" s="1"/>
  <c r="AH42" i="7"/>
  <c r="AB103" i="5"/>
  <c r="AC103" i="5" s="1"/>
  <c r="AB54" i="5"/>
  <c r="AX136" i="5"/>
  <c r="AZ136" i="5" s="1"/>
  <c r="AB109" i="5"/>
  <c r="AX139" i="5"/>
  <c r="BA139" i="5" s="1"/>
  <c r="AN136" i="5"/>
  <c r="AP136" i="5" s="1"/>
  <c r="AB136" i="5"/>
  <c r="AE136" i="5" s="1"/>
  <c r="AX65" i="5"/>
  <c r="AZ65" i="5" s="1"/>
  <c r="BH53" i="5"/>
  <c r="R139" i="5"/>
  <c r="U139" i="5" s="1"/>
  <c r="R109" i="5"/>
  <c r="U109" i="5" s="1"/>
  <c r="V54" i="5"/>
  <c r="O33" i="7"/>
  <c r="AF42" i="7"/>
  <c r="P33" i="7"/>
  <c r="O32" i="7"/>
  <c r="N23" i="7"/>
  <c r="AH43" i="7"/>
  <c r="AG52" i="7"/>
  <c r="P32" i="7"/>
  <c r="O31" i="7"/>
  <c r="W42" i="7"/>
  <c r="X42" i="7"/>
  <c r="V42" i="7"/>
  <c r="N43" i="7"/>
  <c r="O43" i="7"/>
  <c r="P43" i="7"/>
  <c r="AN35" i="7"/>
  <c r="AO35" i="7"/>
  <c r="AP35" i="7"/>
  <c r="AN33" i="7"/>
  <c r="AO33" i="7"/>
  <c r="AP33" i="7"/>
  <c r="AN31" i="7"/>
  <c r="AO31" i="7"/>
  <c r="AP31" i="7"/>
  <c r="AN25" i="7"/>
  <c r="AO25" i="7"/>
  <c r="AP25" i="7"/>
  <c r="AN23" i="7"/>
  <c r="AO23" i="7"/>
  <c r="AP23" i="7"/>
  <c r="AN21" i="7"/>
  <c r="AO21" i="7"/>
  <c r="AP21" i="7"/>
  <c r="AN19" i="7"/>
  <c r="AO19" i="7"/>
  <c r="AP19" i="7"/>
  <c r="AP52" i="7"/>
  <c r="AN52" i="7"/>
  <c r="AO52" i="7"/>
  <c r="X35" i="7"/>
  <c r="V35" i="7"/>
  <c r="W35" i="7"/>
  <c r="X33" i="7"/>
  <c r="V33" i="7"/>
  <c r="W33" i="7"/>
  <c r="X31" i="7"/>
  <c r="V31" i="7"/>
  <c r="W31" i="7"/>
  <c r="X25" i="7"/>
  <c r="V25" i="7"/>
  <c r="W25" i="7"/>
  <c r="X23" i="7"/>
  <c r="V23" i="7"/>
  <c r="W23" i="7"/>
  <c r="X21" i="7"/>
  <c r="V21" i="7"/>
  <c r="W21" i="7"/>
  <c r="X19" i="7"/>
  <c r="V19" i="7"/>
  <c r="W19" i="7"/>
  <c r="W43" i="7"/>
  <c r="X43" i="7"/>
  <c r="V43" i="7"/>
  <c r="AP42" i="7"/>
  <c r="AN42" i="7"/>
  <c r="AO42" i="7"/>
  <c r="AH35" i="7"/>
  <c r="AF35" i="7"/>
  <c r="AG35" i="7"/>
  <c r="AH33" i="7"/>
  <c r="AF33" i="7"/>
  <c r="AG33" i="7"/>
  <c r="AH31" i="7"/>
  <c r="AF31" i="7"/>
  <c r="AG31" i="7"/>
  <c r="AH25" i="7"/>
  <c r="AF25" i="7"/>
  <c r="AG25" i="7"/>
  <c r="AH23" i="7"/>
  <c r="AF23" i="7"/>
  <c r="AG23" i="7"/>
  <c r="AH21" i="7"/>
  <c r="AF21" i="7"/>
  <c r="AG21" i="7"/>
  <c r="AH19" i="7"/>
  <c r="AF19" i="7"/>
  <c r="AG19" i="7"/>
  <c r="W49" i="7"/>
  <c r="X49" i="7"/>
  <c r="V49" i="7"/>
  <c r="N41" i="7"/>
  <c r="O41" i="7"/>
  <c r="P41" i="7"/>
  <c r="AN36" i="7"/>
  <c r="AO36" i="7"/>
  <c r="AP36" i="7"/>
  <c r="AN34" i="7"/>
  <c r="AO34" i="7"/>
  <c r="AP34" i="7"/>
  <c r="AN32" i="7"/>
  <c r="AO32" i="7"/>
  <c r="AP32" i="7"/>
  <c r="AN26" i="7"/>
  <c r="AO26" i="7"/>
  <c r="AP26" i="7"/>
  <c r="AN24" i="7"/>
  <c r="AO24" i="7"/>
  <c r="AP24" i="7"/>
  <c r="AN22" i="7"/>
  <c r="AO22" i="7"/>
  <c r="AP22" i="7"/>
  <c r="AN20" i="7"/>
  <c r="AO20" i="7"/>
  <c r="AP20" i="7"/>
  <c r="AN18" i="7"/>
  <c r="AO18" i="7"/>
  <c r="AP18" i="7"/>
  <c r="AP43" i="7"/>
  <c r="AN43" i="7"/>
  <c r="AO43" i="7"/>
  <c r="X36" i="7"/>
  <c r="V36" i="7"/>
  <c r="W36" i="7"/>
  <c r="X34" i="7"/>
  <c r="V34" i="7"/>
  <c r="W34" i="7"/>
  <c r="X32" i="7"/>
  <c r="V32" i="7"/>
  <c r="W32" i="7"/>
  <c r="X26" i="7"/>
  <c r="V26" i="7"/>
  <c r="W26" i="7"/>
  <c r="X24" i="7"/>
  <c r="V24" i="7"/>
  <c r="W24" i="7"/>
  <c r="X22" i="7"/>
  <c r="V22" i="7"/>
  <c r="W22" i="7"/>
  <c r="X20" i="7"/>
  <c r="V20" i="7"/>
  <c r="W20" i="7"/>
  <c r="X18" i="7"/>
  <c r="V18" i="7"/>
  <c r="W18" i="7"/>
  <c r="W52" i="7"/>
  <c r="X52" i="7"/>
  <c r="V52" i="7"/>
  <c r="W41" i="7"/>
  <c r="X41" i="7"/>
  <c r="V41" i="7"/>
  <c r="N42" i="7"/>
  <c r="O42" i="7"/>
  <c r="P42" i="7"/>
  <c r="AP49" i="7"/>
  <c r="AN49" i="7"/>
  <c r="AO49" i="7"/>
  <c r="AP41" i="7"/>
  <c r="AN41" i="7"/>
  <c r="AO41" i="7"/>
  <c r="AH36" i="7"/>
  <c r="AF36" i="7"/>
  <c r="AG36" i="7"/>
  <c r="AH34" i="7"/>
  <c r="AF34" i="7"/>
  <c r="AG34" i="7"/>
  <c r="AH32" i="7"/>
  <c r="AF32" i="7"/>
  <c r="AG32" i="7"/>
  <c r="AH26" i="7"/>
  <c r="AF26" i="7"/>
  <c r="AG26" i="7"/>
  <c r="AH24" i="7"/>
  <c r="AF24" i="7"/>
  <c r="AG24" i="7"/>
  <c r="AH22" i="7"/>
  <c r="AF22" i="7"/>
  <c r="AG22" i="7"/>
  <c r="AH20" i="7"/>
  <c r="AF20" i="7"/>
  <c r="AG20" i="7"/>
  <c r="AH18" i="7"/>
  <c r="AF18" i="7"/>
  <c r="AG18" i="7"/>
  <c r="AO139" i="5"/>
  <c r="AC139" i="5"/>
  <c r="AE139" i="5"/>
  <c r="AF139" i="5"/>
  <c r="AD139" i="5"/>
  <c r="BH103" i="5"/>
  <c r="BH94" i="5"/>
  <c r="R104" i="5"/>
  <c r="V104" i="5" s="1"/>
  <c r="AB102" i="5"/>
  <c r="AE102" i="5" s="1"/>
  <c r="AB104" i="5"/>
  <c r="AD104" i="5" s="1"/>
  <c r="R102" i="5"/>
  <c r="U102" i="5" s="1"/>
  <c r="U103" i="5"/>
  <c r="R65" i="5"/>
  <c r="S65" i="5" s="1"/>
  <c r="BH65" i="5"/>
  <c r="BI65" i="5" s="1"/>
  <c r="AN86" i="5"/>
  <c r="AO86" i="5" s="1"/>
  <c r="R94" i="5"/>
  <c r="V94" i="5" s="1"/>
  <c r="AB110" i="5"/>
  <c r="AD110" i="5" s="1"/>
  <c r="AB65" i="5"/>
  <c r="AC65" i="5" s="1"/>
  <c r="R86" i="5"/>
  <c r="S86" i="5" s="1"/>
  <c r="AX86" i="5"/>
  <c r="BB86" i="5" s="1"/>
  <c r="AB86" i="5"/>
  <c r="AE86" i="5" s="1"/>
  <c r="BH86" i="5"/>
  <c r="BK86" i="5" s="1"/>
  <c r="R110" i="5"/>
  <c r="U110" i="5" s="1"/>
  <c r="AX110" i="5"/>
  <c r="BB110" i="5" s="1"/>
  <c r="AB22" i="5"/>
  <c r="AC22" i="5" s="1"/>
  <c r="AN22" i="5"/>
  <c r="AQ22" i="5" s="1"/>
  <c r="R22" i="5"/>
  <c r="T22" i="5" s="1"/>
  <c r="AX22" i="5"/>
  <c r="AZ22" i="5" s="1"/>
  <c r="S136" i="5" l="1"/>
  <c r="T53" i="5"/>
  <c r="T136" i="5"/>
  <c r="V53" i="5"/>
  <c r="AQ139" i="5"/>
  <c r="V103" i="5"/>
  <c r="S103" i="5"/>
  <c r="AD136" i="5"/>
  <c r="S54" i="5"/>
  <c r="S53" i="5"/>
  <c r="U54" i="5"/>
  <c r="AF103" i="5"/>
  <c r="V109" i="5"/>
  <c r="S139" i="5"/>
  <c r="BA136" i="5"/>
  <c r="AC136" i="5"/>
  <c r="AY136" i="5"/>
  <c r="AO136" i="5"/>
  <c r="S109" i="5"/>
  <c r="AE103" i="5"/>
  <c r="AD103" i="5"/>
  <c r="AY139" i="5"/>
  <c r="AC102" i="5"/>
  <c r="T139" i="5"/>
  <c r="AF136" i="5"/>
  <c r="T109" i="5"/>
  <c r="S102" i="5"/>
  <c r="AZ139" i="5"/>
  <c r="AQ136" i="5"/>
  <c r="U104" i="5"/>
  <c r="AR86" i="5"/>
  <c r="AD102" i="5"/>
  <c r="AC104" i="5"/>
  <c r="T102" i="5"/>
  <c r="T104" i="5"/>
  <c r="AF102" i="5"/>
  <c r="S104" i="5"/>
  <c r="AF104" i="5"/>
  <c r="BI86" i="5"/>
  <c r="V102" i="5"/>
  <c r="AE104" i="5"/>
  <c r="BA65" i="5"/>
  <c r="AY65" i="5"/>
  <c r="S110" i="5"/>
  <c r="AD65" i="5"/>
  <c r="AC110" i="5"/>
  <c r="U65" i="5"/>
  <c r="AC86" i="5"/>
  <c r="AF110" i="5"/>
  <c r="T65" i="5"/>
  <c r="BJ86" i="5"/>
  <c r="BB65" i="5"/>
  <c r="V65" i="5"/>
  <c r="BL86" i="5"/>
  <c r="BA86" i="5"/>
  <c r="BJ65" i="5"/>
  <c r="BL65" i="5"/>
  <c r="BK65" i="5"/>
  <c r="AY86" i="5"/>
  <c r="AP86" i="5"/>
  <c r="AE110" i="5"/>
  <c r="AD86" i="5"/>
  <c r="AZ86" i="5"/>
  <c r="AQ86" i="5"/>
  <c r="T86" i="5"/>
  <c r="T110" i="5"/>
  <c r="AF86" i="5"/>
  <c r="V86" i="5"/>
  <c r="AE65" i="5"/>
  <c r="U86" i="5"/>
  <c r="AF65" i="5"/>
  <c r="V110" i="5"/>
  <c r="BA110" i="5"/>
  <c r="AZ110" i="5"/>
  <c r="AY110" i="5"/>
  <c r="AY22" i="5"/>
  <c r="AF22" i="5"/>
  <c r="AE22" i="5"/>
  <c r="V22" i="5"/>
  <c r="AD22" i="5"/>
  <c r="BA22" i="5"/>
  <c r="U22" i="5"/>
  <c r="BB22" i="5"/>
  <c r="AR22" i="5"/>
  <c r="AO22" i="5"/>
  <c r="S22" i="5"/>
  <c r="AP22" i="5"/>
  <c r="BG92" i="5"/>
  <c r="BE92" i="5"/>
  <c r="BF92" i="5" s="1"/>
  <c r="BC92" i="5"/>
  <c r="AW92" i="5"/>
  <c r="AU92" i="5"/>
  <c r="AV92" i="5" s="1"/>
  <c r="AI92" i="5"/>
  <c r="Q92" i="5"/>
  <c r="O92" i="5"/>
  <c r="P92" i="5" s="1"/>
  <c r="L92" i="5"/>
  <c r="K92" i="5"/>
  <c r="H92" i="5"/>
  <c r="I92" i="5" s="1"/>
  <c r="F92" i="5"/>
  <c r="M92" i="5" s="1"/>
  <c r="AG92" i="5" s="1"/>
  <c r="BG91" i="5"/>
  <c r="BE91" i="5"/>
  <c r="BF91" i="5" s="1"/>
  <c r="BC91" i="5"/>
  <c r="AW91" i="5"/>
  <c r="AU91" i="5"/>
  <c r="AV91" i="5" s="1"/>
  <c r="AI91" i="5"/>
  <c r="AA91" i="5"/>
  <c r="Y91" i="5"/>
  <c r="Z91" i="5" s="1"/>
  <c r="W91" i="5"/>
  <c r="Q91" i="5"/>
  <c r="O91" i="5"/>
  <c r="P91" i="5" s="1"/>
  <c r="L91" i="5"/>
  <c r="K91" i="5"/>
  <c r="H91" i="5"/>
  <c r="I91" i="5" s="1"/>
  <c r="F91" i="5"/>
  <c r="M91" i="5" s="1"/>
  <c r="AG91" i="5" s="1"/>
  <c r="BG90" i="5"/>
  <c r="BE90" i="5"/>
  <c r="BF90" i="5" s="1"/>
  <c r="BC90" i="5"/>
  <c r="AW90" i="5"/>
  <c r="AU90" i="5"/>
  <c r="AV90" i="5" s="1"/>
  <c r="AI90" i="5"/>
  <c r="AA90" i="5"/>
  <c r="Y90" i="5"/>
  <c r="Z90" i="5" s="1"/>
  <c r="W90" i="5"/>
  <c r="Q90" i="5"/>
  <c r="O90" i="5"/>
  <c r="P90" i="5" s="1"/>
  <c r="L90" i="5"/>
  <c r="K90" i="5"/>
  <c r="H90" i="5"/>
  <c r="I90" i="5" s="1"/>
  <c r="F90" i="5"/>
  <c r="M90" i="5" s="1"/>
  <c r="AG90" i="5" s="1"/>
  <c r="AX92" i="5" l="1"/>
  <c r="AY92" i="5" s="1"/>
  <c r="R90" i="5"/>
  <c r="T90" i="5" s="1"/>
  <c r="BH91" i="5"/>
  <c r="AB90" i="5"/>
  <c r="AC90" i="5" s="1"/>
  <c r="R91" i="5"/>
  <c r="V91" i="5" s="1"/>
  <c r="BH92" i="5"/>
  <c r="AX90" i="5"/>
  <c r="AZ90" i="5" s="1"/>
  <c r="R92" i="5"/>
  <c r="BH90" i="5"/>
  <c r="AX91" i="5"/>
  <c r="AY91" i="5" s="1"/>
  <c r="AB91" i="5"/>
  <c r="AD91" i="5" s="1"/>
  <c r="BC107" i="5"/>
  <c r="BE107" i="5"/>
  <c r="BF107" i="5" s="1"/>
  <c r="BG107" i="5"/>
  <c r="U90" i="5" l="1"/>
  <c r="BB91" i="5"/>
  <c r="S90" i="5"/>
  <c r="BB92" i="5"/>
  <c r="V90" i="5"/>
  <c r="BA91" i="5"/>
  <c r="AZ92" i="5"/>
  <c r="V92" i="5"/>
  <c r="U92" i="5"/>
  <c r="T92" i="5"/>
  <c r="S92" i="5"/>
  <c r="BA92" i="5"/>
  <c r="BB90" i="5"/>
  <c r="U91" i="5"/>
  <c r="S91" i="5"/>
  <c r="T91" i="5"/>
  <c r="AZ91" i="5"/>
  <c r="AF91" i="5"/>
  <c r="AC91" i="5"/>
  <c r="AY90" i="5"/>
  <c r="AF90" i="5"/>
  <c r="AD90" i="5"/>
  <c r="AE90" i="5"/>
  <c r="BA90" i="5"/>
  <c r="AE91" i="5"/>
  <c r="AC92" i="5" l="1"/>
  <c r="AF92" i="5"/>
  <c r="AE92" i="5"/>
  <c r="AD92" i="5"/>
  <c r="AP45" i="1"/>
  <c r="AO45" i="1"/>
  <c r="AN45" i="1"/>
  <c r="AM45" i="1"/>
  <c r="AL45" i="1"/>
  <c r="AK45" i="1"/>
  <c r="AJ45" i="1"/>
  <c r="AH45" i="1"/>
  <c r="AG45" i="1"/>
  <c r="AF45" i="1"/>
  <c r="AE45" i="1"/>
  <c r="AD45" i="1"/>
  <c r="AC45" i="1"/>
  <c r="AB45" i="1"/>
  <c r="Z45" i="1"/>
  <c r="X45" i="1"/>
  <c r="W45" i="1"/>
  <c r="V45" i="1"/>
  <c r="U45" i="1"/>
  <c r="T45" i="1"/>
  <c r="S45" i="1"/>
  <c r="R45" i="1"/>
  <c r="P45" i="1"/>
  <c r="O45" i="1"/>
  <c r="N45" i="1"/>
  <c r="M45" i="1"/>
  <c r="L45" i="1"/>
  <c r="K45" i="1"/>
  <c r="J45" i="1"/>
  <c r="H45" i="1"/>
  <c r="G45" i="1"/>
  <c r="E45" i="1"/>
  <c r="AL44" i="1"/>
  <c r="AJ44" i="1"/>
  <c r="AD44" i="1"/>
  <c r="AB44" i="1"/>
  <c r="Z44" i="1"/>
  <c r="T44" i="1"/>
  <c r="R44" i="1"/>
  <c r="L44" i="1"/>
  <c r="J44" i="1"/>
  <c r="G44" i="1"/>
  <c r="E44" i="1"/>
  <c r="K44" i="1" l="1"/>
  <c r="M44" i="1" s="1"/>
  <c r="P44" i="1" s="1"/>
  <c r="AK44" i="1"/>
  <c r="AM44" i="1" s="1"/>
  <c r="S44" i="1"/>
  <c r="U44" i="1" s="1"/>
  <c r="AC44" i="1"/>
  <c r="AE44" i="1" s="1"/>
  <c r="H44" i="1"/>
  <c r="N44" i="1" l="1"/>
  <c r="O44" i="1"/>
  <c r="AG44" i="1"/>
  <c r="AF44" i="1"/>
  <c r="AH44" i="1"/>
  <c r="W44" i="1"/>
  <c r="V44" i="1"/>
  <c r="X44" i="1"/>
  <c r="AP44" i="1"/>
  <c r="AO44" i="1"/>
  <c r="AN44" i="1"/>
  <c r="BG64" i="5" l="1"/>
  <c r="BE64" i="5"/>
  <c r="BF64" i="5" s="1"/>
  <c r="AI64" i="5"/>
  <c r="AA64" i="5"/>
  <c r="Y64" i="5"/>
  <c r="Z64" i="5" s="1"/>
  <c r="W64" i="5"/>
  <c r="Q64" i="5"/>
  <c r="O64" i="5"/>
  <c r="P64" i="5" s="1"/>
  <c r="L64" i="5"/>
  <c r="K64" i="5"/>
  <c r="H64" i="5"/>
  <c r="I64" i="5" s="1"/>
  <c r="F64" i="5"/>
  <c r="M64" i="5" s="1"/>
  <c r="AG64" i="5" s="1"/>
  <c r="R64" i="5" l="1"/>
  <c r="T64" i="5" s="1"/>
  <c r="BH64" i="5"/>
  <c r="AB64" i="5"/>
  <c r="AC64" i="5" s="1"/>
  <c r="U64" i="5" l="1"/>
  <c r="S64" i="5"/>
  <c r="V64" i="5"/>
  <c r="AF64" i="5"/>
  <c r="AE64" i="5"/>
  <c r="AD64" i="5"/>
  <c r="AL34" i="1" l="1"/>
  <c r="AJ34" i="1"/>
  <c r="AD34" i="1"/>
  <c r="AB34" i="1"/>
  <c r="Z34" i="1"/>
  <c r="T34" i="1"/>
  <c r="R34" i="1"/>
  <c r="L34" i="1"/>
  <c r="J34" i="1"/>
  <c r="G34" i="1"/>
  <c r="E34" i="1"/>
  <c r="AL33" i="1"/>
  <c r="AJ33" i="1"/>
  <c r="AD33" i="1"/>
  <c r="AB33" i="1"/>
  <c r="Z33" i="1"/>
  <c r="T33" i="1"/>
  <c r="R33" i="1"/>
  <c r="L33" i="1"/>
  <c r="J33" i="1"/>
  <c r="G33" i="1"/>
  <c r="H33" i="1" s="1"/>
  <c r="E33" i="1"/>
  <c r="AL32" i="1"/>
  <c r="AJ32" i="1"/>
  <c r="AD32" i="1"/>
  <c r="AB32" i="1"/>
  <c r="Z32" i="1"/>
  <c r="T32" i="1"/>
  <c r="R32" i="1"/>
  <c r="L32" i="1"/>
  <c r="J32" i="1"/>
  <c r="G32" i="1"/>
  <c r="E32" i="1"/>
  <c r="AL31" i="1"/>
  <c r="AJ31" i="1"/>
  <c r="AD31" i="1"/>
  <c r="AB31" i="1"/>
  <c r="Z31" i="1"/>
  <c r="T31" i="1"/>
  <c r="R31" i="1"/>
  <c r="L31" i="1"/>
  <c r="J31" i="1"/>
  <c r="G31" i="1"/>
  <c r="E31" i="1"/>
  <c r="AL30" i="1"/>
  <c r="AJ30" i="1"/>
  <c r="AD30" i="1"/>
  <c r="AB30" i="1"/>
  <c r="Z30" i="1"/>
  <c r="T30" i="1"/>
  <c r="R30" i="1"/>
  <c r="L30" i="1"/>
  <c r="J30" i="1"/>
  <c r="G30" i="1"/>
  <c r="E30" i="1"/>
  <c r="K30" i="1" l="1"/>
  <c r="M30" i="1" s="1"/>
  <c r="O30" i="1" s="1"/>
  <c r="K34" i="1"/>
  <c r="M34" i="1" s="1"/>
  <c r="O34" i="1" s="1"/>
  <c r="K31" i="1"/>
  <c r="M31" i="1" s="1"/>
  <c r="P31" i="1" s="1"/>
  <c r="K32" i="1"/>
  <c r="M32" i="1" s="1"/>
  <c r="O32" i="1" s="1"/>
  <c r="AK34" i="1"/>
  <c r="AM34" i="1" s="1"/>
  <c r="S34" i="1"/>
  <c r="U34" i="1" s="1"/>
  <c r="AC34" i="1"/>
  <c r="AE34" i="1" s="1"/>
  <c r="H34" i="1"/>
  <c r="AK33" i="1"/>
  <c r="AM33" i="1" s="1"/>
  <c r="S33" i="1"/>
  <c r="U33" i="1" s="1"/>
  <c r="AC33" i="1"/>
  <c r="AE33" i="1" s="1"/>
  <c r="K33" i="1"/>
  <c r="M33" i="1" s="1"/>
  <c r="H32" i="1"/>
  <c r="AK32" i="1"/>
  <c r="AM32" i="1" s="1"/>
  <c r="S32" i="1"/>
  <c r="U32" i="1" s="1"/>
  <c r="AC32" i="1"/>
  <c r="AE32" i="1" s="1"/>
  <c r="H31" i="1"/>
  <c r="AK31" i="1"/>
  <c r="AM31" i="1" s="1"/>
  <c r="S31" i="1"/>
  <c r="U31" i="1" s="1"/>
  <c r="AC31" i="1"/>
  <c r="AE31" i="1" s="1"/>
  <c r="H30" i="1"/>
  <c r="AK30" i="1"/>
  <c r="AM30" i="1" s="1"/>
  <c r="S30" i="1"/>
  <c r="U30" i="1" s="1"/>
  <c r="AC30" i="1"/>
  <c r="AE30" i="1" s="1"/>
  <c r="N31" i="1" l="1"/>
  <c r="P34" i="1"/>
  <c r="N34" i="1"/>
  <c r="N32" i="1"/>
  <c r="P30" i="1"/>
  <c r="N30" i="1"/>
  <c r="O31" i="1"/>
  <c r="P32" i="1"/>
  <c r="AG34" i="1"/>
  <c r="AF34" i="1"/>
  <c r="AH34" i="1"/>
  <c r="AP34" i="1"/>
  <c r="AO34" i="1"/>
  <c r="AN34" i="1"/>
  <c r="W34" i="1"/>
  <c r="V34" i="1"/>
  <c r="X34" i="1"/>
  <c r="N33" i="1"/>
  <c r="P33" i="1"/>
  <c r="O33" i="1"/>
  <c r="AG33" i="1"/>
  <c r="AF33" i="1"/>
  <c r="AH33" i="1"/>
  <c r="W33" i="1"/>
  <c r="X33" i="1"/>
  <c r="V33" i="1"/>
  <c r="AP33" i="1"/>
  <c r="AO33" i="1"/>
  <c r="AN33" i="1"/>
  <c r="AG32" i="1"/>
  <c r="AF32" i="1"/>
  <c r="AH32" i="1"/>
  <c r="W32" i="1"/>
  <c r="V32" i="1"/>
  <c r="X32" i="1"/>
  <c r="AP32" i="1"/>
  <c r="AO32" i="1"/>
  <c r="AN32" i="1"/>
  <c r="AP31" i="1"/>
  <c r="AO31" i="1"/>
  <c r="AN31" i="1"/>
  <c r="AG31" i="1"/>
  <c r="AH31" i="1"/>
  <c r="AF31" i="1"/>
  <c r="W31" i="1"/>
  <c r="V31" i="1"/>
  <c r="X31" i="1"/>
  <c r="AF30" i="1"/>
  <c r="AG30" i="1"/>
  <c r="AH30" i="1"/>
  <c r="V30" i="1"/>
  <c r="W30" i="1"/>
  <c r="X30" i="1"/>
  <c r="AO30" i="1"/>
  <c r="AN30" i="1"/>
  <c r="AP30" i="1"/>
  <c r="BG30" i="5" l="1"/>
  <c r="BE30" i="5"/>
  <c r="BF30" i="5" s="1"/>
  <c r="BC30" i="5"/>
  <c r="AW30" i="5"/>
  <c r="AU30" i="5"/>
  <c r="AV30" i="5" s="1"/>
  <c r="AX30" i="5" s="1"/>
  <c r="AI30" i="5"/>
  <c r="AA30" i="5"/>
  <c r="Y30" i="5"/>
  <c r="Z30" i="5" s="1"/>
  <c r="W30" i="5"/>
  <c r="Q30" i="5"/>
  <c r="O30" i="5"/>
  <c r="P30" i="5" s="1"/>
  <c r="L30" i="5"/>
  <c r="K30" i="5"/>
  <c r="H30" i="5"/>
  <c r="I30" i="5" s="1"/>
  <c r="F30" i="5"/>
  <c r="M30" i="5" s="1"/>
  <c r="AG30" i="5" s="1"/>
  <c r="BG55" i="5"/>
  <c r="BE55" i="5"/>
  <c r="BF55" i="5" s="1"/>
  <c r="AI55" i="5"/>
  <c r="AA55" i="5"/>
  <c r="Y55" i="5"/>
  <c r="Z55" i="5" s="1"/>
  <c r="W55" i="5"/>
  <c r="Q55" i="5"/>
  <c r="O55" i="5"/>
  <c r="P55" i="5" s="1"/>
  <c r="L55" i="5"/>
  <c r="K55" i="5"/>
  <c r="H55" i="5"/>
  <c r="I55" i="5" s="1"/>
  <c r="F55" i="5"/>
  <c r="M55" i="5" s="1"/>
  <c r="AG55" i="5" s="1"/>
  <c r="AB55" i="5" l="1"/>
  <c r="AC55" i="5" s="1"/>
  <c r="BH30" i="5"/>
  <c r="AY30" i="5"/>
  <c r="AB30" i="5"/>
  <c r="AC30" i="5" s="1"/>
  <c r="BH55" i="5"/>
  <c r="R30" i="5"/>
  <c r="U30" i="5" s="1"/>
  <c r="R55" i="5"/>
  <c r="V55" i="5" s="1"/>
  <c r="AD55" i="5" l="1"/>
  <c r="AE55" i="5"/>
  <c r="AF55" i="5"/>
  <c r="BB30" i="5"/>
  <c r="BA30" i="5"/>
  <c r="AZ30" i="5"/>
  <c r="AD30" i="5"/>
  <c r="AE30" i="5"/>
  <c r="AF30" i="5"/>
  <c r="T55" i="5"/>
  <c r="U55" i="5"/>
  <c r="S55" i="5"/>
  <c r="T30" i="5"/>
  <c r="S30" i="5"/>
  <c r="V30" i="5"/>
  <c r="Q135" i="5"/>
  <c r="AL49" i="1" l="1"/>
  <c r="AJ49" i="1"/>
  <c r="AD49" i="1"/>
  <c r="AB49" i="1"/>
  <c r="Z49" i="1"/>
  <c r="T49" i="1"/>
  <c r="R49" i="1"/>
  <c r="L49" i="1"/>
  <c r="J49" i="1"/>
  <c r="G49" i="1"/>
  <c r="E49" i="1"/>
  <c r="AP47" i="1"/>
  <c r="AO47" i="1"/>
  <c r="AN47" i="1"/>
  <c r="AM47" i="1"/>
  <c r="AL47" i="1"/>
  <c r="AK47" i="1"/>
  <c r="AJ47" i="1"/>
  <c r="AH47" i="1"/>
  <c r="AG47" i="1"/>
  <c r="AF47" i="1"/>
  <c r="AE47" i="1"/>
  <c r="AD47" i="1"/>
  <c r="AC47" i="1"/>
  <c r="AB47" i="1"/>
  <c r="Z47" i="1"/>
  <c r="X47" i="1"/>
  <c r="W47" i="1"/>
  <c r="V47" i="1"/>
  <c r="U47" i="1"/>
  <c r="T47" i="1"/>
  <c r="S47" i="1"/>
  <c r="R47" i="1"/>
  <c r="P47" i="1"/>
  <c r="O47" i="1"/>
  <c r="N47" i="1"/>
  <c r="M47" i="1"/>
  <c r="L47" i="1"/>
  <c r="K47" i="1"/>
  <c r="J47" i="1"/>
  <c r="H47" i="1"/>
  <c r="G47" i="1"/>
  <c r="E47" i="1"/>
  <c r="AL46" i="1"/>
  <c r="AJ46" i="1"/>
  <c r="AD46" i="1"/>
  <c r="AB46" i="1"/>
  <c r="Z46" i="1"/>
  <c r="T46" i="1"/>
  <c r="R46" i="1"/>
  <c r="L46" i="1"/>
  <c r="J46" i="1"/>
  <c r="G46" i="1"/>
  <c r="AK46" i="1" s="1"/>
  <c r="E46" i="1"/>
  <c r="AP43" i="1"/>
  <c r="AO43" i="1"/>
  <c r="AN43" i="1"/>
  <c r="AM43" i="1"/>
  <c r="AL43" i="1"/>
  <c r="AK43" i="1"/>
  <c r="AJ43" i="1"/>
  <c r="AH43" i="1"/>
  <c r="AG43" i="1"/>
  <c r="AF43" i="1"/>
  <c r="AE43" i="1"/>
  <c r="AD43" i="1"/>
  <c r="AC43" i="1"/>
  <c r="AB43" i="1"/>
  <c r="Z43" i="1"/>
  <c r="X43" i="1"/>
  <c r="W43" i="1"/>
  <c r="V43" i="1"/>
  <c r="U43" i="1"/>
  <c r="T43" i="1"/>
  <c r="S43" i="1"/>
  <c r="R43" i="1"/>
  <c r="P43" i="1"/>
  <c r="O43" i="1"/>
  <c r="N43" i="1"/>
  <c r="M43" i="1"/>
  <c r="L43" i="1"/>
  <c r="K43" i="1"/>
  <c r="J43" i="1"/>
  <c r="H43" i="1"/>
  <c r="G43" i="1"/>
  <c r="E43" i="1"/>
  <c r="AL42" i="1"/>
  <c r="AJ42" i="1"/>
  <c r="AD42" i="1"/>
  <c r="AB42" i="1"/>
  <c r="Z42" i="1"/>
  <c r="T42" i="1"/>
  <c r="R42" i="1"/>
  <c r="L42" i="1"/>
  <c r="J42" i="1"/>
  <c r="G42" i="1"/>
  <c r="AK42" i="1" s="1"/>
  <c r="E42" i="1"/>
  <c r="AP41" i="1"/>
  <c r="AO41" i="1"/>
  <c r="AN41" i="1"/>
  <c r="AM41" i="1"/>
  <c r="AL41" i="1"/>
  <c r="AK41" i="1"/>
  <c r="AJ41" i="1"/>
  <c r="AH41" i="1"/>
  <c r="AG41" i="1"/>
  <c r="AF41" i="1"/>
  <c r="AE41" i="1"/>
  <c r="AD41" i="1"/>
  <c r="AC41" i="1"/>
  <c r="AB41" i="1"/>
  <c r="Z41" i="1"/>
  <c r="X41" i="1"/>
  <c r="W41" i="1"/>
  <c r="V41" i="1"/>
  <c r="U41" i="1"/>
  <c r="T41" i="1"/>
  <c r="S41" i="1"/>
  <c r="R41" i="1"/>
  <c r="P41" i="1"/>
  <c r="O41" i="1"/>
  <c r="N41" i="1"/>
  <c r="M41" i="1"/>
  <c r="L41" i="1"/>
  <c r="K41" i="1"/>
  <c r="J41" i="1"/>
  <c r="H41" i="1"/>
  <c r="G41" i="1"/>
  <c r="E41" i="1"/>
  <c r="AL40" i="1"/>
  <c r="AJ40" i="1"/>
  <c r="AD40" i="1"/>
  <c r="AB40" i="1"/>
  <c r="Z40" i="1"/>
  <c r="T40" i="1"/>
  <c r="R40" i="1"/>
  <c r="L40" i="1"/>
  <c r="J40" i="1"/>
  <c r="G40" i="1"/>
  <c r="AK40" i="1" s="1"/>
  <c r="E40" i="1"/>
  <c r="AP39" i="1"/>
  <c r="AO39" i="1"/>
  <c r="AN39" i="1"/>
  <c r="AM39" i="1"/>
  <c r="AL39" i="1"/>
  <c r="AK39" i="1"/>
  <c r="AJ39" i="1"/>
  <c r="AH39" i="1"/>
  <c r="AG39" i="1"/>
  <c r="AF39" i="1"/>
  <c r="AE39" i="1"/>
  <c r="AD39" i="1"/>
  <c r="AC39" i="1"/>
  <c r="AB39" i="1"/>
  <c r="Z39" i="1"/>
  <c r="X39" i="1"/>
  <c r="W39" i="1"/>
  <c r="V39" i="1"/>
  <c r="U39" i="1"/>
  <c r="T39" i="1"/>
  <c r="S39" i="1"/>
  <c r="R39" i="1"/>
  <c r="P39" i="1"/>
  <c r="O39" i="1"/>
  <c r="N39" i="1"/>
  <c r="M39" i="1"/>
  <c r="L39" i="1"/>
  <c r="K39" i="1"/>
  <c r="J39" i="1"/>
  <c r="H39" i="1"/>
  <c r="G39" i="1"/>
  <c r="E39" i="1"/>
  <c r="AL38" i="1"/>
  <c r="AJ38" i="1"/>
  <c r="AD38" i="1"/>
  <c r="AB38" i="1"/>
  <c r="Z38" i="1"/>
  <c r="T38" i="1"/>
  <c r="R38" i="1"/>
  <c r="L38" i="1"/>
  <c r="J38" i="1"/>
  <c r="G38" i="1"/>
  <c r="AK38" i="1" s="1"/>
  <c r="E38" i="1"/>
  <c r="AM46" i="1" l="1"/>
  <c r="K49" i="1"/>
  <c r="M49" i="1" s="1"/>
  <c r="AM40" i="1"/>
  <c r="AN40" i="1" s="1"/>
  <c r="S49" i="1"/>
  <c r="U49" i="1" s="1"/>
  <c r="AC49" i="1"/>
  <c r="AE49" i="1" s="1"/>
  <c r="H49" i="1"/>
  <c r="AK49" i="1"/>
  <c r="AM49" i="1" s="1"/>
  <c r="AM38" i="1"/>
  <c r="AN38" i="1" s="1"/>
  <c r="AM42" i="1"/>
  <c r="AO42" i="1" s="1"/>
  <c r="K46" i="1"/>
  <c r="M46" i="1" s="1"/>
  <c r="O46" i="1" s="1"/>
  <c r="K42" i="1"/>
  <c r="M42" i="1" s="1"/>
  <c r="N42" i="1" s="1"/>
  <c r="K40" i="1"/>
  <c r="M40" i="1" s="1"/>
  <c r="O40" i="1" s="1"/>
  <c r="K38" i="1"/>
  <c r="M38" i="1" s="1"/>
  <c r="P38" i="1" s="1"/>
  <c r="AN42" i="1"/>
  <c r="AN46" i="1"/>
  <c r="AO46" i="1"/>
  <c r="AP46" i="1"/>
  <c r="S38" i="1"/>
  <c r="U38" i="1" s="1"/>
  <c r="AC38" i="1"/>
  <c r="AE38" i="1" s="1"/>
  <c r="S40" i="1"/>
  <c r="U40" i="1" s="1"/>
  <c r="AC40" i="1"/>
  <c r="AE40" i="1" s="1"/>
  <c r="S42" i="1"/>
  <c r="U42" i="1" s="1"/>
  <c r="AC42" i="1"/>
  <c r="AE42" i="1" s="1"/>
  <c r="S46" i="1"/>
  <c r="U46" i="1" s="1"/>
  <c r="AC46" i="1"/>
  <c r="AE46" i="1" s="1"/>
  <c r="H38" i="1"/>
  <c r="H40" i="1"/>
  <c r="H42" i="1"/>
  <c r="H46" i="1"/>
  <c r="AW107" i="5"/>
  <c r="AU107" i="5"/>
  <c r="AV107" i="5" s="1"/>
  <c r="AI107" i="5"/>
  <c r="AA107" i="5"/>
  <c r="Y107" i="5"/>
  <c r="Z107" i="5" s="1"/>
  <c r="W107" i="5"/>
  <c r="Q107" i="5"/>
  <c r="O107" i="5"/>
  <c r="P107" i="5" s="1"/>
  <c r="L107" i="5"/>
  <c r="K107" i="5"/>
  <c r="H107" i="5"/>
  <c r="F107" i="5"/>
  <c r="M107" i="5" s="1"/>
  <c r="AG107" i="5" s="1"/>
  <c r="BG85" i="5"/>
  <c r="BE85" i="5"/>
  <c r="BF85" i="5" s="1"/>
  <c r="AI85" i="5"/>
  <c r="AA85" i="5"/>
  <c r="Y85" i="5"/>
  <c r="Z85" i="5" s="1"/>
  <c r="W85" i="5"/>
  <c r="Q85" i="5"/>
  <c r="O85" i="5"/>
  <c r="P85" i="5" s="1"/>
  <c r="L85" i="5"/>
  <c r="K85" i="5"/>
  <c r="H85" i="5"/>
  <c r="I85" i="5" s="1"/>
  <c r="F85" i="5"/>
  <c r="M85" i="5" s="1"/>
  <c r="AG85" i="5" s="1"/>
  <c r="AO38" i="1" l="1"/>
  <c r="AP38" i="1"/>
  <c r="AP42" i="1"/>
  <c r="P40" i="1"/>
  <c r="AP40" i="1"/>
  <c r="AO40" i="1"/>
  <c r="O49" i="1"/>
  <c r="N49" i="1"/>
  <c r="P49" i="1"/>
  <c r="O42" i="1"/>
  <c r="N46" i="1"/>
  <c r="AX107" i="5"/>
  <c r="AY107" i="5" s="1"/>
  <c r="R107" i="5"/>
  <c r="T107" i="5" s="1"/>
  <c r="AB107" i="5"/>
  <c r="AC107" i="5" s="1"/>
  <c r="P42" i="1"/>
  <c r="X49" i="1"/>
  <c r="V49" i="1"/>
  <c r="W49" i="1"/>
  <c r="AH49" i="1"/>
  <c r="AF49" i="1"/>
  <c r="AG49" i="1"/>
  <c r="AN49" i="1"/>
  <c r="AO49" i="1"/>
  <c r="AP49" i="1"/>
  <c r="N38" i="1"/>
  <c r="P46" i="1"/>
  <c r="N40" i="1"/>
  <c r="O38" i="1"/>
  <c r="X46" i="1"/>
  <c r="V46" i="1"/>
  <c r="W46" i="1"/>
  <c r="V42" i="1"/>
  <c r="W42" i="1"/>
  <c r="X42" i="1"/>
  <c r="X38" i="1"/>
  <c r="V38" i="1"/>
  <c r="W38" i="1"/>
  <c r="AF42" i="1"/>
  <c r="AH42" i="1"/>
  <c r="AG42" i="1"/>
  <c r="AF38" i="1"/>
  <c r="AH38" i="1"/>
  <c r="AG38" i="1"/>
  <c r="X40" i="1"/>
  <c r="V40" i="1"/>
  <c r="W40" i="1"/>
  <c r="AF46" i="1"/>
  <c r="AH46" i="1"/>
  <c r="AG46" i="1"/>
  <c r="AF40" i="1"/>
  <c r="AG40" i="1"/>
  <c r="AH40" i="1"/>
  <c r="BH85" i="5"/>
  <c r="R85" i="5"/>
  <c r="S85" i="5" s="1"/>
  <c r="AB85" i="5"/>
  <c r="AC85" i="5" s="1"/>
  <c r="BA107" i="5" l="1"/>
  <c r="AD107" i="5"/>
  <c r="AF107" i="5"/>
  <c r="AZ107" i="5"/>
  <c r="BB107" i="5"/>
  <c r="V107" i="5"/>
  <c r="U107" i="5"/>
  <c r="S107" i="5"/>
  <c r="AE107" i="5"/>
  <c r="AD85" i="5"/>
  <c r="AF85" i="5"/>
  <c r="AE85" i="5"/>
  <c r="V85" i="5"/>
  <c r="T85" i="5"/>
  <c r="U85" i="5"/>
  <c r="AF147" i="5" l="1"/>
  <c r="V147" i="5"/>
  <c r="BM146" i="5"/>
  <c r="BL146" i="5"/>
  <c r="BK146" i="5"/>
  <c r="BJ146" i="5"/>
  <c r="BI146" i="5"/>
  <c r="M146" i="5"/>
  <c r="AG146" i="5" s="1"/>
  <c r="L146" i="5"/>
  <c r="K146" i="5"/>
  <c r="I146" i="5"/>
  <c r="H146" i="5"/>
  <c r="F146" i="5"/>
  <c r="BM145" i="5"/>
  <c r="BL145" i="5"/>
  <c r="BK145" i="5"/>
  <c r="BJ145" i="5"/>
  <c r="BI145" i="5"/>
  <c r="M145" i="5"/>
  <c r="AG145" i="5" s="1"/>
  <c r="L145" i="5"/>
  <c r="K145" i="5"/>
  <c r="I145" i="5"/>
  <c r="H145" i="5"/>
  <c r="F145" i="5"/>
  <c r="BM144" i="5"/>
  <c r="BL144" i="5"/>
  <c r="BK144" i="5"/>
  <c r="BJ144" i="5"/>
  <c r="BI144" i="5"/>
  <c r="M144" i="5"/>
  <c r="AG144" i="5" s="1"/>
  <c r="L144" i="5"/>
  <c r="K144" i="5"/>
  <c r="I144" i="5"/>
  <c r="H144" i="5"/>
  <c r="F144" i="5"/>
  <c r="BM143" i="5"/>
  <c r="BL143" i="5"/>
  <c r="BK143" i="5"/>
  <c r="BJ143" i="5"/>
  <c r="BI143" i="5"/>
  <c r="M143" i="5"/>
  <c r="AG143" i="5" s="1"/>
  <c r="L143" i="5"/>
  <c r="K143" i="5"/>
  <c r="I143" i="5"/>
  <c r="H143" i="5"/>
  <c r="F143" i="5"/>
  <c r="BM142" i="5"/>
  <c r="BL142" i="5"/>
  <c r="BK142" i="5"/>
  <c r="BJ142" i="5"/>
  <c r="BI142" i="5"/>
  <c r="M142" i="5"/>
  <c r="AG142" i="5" s="1"/>
  <c r="L142" i="5"/>
  <c r="K142" i="5"/>
  <c r="I142" i="5"/>
  <c r="H142" i="5"/>
  <c r="F142" i="5"/>
  <c r="BM141" i="5"/>
  <c r="BL141" i="5"/>
  <c r="BK141" i="5"/>
  <c r="BJ141" i="5"/>
  <c r="BI141" i="5"/>
  <c r="M141" i="5"/>
  <c r="AG141" i="5" s="1"/>
  <c r="L141" i="5"/>
  <c r="K141" i="5"/>
  <c r="I141" i="5"/>
  <c r="H141" i="5"/>
  <c r="F141" i="5"/>
  <c r="BM140" i="5"/>
  <c r="BL140" i="5"/>
  <c r="BK140" i="5"/>
  <c r="BJ140" i="5"/>
  <c r="BI140" i="5"/>
  <c r="M140" i="5"/>
  <c r="AG140" i="5" s="1"/>
  <c r="L140" i="5"/>
  <c r="K140" i="5"/>
  <c r="I140" i="5"/>
  <c r="H140" i="5"/>
  <c r="F140" i="5"/>
  <c r="BI139" i="5"/>
  <c r="BG138" i="5"/>
  <c r="BE138" i="5"/>
  <c r="AW138" i="5"/>
  <c r="AU138" i="5"/>
  <c r="AM138" i="5"/>
  <c r="AK138" i="5"/>
  <c r="AI138" i="5"/>
  <c r="AG138" i="5"/>
  <c r="AA138" i="5"/>
  <c r="Y138" i="5"/>
  <c r="Q138" i="5"/>
  <c r="O138" i="5"/>
  <c r="F138" i="5"/>
  <c r="BG137" i="5"/>
  <c r="BE137" i="5"/>
  <c r="AW137" i="5"/>
  <c r="AU137" i="5"/>
  <c r="AM137" i="5"/>
  <c r="AK137" i="5"/>
  <c r="AI137" i="5"/>
  <c r="AG137" i="5"/>
  <c r="AA137" i="5"/>
  <c r="Y137" i="5"/>
  <c r="Q137" i="5"/>
  <c r="O137" i="5"/>
  <c r="F137" i="5"/>
  <c r="BI136" i="5"/>
  <c r="F136" i="5"/>
  <c r="BG135" i="5"/>
  <c r="BE135" i="5"/>
  <c r="AW135" i="5"/>
  <c r="AU135" i="5"/>
  <c r="AM135" i="5"/>
  <c r="AK135" i="5"/>
  <c r="AI135" i="5"/>
  <c r="AG135" i="5"/>
  <c r="AA135" i="5"/>
  <c r="Y135" i="5"/>
  <c r="O135" i="5"/>
  <c r="P135" i="5" s="1"/>
  <c r="F135" i="5"/>
  <c r="BG134" i="5"/>
  <c r="BE134" i="5"/>
  <c r="AW134" i="5"/>
  <c r="AU134" i="5"/>
  <c r="AM134" i="5"/>
  <c r="AK134" i="5"/>
  <c r="AI134" i="5"/>
  <c r="AG134" i="5"/>
  <c r="AA134" i="5"/>
  <c r="Y134" i="5"/>
  <c r="Q134" i="5"/>
  <c r="O134" i="5"/>
  <c r="F134" i="5"/>
  <c r="BG133" i="5"/>
  <c r="BE133" i="5"/>
  <c r="AW133" i="5"/>
  <c r="AU133" i="5"/>
  <c r="AM133" i="5"/>
  <c r="AK133" i="5"/>
  <c r="AI133" i="5"/>
  <c r="AG133" i="5"/>
  <c r="AA133" i="5"/>
  <c r="Y133" i="5"/>
  <c r="Q133" i="5"/>
  <c r="O133" i="5"/>
  <c r="F133" i="5"/>
  <c r="R135" i="5" l="1"/>
  <c r="S135" i="5" s="1"/>
  <c r="AV133" i="5"/>
  <c r="AX133" i="5" s="1"/>
  <c r="AZ133" i="5" s="1"/>
  <c r="AY133" i="5" s="1"/>
  <c r="P134" i="5"/>
  <c r="R134" i="5" s="1"/>
  <c r="S134" i="5" s="1"/>
  <c r="BF135" i="5"/>
  <c r="BH135" i="5" s="1"/>
  <c r="BI135" i="5" s="1"/>
  <c r="AL137" i="5"/>
  <c r="AN137" i="5" s="1"/>
  <c r="AP137" i="5" s="1"/>
  <c r="AO137" i="5" s="1"/>
  <c r="AV138" i="5"/>
  <c r="AX138" i="5" s="1"/>
  <c r="AY138" i="5" s="1"/>
  <c r="AV134" i="5"/>
  <c r="AX134" i="5" s="1"/>
  <c r="BA134" i="5" s="1"/>
  <c r="AV135" i="5"/>
  <c r="AX135" i="5" s="1"/>
  <c r="AZ135" i="5" s="1"/>
  <c r="AY135" i="5" s="1"/>
  <c r="Z137" i="5"/>
  <c r="AB137" i="5" s="1"/>
  <c r="AD137" i="5" s="1"/>
  <c r="AC137" i="5" s="1"/>
  <c r="AV137" i="5"/>
  <c r="AX137" i="5" s="1"/>
  <c r="BA137" i="5" s="1"/>
  <c r="AZ137" i="5" s="1"/>
  <c r="BF138" i="5"/>
  <c r="BH138" i="5" s="1"/>
  <c r="BI138" i="5" s="1"/>
  <c r="Z133" i="5"/>
  <c r="AB133" i="5" s="1"/>
  <c r="AL133" i="5"/>
  <c r="AN133" i="5" s="1"/>
  <c r="AL134" i="5"/>
  <c r="AN134" i="5" s="1"/>
  <c r="P137" i="5"/>
  <c r="R137" i="5" s="1"/>
  <c r="U137" i="5" s="1"/>
  <c r="Z138" i="5"/>
  <c r="AB138" i="5" s="1"/>
  <c r="AL138" i="5"/>
  <c r="AN138" i="5" s="1"/>
  <c r="P133" i="5"/>
  <c r="R133" i="5" s="1"/>
  <c r="U133" i="5" s="1"/>
  <c r="BF133" i="5"/>
  <c r="BH133" i="5" s="1"/>
  <c r="Z134" i="5"/>
  <c r="AB134" i="5" s="1"/>
  <c r="BF134" i="5"/>
  <c r="BH134" i="5" s="1"/>
  <c r="Z135" i="5"/>
  <c r="AB135" i="5" s="1"/>
  <c r="AL135" i="5"/>
  <c r="AN135" i="5" s="1"/>
  <c r="BF137" i="5"/>
  <c r="BH137" i="5" s="1"/>
  <c r="BI137" i="5" s="1"/>
  <c r="P138" i="5"/>
  <c r="R138" i="5" s="1"/>
  <c r="AY137" i="5" l="1"/>
  <c r="BA135" i="5"/>
  <c r="BA138" i="5"/>
  <c r="AZ138" i="5" s="1"/>
  <c r="BK135" i="5"/>
  <c r="BJ135" i="5" s="1"/>
  <c r="T135" i="5"/>
  <c r="U135" i="5"/>
  <c r="BA133" i="5"/>
  <c r="AQ137" i="5"/>
  <c r="T134" i="5"/>
  <c r="U134" i="5"/>
  <c r="AZ134" i="5"/>
  <c r="AY134" i="5" s="1"/>
  <c r="AE137" i="5"/>
  <c r="AC138" i="5"/>
  <c r="AE138" i="5"/>
  <c r="AD138" i="5" s="1"/>
  <c r="AF138" i="5"/>
  <c r="S137" i="5"/>
  <c r="T137" i="5"/>
  <c r="AE133" i="5"/>
  <c r="AF133" i="5"/>
  <c r="AD133" i="5"/>
  <c r="AC133" i="5" s="1"/>
  <c r="AF137" i="5"/>
  <c r="U138" i="5"/>
  <c r="T138" i="5"/>
  <c r="S138" i="5" s="1"/>
  <c r="BK133" i="5"/>
  <c r="BJ133" i="5" s="1"/>
  <c r="BI133" i="5"/>
  <c r="AP138" i="5"/>
  <c r="AO138" i="5" s="1"/>
  <c r="AQ138" i="5"/>
  <c r="AO133" i="5"/>
  <c r="AP133" i="5"/>
  <c r="AQ133" i="5"/>
  <c r="AE135" i="5"/>
  <c r="AF135" i="5"/>
  <c r="AD135" i="5"/>
  <c r="AC135" i="5" s="1"/>
  <c r="AD134" i="5"/>
  <c r="AE134" i="5"/>
  <c r="AF134" i="5"/>
  <c r="AC134" i="5"/>
  <c r="AP135" i="5"/>
  <c r="AQ135" i="5"/>
  <c r="AO135" i="5"/>
  <c r="BK134" i="5"/>
  <c r="BJ134" i="5"/>
  <c r="BI134" i="5" s="1"/>
  <c r="T133" i="5"/>
  <c r="S133" i="5"/>
  <c r="AP134" i="5"/>
  <c r="AQ134" i="5"/>
  <c r="AO134" i="5"/>
  <c r="BG114" i="5" l="1"/>
  <c r="BE114" i="5"/>
  <c r="BF114" i="5" s="1"/>
  <c r="BC114" i="5"/>
  <c r="AW114" i="5"/>
  <c r="AU114" i="5"/>
  <c r="AI114" i="5"/>
  <c r="AA114" i="5"/>
  <c r="Y114" i="5"/>
  <c r="W114" i="5"/>
  <c r="Q114" i="5"/>
  <c r="O114" i="5"/>
  <c r="L114" i="5"/>
  <c r="K114" i="5"/>
  <c r="H114" i="5"/>
  <c r="F114" i="5"/>
  <c r="Z114" i="5" l="1"/>
  <c r="AB114" i="5" s="1"/>
  <c r="AE114" i="5" s="1"/>
  <c r="AD114" i="5" s="1"/>
  <c r="P114" i="5"/>
  <c r="AV114" i="5"/>
  <c r="AX114" i="5" s="1"/>
  <c r="M114" i="5"/>
  <c r="AG114" i="5" s="1"/>
  <c r="AY114" i="5" l="1"/>
  <c r="AF114" i="5"/>
  <c r="AC114" i="5"/>
  <c r="BB114" i="5"/>
  <c r="BA114" i="5"/>
  <c r="AZ114" i="5" s="1"/>
  <c r="BG108" i="5"/>
  <c r="BE108" i="5"/>
  <c r="BC108" i="5"/>
  <c r="AW108" i="5"/>
  <c r="AU108" i="5"/>
  <c r="AI108" i="5"/>
  <c r="AV108" i="5" l="1"/>
  <c r="AX108" i="5" s="1"/>
  <c r="BF108" i="5"/>
  <c r="AA108" i="5"/>
  <c r="Y108" i="5"/>
  <c r="W108" i="5"/>
  <c r="BA108" i="5" l="1"/>
  <c r="AZ108" i="5" s="1"/>
  <c r="AY108" i="5" s="1"/>
  <c r="Z108" i="5"/>
  <c r="AB108" i="5" s="1"/>
  <c r="AE108" i="5" s="1"/>
  <c r="AD108" i="5" s="1"/>
  <c r="AC108" i="5" s="1"/>
  <c r="BB108" i="5"/>
  <c r="Q108" i="5"/>
  <c r="O108" i="5"/>
  <c r="L108" i="5"/>
  <c r="K108" i="5"/>
  <c r="H108" i="5"/>
  <c r="F108" i="5"/>
  <c r="M108" i="5" s="1"/>
  <c r="AG108" i="5" s="1"/>
  <c r="BG63" i="5"/>
  <c r="BE63" i="5"/>
  <c r="BF63" i="5" s="1"/>
  <c r="AI63" i="5"/>
  <c r="AA63" i="5"/>
  <c r="Y63" i="5"/>
  <c r="W63" i="5"/>
  <c r="Q63" i="5"/>
  <c r="O63" i="5"/>
  <c r="L63" i="5"/>
  <c r="K63" i="5"/>
  <c r="H63" i="5"/>
  <c r="F63" i="5"/>
  <c r="M63" i="5" s="1"/>
  <c r="BG57" i="5"/>
  <c r="BE57" i="5"/>
  <c r="AI57" i="5"/>
  <c r="AA57" i="5"/>
  <c r="Y57" i="5"/>
  <c r="W57" i="5"/>
  <c r="Q57" i="5"/>
  <c r="O57" i="5"/>
  <c r="L57" i="5"/>
  <c r="K57" i="5"/>
  <c r="H57" i="5"/>
  <c r="F57" i="5"/>
  <c r="BM56" i="5"/>
  <c r="BG56" i="5"/>
  <c r="BE56" i="5"/>
  <c r="AI56" i="5"/>
  <c r="AA56" i="5"/>
  <c r="Y56" i="5"/>
  <c r="W56" i="5"/>
  <c r="Q56" i="5"/>
  <c r="O56" i="5"/>
  <c r="P56" i="5" s="1"/>
  <c r="L56" i="5"/>
  <c r="K56" i="5"/>
  <c r="H56" i="5"/>
  <c r="I56" i="5" s="1"/>
  <c r="F56" i="5"/>
  <c r="M56" i="5" s="1"/>
  <c r="BM28" i="5"/>
  <c r="BG28" i="5"/>
  <c r="BE28" i="5"/>
  <c r="BC28" i="5"/>
  <c r="AW28" i="5"/>
  <c r="AU28" i="5"/>
  <c r="AI28" i="5"/>
  <c r="AA28" i="5"/>
  <c r="Y28" i="5"/>
  <c r="W28" i="5"/>
  <c r="Q28" i="5"/>
  <c r="O28" i="5"/>
  <c r="L28" i="5"/>
  <c r="K28" i="5"/>
  <c r="H28" i="5"/>
  <c r="F28" i="5"/>
  <c r="BG68" i="5"/>
  <c r="BE68" i="5"/>
  <c r="BC68" i="5"/>
  <c r="AW68" i="5"/>
  <c r="AU68" i="5"/>
  <c r="AI68" i="5"/>
  <c r="AA68" i="5"/>
  <c r="Y68" i="5"/>
  <c r="W68" i="5"/>
  <c r="Q68" i="5"/>
  <c r="O68" i="5"/>
  <c r="L68" i="5"/>
  <c r="K68" i="5"/>
  <c r="H68" i="5"/>
  <c r="I68" i="5" s="1"/>
  <c r="F68" i="5"/>
  <c r="BC26" i="5"/>
  <c r="BB26" i="5"/>
  <c r="BA26" i="5"/>
  <c r="AZ26" i="5"/>
  <c r="AY26" i="5"/>
  <c r="AX26" i="5"/>
  <c r="AW26" i="5"/>
  <c r="AV26" i="5"/>
  <c r="AU26" i="5"/>
  <c r="AS26" i="5"/>
  <c r="AR26" i="5"/>
  <c r="AQ26" i="5"/>
  <c r="AP26" i="5"/>
  <c r="AO26" i="5"/>
  <c r="AN26" i="5"/>
  <c r="AM26" i="5"/>
  <c r="AL26" i="5"/>
  <c r="AK26" i="5"/>
  <c r="AI26" i="5"/>
  <c r="AF26" i="5"/>
  <c r="AE26" i="5"/>
  <c r="AD26" i="5"/>
  <c r="AC26" i="5"/>
  <c r="AB26" i="5"/>
  <c r="AA26" i="5"/>
  <c r="Z26" i="5"/>
  <c r="Y26" i="5"/>
  <c r="W26" i="5"/>
  <c r="V26" i="5"/>
  <c r="U26" i="5"/>
  <c r="T26" i="5"/>
  <c r="S26" i="5"/>
  <c r="R26" i="5"/>
  <c r="Q26" i="5"/>
  <c r="P26" i="5"/>
  <c r="O26" i="5"/>
  <c r="M26" i="5"/>
  <c r="L26" i="5"/>
  <c r="K26" i="5"/>
  <c r="H26" i="5"/>
  <c r="F26" i="5"/>
  <c r="BC25" i="5"/>
  <c r="BB25" i="5"/>
  <c r="BA25" i="5"/>
  <c r="AZ25" i="5"/>
  <c r="AY25" i="5"/>
  <c r="AX25" i="5"/>
  <c r="AW25" i="5"/>
  <c r="AV25" i="5"/>
  <c r="AU25" i="5"/>
  <c r="AS25" i="5"/>
  <c r="AR25" i="5"/>
  <c r="AQ25" i="5"/>
  <c r="AP25" i="5"/>
  <c r="AO25" i="5"/>
  <c r="AN25" i="5"/>
  <c r="AM25" i="5"/>
  <c r="AL25" i="5"/>
  <c r="AK25" i="5"/>
  <c r="AI25" i="5"/>
  <c r="AF25" i="5"/>
  <c r="AE25" i="5"/>
  <c r="AD25" i="5"/>
  <c r="AC25" i="5"/>
  <c r="AB25" i="5"/>
  <c r="AA25" i="5"/>
  <c r="Z25" i="5"/>
  <c r="Y25" i="5"/>
  <c r="W25" i="5"/>
  <c r="V25" i="5"/>
  <c r="U25" i="5"/>
  <c r="T25" i="5"/>
  <c r="S25" i="5"/>
  <c r="R25" i="5"/>
  <c r="Q25" i="5"/>
  <c r="P25" i="5"/>
  <c r="O25" i="5"/>
  <c r="M25" i="5"/>
  <c r="L25" i="5"/>
  <c r="K25" i="5"/>
  <c r="I25" i="5"/>
  <c r="H25" i="5"/>
  <c r="F25" i="5"/>
  <c r="BC24" i="5"/>
  <c r="AW24" i="5"/>
  <c r="AU24" i="5"/>
  <c r="AS24" i="5"/>
  <c r="AM24" i="5"/>
  <c r="AK24" i="5"/>
  <c r="AI24" i="5"/>
  <c r="AA24" i="5"/>
  <c r="Y24" i="5"/>
  <c r="W24" i="5"/>
  <c r="Q24" i="5"/>
  <c r="O24" i="5"/>
  <c r="L24" i="5"/>
  <c r="K24" i="5"/>
  <c r="H24" i="5"/>
  <c r="F24" i="5"/>
  <c r="BC23" i="5"/>
  <c r="AW23" i="5"/>
  <c r="AU23" i="5"/>
  <c r="AS23" i="5"/>
  <c r="AM23" i="5"/>
  <c r="AK23" i="5"/>
  <c r="AI23" i="5"/>
  <c r="AA23" i="5"/>
  <c r="Y23" i="5"/>
  <c r="W23" i="5"/>
  <c r="Q23" i="5"/>
  <c r="O23" i="5"/>
  <c r="L23" i="5"/>
  <c r="K23" i="5"/>
  <c r="H23" i="5"/>
  <c r="I23" i="5" s="1"/>
  <c r="F23" i="5"/>
  <c r="BC18" i="5"/>
  <c r="AW18" i="5"/>
  <c r="AU18" i="5"/>
  <c r="AS18" i="5"/>
  <c r="AM18" i="5"/>
  <c r="AK18" i="5"/>
  <c r="AI18" i="5"/>
  <c r="AA18" i="5"/>
  <c r="Y18" i="5"/>
  <c r="W18" i="5"/>
  <c r="Q18" i="5"/>
  <c r="O18" i="5"/>
  <c r="P18" i="5" s="1"/>
  <c r="L18" i="5"/>
  <c r="K18" i="5"/>
  <c r="H18" i="5"/>
  <c r="I18" i="5" s="1"/>
  <c r="F18" i="5"/>
  <c r="M18" i="5" s="1"/>
  <c r="AI16" i="5"/>
  <c r="AP64" i="1"/>
  <c r="AO64" i="1"/>
  <c r="AN64" i="1"/>
  <c r="AM64" i="1"/>
  <c r="AL64" i="1"/>
  <c r="AK64" i="1"/>
  <c r="AJ64" i="1"/>
  <c r="AH64" i="1"/>
  <c r="AG64" i="1"/>
  <c r="AF64" i="1"/>
  <c r="AE64" i="1"/>
  <c r="AD64" i="1"/>
  <c r="AC64" i="1"/>
  <c r="AB64" i="1"/>
  <c r="Z64" i="1"/>
  <c r="X64" i="1"/>
  <c r="W64" i="1"/>
  <c r="V64" i="1"/>
  <c r="U64" i="1"/>
  <c r="T64" i="1"/>
  <c r="S64" i="1"/>
  <c r="R64" i="1"/>
  <c r="P64" i="1"/>
  <c r="O64" i="1"/>
  <c r="N64" i="1"/>
  <c r="L64" i="1"/>
  <c r="K64" i="1"/>
  <c r="J64" i="1"/>
  <c r="H64" i="1"/>
  <c r="G64" i="1"/>
  <c r="E64" i="1"/>
  <c r="AL63" i="1"/>
  <c r="AJ63" i="1"/>
  <c r="AD63" i="1"/>
  <c r="AB63" i="1"/>
  <c r="Z63" i="1"/>
  <c r="T63" i="1"/>
  <c r="R63" i="1"/>
  <c r="L63" i="1"/>
  <c r="J63" i="1"/>
  <c r="G63" i="1"/>
  <c r="AK63" i="1" s="1"/>
  <c r="E63" i="1"/>
  <c r="AP62" i="1"/>
  <c r="AO62" i="1"/>
  <c r="AN62" i="1"/>
  <c r="AM62" i="1"/>
  <c r="AL62" i="1"/>
  <c r="AK62" i="1"/>
  <c r="AJ62" i="1"/>
  <c r="AH62" i="1"/>
  <c r="AG62" i="1"/>
  <c r="AF62" i="1"/>
  <c r="AE62" i="1"/>
  <c r="AD62" i="1"/>
  <c r="AC62" i="1"/>
  <c r="AB62" i="1"/>
  <c r="Z62" i="1"/>
  <c r="X62" i="1"/>
  <c r="W62" i="1"/>
  <c r="V62" i="1"/>
  <c r="U62" i="1"/>
  <c r="T62" i="1"/>
  <c r="S62" i="1"/>
  <c r="R62" i="1"/>
  <c r="P62" i="1"/>
  <c r="O62" i="1"/>
  <c r="N62" i="1"/>
  <c r="M62" i="1"/>
  <c r="L62" i="1"/>
  <c r="K62" i="1"/>
  <c r="J62" i="1"/>
  <c r="H62" i="1"/>
  <c r="G62" i="1"/>
  <c r="E62" i="1"/>
  <c r="AP61" i="1"/>
  <c r="AO61" i="1"/>
  <c r="AN61" i="1"/>
  <c r="AM61" i="1"/>
  <c r="AL61" i="1"/>
  <c r="AK61" i="1"/>
  <c r="AJ61" i="1"/>
  <c r="AH61" i="1"/>
  <c r="AG61" i="1"/>
  <c r="AF61" i="1"/>
  <c r="AE61" i="1"/>
  <c r="AD61" i="1"/>
  <c r="AC61" i="1"/>
  <c r="AB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H61" i="1"/>
  <c r="G61" i="1"/>
  <c r="E61" i="1"/>
  <c r="AL60" i="1"/>
  <c r="AJ60" i="1"/>
  <c r="AD60" i="1"/>
  <c r="AB60" i="1"/>
  <c r="Z60" i="1"/>
  <c r="T60" i="1"/>
  <c r="R60" i="1"/>
  <c r="L60" i="1"/>
  <c r="J60" i="1"/>
  <c r="G60" i="1"/>
  <c r="H60" i="1" s="1"/>
  <c r="E60" i="1"/>
  <c r="Z59" i="1"/>
  <c r="H59" i="1"/>
  <c r="G59" i="1"/>
  <c r="E59" i="1"/>
  <c r="AP58" i="1"/>
  <c r="AO58" i="1"/>
  <c r="AN58" i="1"/>
  <c r="AM58" i="1"/>
  <c r="AL58" i="1"/>
  <c r="AK58" i="1"/>
  <c r="AJ58" i="1"/>
  <c r="AH58" i="1"/>
  <c r="AG58" i="1"/>
  <c r="AF58" i="1"/>
  <c r="AE58" i="1"/>
  <c r="AD58" i="1"/>
  <c r="AC58" i="1"/>
  <c r="AB58" i="1"/>
  <c r="Z58" i="1"/>
  <c r="X58" i="1"/>
  <c r="W58" i="1"/>
  <c r="V58" i="1"/>
  <c r="U58" i="1"/>
  <c r="T58" i="1"/>
  <c r="S58" i="1"/>
  <c r="R58" i="1"/>
  <c r="P58" i="1"/>
  <c r="O58" i="1"/>
  <c r="N58" i="1"/>
  <c r="M58" i="1"/>
  <c r="L58" i="1"/>
  <c r="K58" i="1"/>
  <c r="J58" i="1"/>
  <c r="H58" i="1"/>
  <c r="G58" i="1"/>
  <c r="E58" i="1"/>
  <c r="AP57" i="1"/>
  <c r="AO57" i="1"/>
  <c r="AN57" i="1"/>
  <c r="AM57" i="1"/>
  <c r="AL57" i="1"/>
  <c r="AK57" i="1"/>
  <c r="AJ57" i="1"/>
  <c r="AH57" i="1"/>
  <c r="AG57" i="1"/>
  <c r="AF57" i="1"/>
  <c r="AE57" i="1"/>
  <c r="AD57" i="1"/>
  <c r="AC57" i="1"/>
  <c r="AB57" i="1"/>
  <c r="Z57" i="1"/>
  <c r="X57" i="1"/>
  <c r="W57" i="1"/>
  <c r="V57" i="1"/>
  <c r="U57" i="1"/>
  <c r="T57" i="1"/>
  <c r="S57" i="1"/>
  <c r="R57" i="1"/>
  <c r="P57" i="1"/>
  <c r="O57" i="1"/>
  <c r="N57" i="1"/>
  <c r="M57" i="1"/>
  <c r="L57" i="1"/>
  <c r="K57" i="1"/>
  <c r="J57" i="1"/>
  <c r="H57" i="1"/>
  <c r="G57" i="1"/>
  <c r="E57" i="1"/>
  <c r="AP56" i="1"/>
  <c r="AO56" i="1"/>
  <c r="AN56" i="1"/>
  <c r="AM56" i="1"/>
  <c r="AL56" i="1"/>
  <c r="AK56" i="1"/>
  <c r="AJ56" i="1"/>
  <c r="AH56" i="1"/>
  <c r="AG56" i="1"/>
  <c r="AF56" i="1"/>
  <c r="AE56" i="1"/>
  <c r="AD56" i="1"/>
  <c r="AC56" i="1"/>
  <c r="AB56" i="1"/>
  <c r="Z56" i="1"/>
  <c r="X56" i="1"/>
  <c r="W56" i="1"/>
  <c r="V56" i="1"/>
  <c r="U56" i="1"/>
  <c r="T56" i="1"/>
  <c r="S56" i="1"/>
  <c r="R56" i="1"/>
  <c r="P56" i="1"/>
  <c r="O56" i="1"/>
  <c r="N56" i="1"/>
  <c r="M56" i="1"/>
  <c r="L56" i="1"/>
  <c r="K56" i="1"/>
  <c r="J56" i="1"/>
  <c r="H56" i="1"/>
  <c r="G56" i="1"/>
  <c r="E56" i="1"/>
  <c r="AP55" i="1"/>
  <c r="AO55" i="1"/>
  <c r="AN55" i="1"/>
  <c r="AM55" i="1"/>
  <c r="AL55" i="1"/>
  <c r="AK55" i="1"/>
  <c r="AJ55" i="1"/>
  <c r="AH55" i="1"/>
  <c r="AG55" i="1"/>
  <c r="AF55" i="1"/>
  <c r="AE55" i="1"/>
  <c r="AD55" i="1"/>
  <c r="AC55" i="1"/>
  <c r="AB55" i="1"/>
  <c r="Z55" i="1"/>
  <c r="X55" i="1"/>
  <c r="W55" i="1"/>
  <c r="V55" i="1"/>
  <c r="U55" i="1"/>
  <c r="T55" i="1"/>
  <c r="S55" i="1"/>
  <c r="R55" i="1"/>
  <c r="P55" i="1"/>
  <c r="O55" i="1"/>
  <c r="N55" i="1"/>
  <c r="M55" i="1"/>
  <c r="L55" i="1"/>
  <c r="K55" i="1"/>
  <c r="J55" i="1"/>
  <c r="H55" i="1"/>
  <c r="G55" i="1"/>
  <c r="E55" i="1"/>
  <c r="AL54" i="1"/>
  <c r="AJ54" i="1"/>
  <c r="AD54" i="1"/>
  <c r="AB54" i="1"/>
  <c r="Z54" i="1"/>
  <c r="T54" i="1"/>
  <c r="R54" i="1"/>
  <c r="L54" i="1"/>
  <c r="J54" i="1"/>
  <c r="G54" i="1"/>
  <c r="E54" i="1"/>
  <c r="AL53" i="1"/>
  <c r="AJ53" i="1"/>
  <c r="AD53" i="1"/>
  <c r="AB53" i="1"/>
  <c r="Z53" i="1"/>
  <c r="T53" i="1"/>
  <c r="R53" i="1"/>
  <c r="L53" i="1"/>
  <c r="J53" i="1"/>
  <c r="G53" i="1"/>
  <c r="E53" i="1"/>
  <c r="AL52" i="1"/>
  <c r="AJ52" i="1"/>
  <c r="AD52" i="1"/>
  <c r="AB52" i="1"/>
  <c r="Z52" i="1"/>
  <c r="T52" i="1"/>
  <c r="R52" i="1"/>
  <c r="L52" i="1"/>
  <c r="J52" i="1"/>
  <c r="H52" i="1"/>
  <c r="G52" i="1"/>
  <c r="E52" i="1"/>
  <c r="Z51" i="1"/>
  <c r="H51" i="1"/>
  <c r="G51" i="1"/>
  <c r="E51" i="1"/>
  <c r="AP50" i="1"/>
  <c r="AO50" i="1"/>
  <c r="AN50" i="1"/>
  <c r="AM50" i="1"/>
  <c r="AL50" i="1"/>
  <c r="AK50" i="1"/>
  <c r="AJ50" i="1"/>
  <c r="AH50" i="1"/>
  <c r="AG50" i="1"/>
  <c r="AF50" i="1"/>
  <c r="AE50" i="1"/>
  <c r="AD50" i="1"/>
  <c r="AC50" i="1"/>
  <c r="AB50" i="1"/>
  <c r="Z50" i="1"/>
  <c r="X50" i="1"/>
  <c r="W50" i="1"/>
  <c r="V50" i="1"/>
  <c r="U50" i="1"/>
  <c r="T50" i="1"/>
  <c r="S50" i="1"/>
  <c r="R50" i="1"/>
  <c r="P50" i="1"/>
  <c r="O50" i="1"/>
  <c r="N50" i="1"/>
  <c r="M50" i="1"/>
  <c r="L50" i="1"/>
  <c r="K50" i="1"/>
  <c r="J50" i="1"/>
  <c r="H50" i="1"/>
  <c r="G50" i="1"/>
  <c r="E50" i="1"/>
  <c r="AP29" i="1"/>
  <c r="AO29" i="1"/>
  <c r="AN29" i="1"/>
  <c r="AM29" i="1"/>
  <c r="AL29" i="1"/>
  <c r="AK29" i="1"/>
  <c r="AJ29" i="1"/>
  <c r="AH29" i="1"/>
  <c r="AG29" i="1"/>
  <c r="AF29" i="1"/>
  <c r="AE29" i="1"/>
  <c r="AD29" i="1"/>
  <c r="AC29" i="1"/>
  <c r="AB29" i="1"/>
  <c r="Z29" i="1"/>
  <c r="X29" i="1"/>
  <c r="W29" i="1"/>
  <c r="V29" i="1"/>
  <c r="U29" i="1"/>
  <c r="T29" i="1"/>
  <c r="S29" i="1"/>
  <c r="R29" i="1"/>
  <c r="P29" i="1"/>
  <c r="O29" i="1"/>
  <c r="N29" i="1"/>
  <c r="M29" i="1"/>
  <c r="L29" i="1"/>
  <c r="K29" i="1"/>
  <c r="H29" i="1"/>
  <c r="G29" i="1"/>
  <c r="E29" i="1"/>
  <c r="AL28" i="1"/>
  <c r="AJ28" i="1"/>
  <c r="AD28" i="1"/>
  <c r="AB28" i="1"/>
  <c r="Z28" i="1"/>
  <c r="T28" i="1"/>
  <c r="R28" i="1"/>
  <c r="L28" i="1"/>
  <c r="J28" i="1"/>
  <c r="G28" i="1"/>
  <c r="E28" i="1"/>
  <c r="AP27" i="1"/>
  <c r="AO27" i="1"/>
  <c r="AN27" i="1"/>
  <c r="AM27" i="1"/>
  <c r="AL27" i="1"/>
  <c r="AK27" i="1"/>
  <c r="AJ27" i="1"/>
  <c r="AH27" i="1"/>
  <c r="AG27" i="1"/>
  <c r="AF27" i="1"/>
  <c r="AE27" i="1"/>
  <c r="AD27" i="1"/>
  <c r="AC27" i="1"/>
  <c r="AB27" i="1"/>
  <c r="Z27" i="1"/>
  <c r="X27" i="1"/>
  <c r="W27" i="1"/>
  <c r="V27" i="1"/>
  <c r="U27" i="1"/>
  <c r="T27" i="1"/>
  <c r="S27" i="1"/>
  <c r="R27" i="1"/>
  <c r="P27" i="1"/>
  <c r="O27" i="1"/>
  <c r="N27" i="1"/>
  <c r="M27" i="1"/>
  <c r="L27" i="1"/>
  <c r="K27" i="1"/>
  <c r="H27" i="1"/>
  <c r="G27" i="1"/>
  <c r="E27" i="1"/>
  <c r="AL26" i="1"/>
  <c r="AJ26" i="1"/>
  <c r="AD26" i="1"/>
  <c r="AB26" i="1"/>
  <c r="Z26" i="1"/>
  <c r="T26" i="1"/>
  <c r="R26" i="1"/>
  <c r="L26" i="1"/>
  <c r="J26" i="1"/>
  <c r="G26" i="1"/>
  <c r="E26" i="1"/>
  <c r="AP25" i="1"/>
  <c r="AO25" i="1"/>
  <c r="AN25" i="1"/>
  <c r="AM25" i="1"/>
  <c r="AL25" i="1"/>
  <c r="AK25" i="1"/>
  <c r="AJ25" i="1"/>
  <c r="AH25" i="1"/>
  <c r="AG25" i="1"/>
  <c r="AF25" i="1"/>
  <c r="AE25" i="1"/>
  <c r="AD25" i="1"/>
  <c r="AC25" i="1"/>
  <c r="AB25" i="1"/>
  <c r="Z25" i="1"/>
  <c r="X25" i="1"/>
  <c r="W25" i="1"/>
  <c r="V25" i="1"/>
  <c r="U25" i="1"/>
  <c r="T25" i="1"/>
  <c r="S25" i="1"/>
  <c r="R25" i="1"/>
  <c r="P25" i="1"/>
  <c r="O25" i="1"/>
  <c r="N25" i="1"/>
  <c r="M25" i="1"/>
  <c r="L25" i="1"/>
  <c r="K25" i="1"/>
  <c r="H25" i="1"/>
  <c r="G25" i="1"/>
  <c r="E25" i="1"/>
  <c r="AL24" i="1"/>
  <c r="AJ24" i="1"/>
  <c r="AD24" i="1"/>
  <c r="AB24" i="1"/>
  <c r="Z24" i="1"/>
  <c r="T24" i="1"/>
  <c r="R24" i="1"/>
  <c r="L24" i="1"/>
  <c r="J24" i="1"/>
  <c r="H24" i="1"/>
  <c r="G24" i="1"/>
  <c r="E24" i="1"/>
  <c r="AP23" i="1"/>
  <c r="AO23" i="1"/>
  <c r="AN23" i="1"/>
  <c r="AM23" i="1"/>
  <c r="AL23" i="1"/>
  <c r="AK23" i="1"/>
  <c r="AJ23" i="1"/>
  <c r="AH23" i="1"/>
  <c r="AG23" i="1"/>
  <c r="AF23" i="1"/>
  <c r="AE23" i="1"/>
  <c r="AD23" i="1"/>
  <c r="AC23" i="1"/>
  <c r="AB23" i="1"/>
  <c r="Z23" i="1"/>
  <c r="X23" i="1"/>
  <c r="W23" i="1"/>
  <c r="V23" i="1"/>
  <c r="U23" i="1"/>
  <c r="T23" i="1"/>
  <c r="S23" i="1"/>
  <c r="R23" i="1"/>
  <c r="P23" i="1"/>
  <c r="O23" i="1"/>
  <c r="N23" i="1"/>
  <c r="M23" i="1"/>
  <c r="L23" i="1"/>
  <c r="K23" i="1"/>
  <c r="H23" i="1"/>
  <c r="G23" i="1"/>
  <c r="E23" i="1"/>
  <c r="AL22" i="1"/>
  <c r="AJ22" i="1"/>
  <c r="AD22" i="1"/>
  <c r="AB22" i="1"/>
  <c r="Z22" i="1"/>
  <c r="T22" i="1"/>
  <c r="R22" i="1"/>
  <c r="L22" i="1"/>
  <c r="J22" i="1"/>
  <c r="G22" i="1"/>
  <c r="E22" i="1"/>
  <c r="AP21" i="1"/>
  <c r="AO21" i="1"/>
  <c r="AN21" i="1"/>
  <c r="AM21" i="1"/>
  <c r="AL21" i="1"/>
  <c r="AK21" i="1"/>
  <c r="AJ21" i="1"/>
  <c r="AH21" i="1"/>
  <c r="AG21" i="1"/>
  <c r="AF21" i="1"/>
  <c r="AE21" i="1"/>
  <c r="AD21" i="1"/>
  <c r="AC21" i="1"/>
  <c r="AB21" i="1"/>
  <c r="Z21" i="1"/>
  <c r="X21" i="1"/>
  <c r="W21" i="1"/>
  <c r="V21" i="1"/>
  <c r="U21" i="1"/>
  <c r="T21" i="1"/>
  <c r="S21" i="1"/>
  <c r="R21" i="1"/>
  <c r="P21" i="1"/>
  <c r="O21" i="1"/>
  <c r="N21" i="1"/>
  <c r="M21" i="1"/>
  <c r="L21" i="1"/>
  <c r="K21" i="1"/>
  <c r="H21" i="1"/>
  <c r="G21" i="1"/>
  <c r="E21" i="1"/>
  <c r="AL20" i="1"/>
  <c r="AJ20" i="1"/>
  <c r="AD20" i="1"/>
  <c r="AB20" i="1"/>
  <c r="Z20" i="1"/>
  <c r="T20" i="1"/>
  <c r="R20" i="1"/>
  <c r="L20" i="1"/>
  <c r="J20" i="1"/>
  <c r="H20" i="1"/>
  <c r="G20" i="1"/>
  <c r="E20" i="1"/>
  <c r="AP19" i="1"/>
  <c r="AO19" i="1"/>
  <c r="AN19" i="1"/>
  <c r="AM19" i="1"/>
  <c r="AL19" i="1"/>
  <c r="AK19" i="1"/>
  <c r="AJ19" i="1"/>
  <c r="AH19" i="1"/>
  <c r="AG19" i="1"/>
  <c r="AF19" i="1"/>
  <c r="AE19" i="1"/>
  <c r="AD19" i="1"/>
  <c r="AC19" i="1"/>
  <c r="AB19" i="1"/>
  <c r="Z19" i="1"/>
  <c r="X19" i="1"/>
  <c r="W19" i="1"/>
  <c r="V19" i="1"/>
  <c r="U19" i="1"/>
  <c r="T19" i="1"/>
  <c r="S19" i="1"/>
  <c r="R19" i="1"/>
  <c r="P19" i="1"/>
  <c r="O19" i="1"/>
  <c r="N19" i="1"/>
  <c r="M19" i="1"/>
  <c r="L19" i="1"/>
  <c r="K19" i="1"/>
  <c r="H19" i="1"/>
  <c r="G19" i="1"/>
  <c r="E19" i="1"/>
  <c r="AL18" i="1"/>
  <c r="AK18" i="1"/>
  <c r="AM18" i="1" s="1"/>
  <c r="AJ18" i="1"/>
  <c r="AD18" i="1"/>
  <c r="AB18" i="1"/>
  <c r="Z18" i="1"/>
  <c r="T18" i="1"/>
  <c r="R18" i="1"/>
  <c r="L18" i="1"/>
  <c r="H18" i="1"/>
  <c r="G18" i="1"/>
  <c r="E18" i="1"/>
  <c r="AC52" i="1" l="1"/>
  <c r="S26" i="1"/>
  <c r="AK60" i="1"/>
  <c r="AK20" i="1"/>
  <c r="AC22" i="1"/>
  <c r="AE22" i="1" s="1"/>
  <c r="AF22" i="1" s="1"/>
  <c r="S63" i="1"/>
  <c r="S60" i="1"/>
  <c r="AL24" i="5"/>
  <c r="AN24" i="5" s="1"/>
  <c r="AR24" i="5" s="1"/>
  <c r="AQ24" i="5" s="1"/>
  <c r="AV68" i="5"/>
  <c r="P63" i="5"/>
  <c r="AC20" i="1"/>
  <c r="AE20" i="1" s="1"/>
  <c r="AC26" i="1"/>
  <c r="BF56" i="5"/>
  <c r="BH56" i="5" s="1"/>
  <c r="BK56" i="5" s="1"/>
  <c r="BJ56" i="5" s="1"/>
  <c r="S52" i="1"/>
  <c r="K53" i="1"/>
  <c r="AK24" i="1"/>
  <c r="K28" i="1"/>
  <c r="K26" i="1"/>
  <c r="AK52" i="1"/>
  <c r="K63" i="1"/>
  <c r="AC63" i="1"/>
  <c r="K52" i="1"/>
  <c r="H63" i="1"/>
  <c r="K54" i="1"/>
  <c r="I28" i="5"/>
  <c r="R56" i="5"/>
  <c r="S56" i="5" s="1"/>
  <c r="BF68" i="5"/>
  <c r="BH68" i="5" s="1"/>
  <c r="BI68" i="5" s="1"/>
  <c r="P28" i="5"/>
  <c r="R28" i="5" s="1"/>
  <c r="V28" i="5" s="1"/>
  <c r="Z28" i="5"/>
  <c r="AB28" i="5" s="1"/>
  <c r="AE28" i="5" s="1"/>
  <c r="AV28" i="5"/>
  <c r="AX28" i="5" s="1"/>
  <c r="BB28" i="5" s="1"/>
  <c r="BA28" i="5" s="1"/>
  <c r="AL23" i="5"/>
  <c r="AN23" i="5" s="1"/>
  <c r="AQ23" i="5" s="1"/>
  <c r="R18" i="5"/>
  <c r="V18" i="5" s="1"/>
  <c r="U18" i="5" s="1"/>
  <c r="Z18" i="5"/>
  <c r="AB18" i="5" s="1"/>
  <c r="AE18" i="5" s="1"/>
  <c r="AL18" i="5"/>
  <c r="AN18" i="5" s="1"/>
  <c r="AR18" i="5" s="1"/>
  <c r="AQ18" i="5" s="1"/>
  <c r="M23" i="5"/>
  <c r="AG23" i="5" s="1"/>
  <c r="Z24" i="5"/>
  <c r="AB24" i="5" s="1"/>
  <c r="AE24" i="5" s="1"/>
  <c r="AG25" i="5"/>
  <c r="I57" i="5"/>
  <c r="AV18" i="5"/>
  <c r="AX18" i="5" s="1"/>
  <c r="AV23" i="5"/>
  <c r="AX23" i="5" s="1"/>
  <c r="I24" i="5"/>
  <c r="AV24" i="5"/>
  <c r="AX24" i="5" s="1"/>
  <c r="P68" i="5"/>
  <c r="R68" i="5" s="1"/>
  <c r="BF28" i="5"/>
  <c r="BH28" i="5" s="1"/>
  <c r="BI28" i="5" s="1"/>
  <c r="P57" i="5"/>
  <c r="R57" i="5" s="1"/>
  <c r="T57" i="5" s="1"/>
  <c r="Z57" i="5"/>
  <c r="AB57" i="5" s="1"/>
  <c r="AC57" i="5" s="1"/>
  <c r="BF57" i="5"/>
  <c r="BH57" i="5" s="1"/>
  <c r="P108" i="5"/>
  <c r="AG18" i="5"/>
  <c r="P23" i="5"/>
  <c r="R23" i="5" s="1"/>
  <c r="Z23" i="5"/>
  <c r="AB23" i="5" s="1"/>
  <c r="P24" i="5"/>
  <c r="R24" i="5" s="1"/>
  <c r="AG26" i="5"/>
  <c r="M68" i="5"/>
  <c r="AG68" i="5" s="1"/>
  <c r="Z68" i="5"/>
  <c r="AB68" i="5" s="1"/>
  <c r="M24" i="5"/>
  <c r="AG24" i="5" s="1"/>
  <c r="Z56" i="5"/>
  <c r="AB56" i="5" s="1"/>
  <c r="AD56" i="5" s="1"/>
  <c r="AC56" i="5" s="1"/>
  <c r="Z63" i="5"/>
  <c r="I63" i="5"/>
  <c r="S20" i="1"/>
  <c r="K24" i="1"/>
  <c r="AC24" i="1"/>
  <c r="H26" i="1"/>
  <c r="AK26" i="1"/>
  <c r="H53" i="1"/>
  <c r="S53" i="1"/>
  <c r="AK54" i="1"/>
  <c r="K60" i="1"/>
  <c r="AC60" i="1"/>
  <c r="K20" i="1"/>
  <c r="H22" i="1"/>
  <c r="AK22" i="1"/>
  <c r="AM22" i="1" s="1"/>
  <c r="H28" i="1"/>
  <c r="S28" i="1"/>
  <c r="AK28" i="1"/>
  <c r="AC53" i="1"/>
  <c r="H54" i="1"/>
  <c r="S54" i="1"/>
  <c r="S22" i="1"/>
  <c r="AC28" i="1"/>
  <c r="AC54" i="1"/>
  <c r="K22" i="1"/>
  <c r="S24" i="1"/>
  <c r="AK53" i="1"/>
  <c r="AG56" i="5"/>
  <c r="M28" i="5"/>
  <c r="AG28" i="5" s="1"/>
  <c r="AN18" i="1"/>
  <c r="AO18" i="1"/>
  <c r="AP18" i="1"/>
  <c r="K18" i="1"/>
  <c r="M18" i="1" s="1"/>
  <c r="S18" i="1"/>
  <c r="U18" i="1" s="1"/>
  <c r="AC18" i="1"/>
  <c r="AE18" i="1" s="1"/>
  <c r="M57" i="5"/>
  <c r="AG57" i="5" s="1"/>
  <c r="AG63" i="5"/>
  <c r="Z17" i="1"/>
  <c r="AP16" i="1"/>
  <c r="AO16" i="1"/>
  <c r="AN16" i="1"/>
  <c r="AM16" i="1"/>
  <c r="AL16" i="1"/>
  <c r="AK16" i="1"/>
  <c r="AJ16" i="1"/>
  <c r="AH16" i="1"/>
  <c r="AG16" i="1"/>
  <c r="AF16" i="1"/>
  <c r="AE16" i="1"/>
  <c r="AD16" i="1"/>
  <c r="AC16" i="1"/>
  <c r="AB16" i="1"/>
  <c r="Z16" i="1"/>
  <c r="X16" i="1"/>
  <c r="W16" i="1"/>
  <c r="V16" i="1"/>
  <c r="U16" i="1"/>
  <c r="T16" i="1"/>
  <c r="S16" i="1"/>
  <c r="R16" i="1"/>
  <c r="P16" i="1"/>
  <c r="O16" i="1"/>
  <c r="N16" i="1"/>
  <c r="M16" i="1"/>
  <c r="L16" i="1"/>
  <c r="K16" i="1"/>
  <c r="J16" i="1"/>
  <c r="H16" i="1"/>
  <c r="G16" i="1"/>
  <c r="E16" i="1"/>
  <c r="Z15" i="1"/>
  <c r="AP47" i="4"/>
  <c r="AO47" i="4"/>
  <c r="AN47" i="4"/>
  <c r="AM47" i="4"/>
  <c r="AL47" i="4"/>
  <c r="AK47" i="4"/>
  <c r="AJ47" i="4"/>
  <c r="AH47" i="4"/>
  <c r="AG47" i="4"/>
  <c r="AF47" i="4"/>
  <c r="AE47" i="4"/>
  <c r="AD47" i="4"/>
  <c r="AC47" i="4"/>
  <c r="AB47" i="4"/>
  <c r="Z47" i="4"/>
  <c r="X47" i="4"/>
  <c r="W47" i="4"/>
  <c r="V47" i="4"/>
  <c r="U47" i="4"/>
  <c r="T47" i="4"/>
  <c r="S47" i="4"/>
  <c r="R47" i="4"/>
  <c r="P47" i="4"/>
  <c r="O47" i="4"/>
  <c r="N47" i="4"/>
  <c r="L47" i="4"/>
  <c r="K47" i="4"/>
  <c r="J47" i="4"/>
  <c r="H47" i="4"/>
  <c r="G47" i="4"/>
  <c r="E47" i="4"/>
  <c r="AL46" i="4"/>
  <c r="AJ46" i="4"/>
  <c r="AD46" i="4"/>
  <c r="AB46" i="4"/>
  <c r="Z46" i="4"/>
  <c r="T46" i="4"/>
  <c r="R46" i="4"/>
  <c r="L46" i="4"/>
  <c r="J46" i="4"/>
  <c r="G46" i="4"/>
  <c r="H46" i="4" s="1"/>
  <c r="E46" i="4"/>
  <c r="AP45" i="4"/>
  <c r="AO45" i="4"/>
  <c r="AN45" i="4"/>
  <c r="AM45" i="4"/>
  <c r="AL45" i="4"/>
  <c r="AK45" i="4"/>
  <c r="AJ45" i="4"/>
  <c r="AH45" i="4"/>
  <c r="AG45" i="4"/>
  <c r="AF45" i="4"/>
  <c r="AE45" i="4"/>
  <c r="AD45" i="4"/>
  <c r="AC45" i="4"/>
  <c r="AB45" i="4"/>
  <c r="Z45" i="4"/>
  <c r="X45" i="4"/>
  <c r="W45" i="4"/>
  <c r="V45" i="4"/>
  <c r="U45" i="4"/>
  <c r="T45" i="4"/>
  <c r="S45" i="4"/>
  <c r="R45" i="4"/>
  <c r="P45" i="4"/>
  <c r="O45" i="4"/>
  <c r="N45" i="4"/>
  <c r="M45" i="4"/>
  <c r="L45" i="4"/>
  <c r="K45" i="4"/>
  <c r="J45" i="4"/>
  <c r="H45" i="4"/>
  <c r="G45" i="4"/>
  <c r="E45" i="4"/>
  <c r="AP44" i="4"/>
  <c r="AO44" i="4"/>
  <c r="AN44" i="4"/>
  <c r="AM44" i="4"/>
  <c r="AL44" i="4"/>
  <c r="AK44" i="4"/>
  <c r="AJ44" i="4"/>
  <c r="AH44" i="4"/>
  <c r="AG44" i="4"/>
  <c r="AF44" i="4"/>
  <c r="AE44" i="4"/>
  <c r="AD44" i="4"/>
  <c r="AC44" i="4"/>
  <c r="AB44" i="4"/>
  <c r="Z44" i="4"/>
  <c r="X44" i="4"/>
  <c r="W44" i="4"/>
  <c r="V44" i="4"/>
  <c r="U44" i="4"/>
  <c r="T44" i="4"/>
  <c r="S44" i="4"/>
  <c r="R44" i="4"/>
  <c r="P44" i="4"/>
  <c r="O44" i="4"/>
  <c r="N44" i="4"/>
  <c r="M44" i="4"/>
  <c r="L44" i="4"/>
  <c r="K44" i="4"/>
  <c r="J44" i="4"/>
  <c r="H44" i="4"/>
  <c r="G44" i="4"/>
  <c r="E44" i="4"/>
  <c r="AL43" i="4"/>
  <c r="AJ43" i="4"/>
  <c r="AD43" i="4"/>
  <c r="AB43" i="4"/>
  <c r="Z43" i="4"/>
  <c r="T43" i="4"/>
  <c r="R43" i="4"/>
  <c r="L43" i="4"/>
  <c r="J43" i="4"/>
  <c r="H43" i="4"/>
  <c r="G43" i="4"/>
  <c r="E43" i="4"/>
  <c r="Z42" i="4"/>
  <c r="H42" i="4"/>
  <c r="G42" i="4"/>
  <c r="E42" i="4"/>
  <c r="AP41" i="4"/>
  <c r="AO41" i="4"/>
  <c r="AN41" i="4"/>
  <c r="AM41" i="4"/>
  <c r="AL41" i="4"/>
  <c r="AK41" i="4"/>
  <c r="AJ41" i="4"/>
  <c r="AH41" i="4"/>
  <c r="AG41" i="4"/>
  <c r="AF41" i="4"/>
  <c r="AE41" i="4"/>
  <c r="AD41" i="4"/>
  <c r="AC41" i="4"/>
  <c r="AB41" i="4"/>
  <c r="Z41" i="4"/>
  <c r="X41" i="4"/>
  <c r="W41" i="4"/>
  <c r="V41" i="4"/>
  <c r="U41" i="4"/>
  <c r="T41" i="4"/>
  <c r="S41" i="4"/>
  <c r="R41" i="4"/>
  <c r="P41" i="4"/>
  <c r="O41" i="4"/>
  <c r="N41" i="4"/>
  <c r="M41" i="4"/>
  <c r="L41" i="4"/>
  <c r="K41" i="4"/>
  <c r="J41" i="4"/>
  <c r="H41" i="4"/>
  <c r="G41" i="4"/>
  <c r="E41" i="4"/>
  <c r="AP40" i="4"/>
  <c r="AO40" i="4"/>
  <c r="AN40" i="4"/>
  <c r="AM40" i="4"/>
  <c r="AL40" i="4"/>
  <c r="AK40" i="4"/>
  <c r="AJ40" i="4"/>
  <c r="AH40" i="4"/>
  <c r="AG40" i="4"/>
  <c r="AF40" i="4"/>
  <c r="AE40" i="4"/>
  <c r="AD40" i="4"/>
  <c r="AC40" i="4"/>
  <c r="AB40" i="4"/>
  <c r="Z40" i="4"/>
  <c r="X40" i="4"/>
  <c r="W40" i="4"/>
  <c r="V40" i="4"/>
  <c r="U40" i="4"/>
  <c r="T40" i="4"/>
  <c r="S40" i="4"/>
  <c r="R40" i="4"/>
  <c r="P40" i="4"/>
  <c r="O40" i="4"/>
  <c r="N40" i="4"/>
  <c r="M40" i="4"/>
  <c r="L40" i="4"/>
  <c r="K40" i="4"/>
  <c r="J40" i="4"/>
  <c r="H40" i="4"/>
  <c r="G40" i="4"/>
  <c r="E40" i="4"/>
  <c r="AP39" i="4"/>
  <c r="AO39" i="4"/>
  <c r="AN39" i="4"/>
  <c r="AM39" i="4"/>
  <c r="AL39" i="4"/>
  <c r="AK39" i="4"/>
  <c r="AJ39" i="4"/>
  <c r="AH39" i="4"/>
  <c r="AG39" i="4"/>
  <c r="AF39" i="4"/>
  <c r="AE39" i="4"/>
  <c r="AD39" i="4"/>
  <c r="AC39" i="4"/>
  <c r="AB39" i="4"/>
  <c r="Z39" i="4"/>
  <c r="X39" i="4"/>
  <c r="W39" i="4"/>
  <c r="V39" i="4"/>
  <c r="U39" i="4"/>
  <c r="T39" i="4"/>
  <c r="S39" i="4"/>
  <c r="R39" i="4"/>
  <c r="P39" i="4"/>
  <c r="O39" i="4"/>
  <c r="N39" i="4"/>
  <c r="M39" i="4"/>
  <c r="L39" i="4"/>
  <c r="K39" i="4"/>
  <c r="J39" i="4"/>
  <c r="H39" i="4"/>
  <c r="G39" i="4"/>
  <c r="E39" i="4"/>
  <c r="AP38" i="4"/>
  <c r="AO38" i="4"/>
  <c r="AN38" i="4"/>
  <c r="AM38" i="4"/>
  <c r="AL38" i="4"/>
  <c r="AK38" i="4"/>
  <c r="AJ38" i="4"/>
  <c r="AH38" i="4"/>
  <c r="AG38" i="4"/>
  <c r="AF38" i="4"/>
  <c r="AE38" i="4"/>
  <c r="AD38" i="4"/>
  <c r="AC38" i="4"/>
  <c r="AB38" i="4"/>
  <c r="Z38" i="4"/>
  <c r="X38" i="4"/>
  <c r="W38" i="4"/>
  <c r="V38" i="4"/>
  <c r="U38" i="4"/>
  <c r="T38" i="4"/>
  <c r="S38" i="4"/>
  <c r="R38" i="4"/>
  <c r="P38" i="4"/>
  <c r="O38" i="4"/>
  <c r="N38" i="4"/>
  <c r="M38" i="4"/>
  <c r="L38" i="4"/>
  <c r="K38" i="4"/>
  <c r="J38" i="4"/>
  <c r="H38" i="4"/>
  <c r="G38" i="4"/>
  <c r="E38" i="4"/>
  <c r="AP37" i="4"/>
  <c r="AO37" i="4"/>
  <c r="AN37" i="4"/>
  <c r="AM37" i="4"/>
  <c r="AL37" i="4"/>
  <c r="AK37" i="4"/>
  <c r="AJ37" i="4"/>
  <c r="AH37" i="4"/>
  <c r="AG37" i="4"/>
  <c r="AF37" i="4"/>
  <c r="AE37" i="4"/>
  <c r="AD37" i="4"/>
  <c r="AC37" i="4"/>
  <c r="AB37" i="4"/>
  <c r="Z37" i="4"/>
  <c r="X37" i="4"/>
  <c r="W37" i="4"/>
  <c r="V37" i="4"/>
  <c r="U37" i="4"/>
  <c r="T37" i="4"/>
  <c r="S37" i="4"/>
  <c r="R37" i="4"/>
  <c r="P37" i="4"/>
  <c r="O37" i="4"/>
  <c r="N37" i="4"/>
  <c r="M37" i="4"/>
  <c r="L37" i="4"/>
  <c r="K37" i="4"/>
  <c r="J37" i="4"/>
  <c r="H37" i="4"/>
  <c r="G37" i="4"/>
  <c r="E37" i="4"/>
  <c r="AP36" i="4"/>
  <c r="AO36" i="4"/>
  <c r="AN36" i="4"/>
  <c r="AM36" i="4"/>
  <c r="AL36" i="4"/>
  <c r="AK36" i="4"/>
  <c r="AJ36" i="4"/>
  <c r="AH36" i="4"/>
  <c r="AG36" i="4"/>
  <c r="AF36" i="4"/>
  <c r="AE36" i="4"/>
  <c r="AD36" i="4"/>
  <c r="AC36" i="4"/>
  <c r="AB36" i="4"/>
  <c r="Z36" i="4"/>
  <c r="X36" i="4"/>
  <c r="W36" i="4"/>
  <c r="V36" i="4"/>
  <c r="U36" i="4"/>
  <c r="T36" i="4"/>
  <c r="S36" i="4"/>
  <c r="R36" i="4"/>
  <c r="P36" i="4"/>
  <c r="O36" i="4"/>
  <c r="N36" i="4"/>
  <c r="M36" i="4"/>
  <c r="L36" i="4"/>
  <c r="K36" i="4"/>
  <c r="J36" i="4"/>
  <c r="H36" i="4"/>
  <c r="G36" i="4"/>
  <c r="E36" i="4"/>
  <c r="AL35" i="4"/>
  <c r="AJ35" i="4"/>
  <c r="AD35" i="4"/>
  <c r="AB35" i="4"/>
  <c r="Z35" i="4"/>
  <c r="T35" i="4"/>
  <c r="R35" i="4"/>
  <c r="L35" i="4"/>
  <c r="J35" i="4"/>
  <c r="G35" i="4"/>
  <c r="AK35" i="4" s="1"/>
  <c r="E35" i="4"/>
  <c r="AL34" i="4"/>
  <c r="AJ34" i="4"/>
  <c r="AD34" i="4"/>
  <c r="AB34" i="4"/>
  <c r="Z34" i="4"/>
  <c r="T34" i="4"/>
  <c r="R34" i="4"/>
  <c r="L34" i="4"/>
  <c r="J34" i="4"/>
  <c r="G34" i="4"/>
  <c r="E34" i="4"/>
  <c r="AL33" i="4"/>
  <c r="AJ33" i="4"/>
  <c r="AD33" i="4"/>
  <c r="AB33" i="4"/>
  <c r="Z33" i="4"/>
  <c r="T33" i="4"/>
  <c r="R33" i="4"/>
  <c r="L33" i="4"/>
  <c r="J33" i="4"/>
  <c r="G33" i="4"/>
  <c r="AK33" i="4" s="1"/>
  <c r="E33" i="4"/>
  <c r="AL32" i="4"/>
  <c r="AJ32" i="4"/>
  <c r="AD32" i="4"/>
  <c r="AB32" i="4"/>
  <c r="Z32" i="4"/>
  <c r="T32" i="4"/>
  <c r="R32" i="4"/>
  <c r="L32" i="4"/>
  <c r="J32" i="4"/>
  <c r="G32" i="4"/>
  <c r="H32" i="4" s="1"/>
  <c r="E32" i="4"/>
  <c r="AL31" i="4"/>
  <c r="AJ31" i="4"/>
  <c r="AD31" i="4"/>
  <c r="AB31" i="4"/>
  <c r="Z31" i="4"/>
  <c r="T31" i="4"/>
  <c r="R31" i="4"/>
  <c r="L31" i="4"/>
  <c r="J31" i="4"/>
  <c r="G31" i="4"/>
  <c r="H31" i="4" s="1"/>
  <c r="E31" i="4"/>
  <c r="AL30" i="4"/>
  <c r="AJ30" i="4"/>
  <c r="AD30" i="4"/>
  <c r="AB30" i="4"/>
  <c r="Z30" i="4"/>
  <c r="T30" i="4"/>
  <c r="R30" i="4"/>
  <c r="L30" i="4"/>
  <c r="J30" i="4"/>
  <c r="G30" i="4"/>
  <c r="H30" i="4" s="1"/>
  <c r="E30" i="4"/>
  <c r="AL29" i="4"/>
  <c r="AJ29" i="4"/>
  <c r="AD29" i="4"/>
  <c r="AB29" i="4"/>
  <c r="Z29" i="4"/>
  <c r="T29" i="4"/>
  <c r="R29" i="4"/>
  <c r="L29" i="4"/>
  <c r="J29" i="4"/>
  <c r="G29" i="4"/>
  <c r="E29" i="4"/>
  <c r="AL28" i="4"/>
  <c r="AJ28" i="4"/>
  <c r="AD28" i="4"/>
  <c r="AB28" i="4"/>
  <c r="Z28" i="4"/>
  <c r="T28" i="4"/>
  <c r="R28" i="4"/>
  <c r="L28" i="4"/>
  <c r="J28" i="4"/>
  <c r="G28" i="4"/>
  <c r="H28" i="4" s="1"/>
  <c r="E28" i="4"/>
  <c r="AL27" i="4"/>
  <c r="AJ27" i="4"/>
  <c r="AD27" i="4"/>
  <c r="AB27" i="4"/>
  <c r="Z27" i="4"/>
  <c r="T27" i="4"/>
  <c r="R27" i="4"/>
  <c r="L27" i="4"/>
  <c r="J27" i="4"/>
  <c r="G27" i="4"/>
  <c r="K27" i="4" s="1"/>
  <c r="E27" i="4"/>
  <c r="AL26" i="4"/>
  <c r="AJ26" i="4"/>
  <c r="AD26" i="4"/>
  <c r="AB26" i="4"/>
  <c r="Z26" i="4"/>
  <c r="T26" i="4"/>
  <c r="R26" i="4"/>
  <c r="L26" i="4"/>
  <c r="J26" i="4"/>
  <c r="G26" i="4"/>
  <c r="AK26" i="4" s="1"/>
  <c r="E26" i="4"/>
  <c r="AL25" i="4"/>
  <c r="AJ25" i="4"/>
  <c r="AD25" i="4"/>
  <c r="AB25" i="4"/>
  <c r="Z25" i="4"/>
  <c r="T25" i="4"/>
  <c r="R25" i="4"/>
  <c r="L25" i="4"/>
  <c r="J25" i="4"/>
  <c r="G25" i="4"/>
  <c r="S25" i="4" s="1"/>
  <c r="E25" i="4"/>
  <c r="AL24" i="4"/>
  <c r="AJ24" i="4"/>
  <c r="AD24" i="4"/>
  <c r="AB24" i="4"/>
  <c r="Z24" i="4"/>
  <c r="T24" i="4"/>
  <c r="R24" i="4"/>
  <c r="L24" i="4"/>
  <c r="J24" i="4"/>
  <c r="G24" i="4"/>
  <c r="E24" i="4"/>
  <c r="AL23" i="4"/>
  <c r="AJ23" i="4"/>
  <c r="AD23" i="4"/>
  <c r="AB23" i="4"/>
  <c r="Z23" i="4"/>
  <c r="T23" i="4"/>
  <c r="R23" i="4"/>
  <c r="L23" i="4"/>
  <c r="J23" i="4"/>
  <c r="G23" i="4"/>
  <c r="AK23" i="4" s="1"/>
  <c r="E23" i="4"/>
  <c r="AL22" i="4"/>
  <c r="AJ22" i="4"/>
  <c r="AD22" i="4"/>
  <c r="AB22" i="4"/>
  <c r="Z22" i="4"/>
  <c r="T22" i="4"/>
  <c r="R22" i="4"/>
  <c r="L22" i="4"/>
  <c r="J22" i="4"/>
  <c r="G22" i="4"/>
  <c r="H22" i="4" s="1"/>
  <c r="E22" i="4"/>
  <c r="AL21" i="4"/>
  <c r="AJ21" i="4"/>
  <c r="AD21" i="4"/>
  <c r="AB21" i="4"/>
  <c r="Z21" i="4"/>
  <c r="T21" i="4"/>
  <c r="R21" i="4"/>
  <c r="L21" i="4"/>
  <c r="J21" i="4"/>
  <c r="G21" i="4"/>
  <c r="E21" i="4"/>
  <c r="AL20" i="4"/>
  <c r="AJ20" i="4"/>
  <c r="AD20" i="4"/>
  <c r="AB20" i="4"/>
  <c r="Z20" i="4"/>
  <c r="T20" i="4"/>
  <c r="R20" i="4"/>
  <c r="L20" i="4"/>
  <c r="J20" i="4"/>
  <c r="G20" i="4"/>
  <c r="AK20" i="4" s="1"/>
  <c r="E20" i="4"/>
  <c r="AL19" i="4"/>
  <c r="AJ19" i="4"/>
  <c r="AD19" i="4"/>
  <c r="AB19" i="4"/>
  <c r="Z19" i="4"/>
  <c r="T19" i="4"/>
  <c r="R19" i="4"/>
  <c r="L19" i="4"/>
  <c r="J19" i="4"/>
  <c r="G19" i="4"/>
  <c r="E19" i="4"/>
  <c r="Z18" i="4"/>
  <c r="AP17" i="4"/>
  <c r="AO17" i="4"/>
  <c r="AN17" i="4"/>
  <c r="AM17" i="4"/>
  <c r="AL17" i="4"/>
  <c r="AK17" i="4"/>
  <c r="AJ17" i="4"/>
  <c r="AH17" i="4"/>
  <c r="AG17" i="4"/>
  <c r="AF17" i="4"/>
  <c r="AE17" i="4"/>
  <c r="AD17" i="4"/>
  <c r="AC17" i="4"/>
  <c r="AB17" i="4"/>
  <c r="Z17" i="4"/>
  <c r="X17" i="4"/>
  <c r="W17" i="4"/>
  <c r="V17" i="4"/>
  <c r="U17" i="4"/>
  <c r="T17" i="4"/>
  <c r="S17" i="4"/>
  <c r="R17" i="4"/>
  <c r="P17" i="4"/>
  <c r="O17" i="4"/>
  <c r="N17" i="4"/>
  <c r="M17" i="4"/>
  <c r="L17" i="4"/>
  <c r="K17" i="4"/>
  <c r="J17" i="4"/>
  <c r="H17" i="4"/>
  <c r="G17" i="4"/>
  <c r="E17" i="4"/>
  <c r="AL16" i="4"/>
  <c r="AJ16" i="4"/>
  <c r="AD16" i="4"/>
  <c r="AB16" i="4"/>
  <c r="Z16" i="4"/>
  <c r="T16" i="4"/>
  <c r="R16" i="4"/>
  <c r="L16" i="4"/>
  <c r="J16" i="4"/>
  <c r="G16" i="4"/>
  <c r="AK16" i="4" s="1"/>
  <c r="E16" i="4"/>
  <c r="Z15" i="4"/>
  <c r="K28" i="4" l="1"/>
  <c r="AC24" i="4"/>
  <c r="H33" i="4"/>
  <c r="AC19" i="4"/>
  <c r="AC29" i="4"/>
  <c r="K19" i="4"/>
  <c r="AC32" i="4"/>
  <c r="AC34" i="4"/>
  <c r="AK43" i="4"/>
  <c r="K21" i="4"/>
  <c r="S24" i="4"/>
  <c r="S29" i="4"/>
  <c r="AK30" i="4"/>
  <c r="AC30" i="4"/>
  <c r="S34" i="4"/>
  <c r="AC43" i="4"/>
  <c r="H19" i="4"/>
  <c r="K20" i="4"/>
  <c r="K22" i="4"/>
  <c r="K24" i="4"/>
  <c r="AK24" i="4"/>
  <c r="AK28" i="4"/>
  <c r="AK22" i="4"/>
  <c r="AK34" i="4"/>
  <c r="H20" i="4"/>
  <c r="H24" i="4"/>
  <c r="K29" i="4"/>
  <c r="S32" i="4"/>
  <c r="S33" i="4"/>
  <c r="AC33" i="4"/>
  <c r="K34" i="4"/>
  <c r="S46" i="4"/>
  <c r="S19" i="4"/>
  <c r="AC20" i="4"/>
  <c r="S22" i="4"/>
  <c r="AK25" i="4"/>
  <c r="H34" i="4"/>
  <c r="H25" i="4"/>
  <c r="S28" i="4"/>
  <c r="H29" i="4"/>
  <c r="K30" i="4"/>
  <c r="K32" i="4"/>
  <c r="M32" i="4" s="1"/>
  <c r="P32" i="4" s="1"/>
  <c r="K43" i="4"/>
  <c r="AX68" i="5"/>
  <c r="BB68" i="5" s="1"/>
  <c r="BA68" i="5" s="1"/>
  <c r="BL56" i="5"/>
  <c r="AO18" i="5"/>
  <c r="BI56" i="5"/>
  <c r="AP24" i="5"/>
  <c r="BJ68" i="5"/>
  <c r="BK68" i="5" s="1"/>
  <c r="AO24" i="5"/>
  <c r="AO23" i="5"/>
  <c r="AH22" i="1"/>
  <c r="AG22" i="1" s="1"/>
  <c r="AH20" i="1"/>
  <c r="AG20" i="1" s="1"/>
  <c r="AF20" i="1"/>
  <c r="O32" i="4"/>
  <c r="N32" i="4"/>
  <c r="AC16" i="4"/>
  <c r="S20" i="4"/>
  <c r="AK21" i="4"/>
  <c r="AM21" i="4" s="1"/>
  <c r="AC23" i="4"/>
  <c r="K25" i="4"/>
  <c r="M25" i="4" s="1"/>
  <c r="AC26" i="4"/>
  <c r="S30" i="4"/>
  <c r="AK31" i="4"/>
  <c r="AC35" i="4"/>
  <c r="S43" i="4"/>
  <c r="AK46" i="4"/>
  <c r="S23" i="4"/>
  <c r="S26" i="4"/>
  <c r="AK27" i="4"/>
  <c r="S35" i="4"/>
  <c r="S16" i="4"/>
  <c r="AK19" i="4"/>
  <c r="AM19" i="4" s="1"/>
  <c r="AC21" i="4"/>
  <c r="H23" i="4"/>
  <c r="H26" i="4"/>
  <c r="AC31" i="4"/>
  <c r="H35" i="4"/>
  <c r="AC46" i="4"/>
  <c r="H16" i="4"/>
  <c r="S21" i="4"/>
  <c r="AC27" i="4"/>
  <c r="S31" i="4"/>
  <c r="H21" i="4"/>
  <c r="K23" i="4"/>
  <c r="K26" i="4"/>
  <c r="H27" i="4"/>
  <c r="S27" i="4"/>
  <c r="AC28" i="4"/>
  <c r="AK29" i="4"/>
  <c r="AK32" i="4"/>
  <c r="K35" i="4"/>
  <c r="AF18" i="5"/>
  <c r="K16" i="4"/>
  <c r="AC22" i="4"/>
  <c r="AC25" i="4"/>
  <c r="K33" i="4"/>
  <c r="AD57" i="5"/>
  <c r="K31" i="4"/>
  <c r="K46" i="4"/>
  <c r="BJ28" i="5"/>
  <c r="T28" i="5"/>
  <c r="AD28" i="5"/>
  <c r="AC28" i="5" s="1"/>
  <c r="AY28" i="5"/>
  <c r="AZ28" i="5"/>
  <c r="U57" i="5"/>
  <c r="V56" i="5"/>
  <c r="U56" i="5" s="1"/>
  <c r="T56" i="5" s="1"/>
  <c r="U28" i="5"/>
  <c r="S57" i="5"/>
  <c r="S28" i="5"/>
  <c r="S18" i="5"/>
  <c r="V57" i="5"/>
  <c r="AF28" i="5"/>
  <c r="AR23" i="5"/>
  <c r="AP23" i="5"/>
  <c r="AD24" i="5"/>
  <c r="AC24" i="5" s="1"/>
  <c r="T18" i="5"/>
  <c r="AF57" i="5"/>
  <c r="AE57" i="5"/>
  <c r="AC18" i="5"/>
  <c r="AP18" i="5"/>
  <c r="AF68" i="5"/>
  <c r="AD18" i="5"/>
  <c r="R108" i="5"/>
  <c r="AF108" i="5"/>
  <c r="AC68" i="5"/>
  <c r="AD68" i="5"/>
  <c r="AE68" i="5"/>
  <c r="AD23" i="5"/>
  <c r="AC23" i="5" s="1"/>
  <c r="AE23" i="5"/>
  <c r="T68" i="5"/>
  <c r="S68" i="5" s="1"/>
  <c r="U68" i="5"/>
  <c r="V68" i="5"/>
  <c r="BB24" i="5"/>
  <c r="AY24" i="5"/>
  <c r="AZ24" i="5"/>
  <c r="BA24" i="5"/>
  <c r="S23" i="5"/>
  <c r="U23" i="5"/>
  <c r="T23" i="5" s="1"/>
  <c r="V23" i="5"/>
  <c r="BB23" i="5"/>
  <c r="AY23" i="5"/>
  <c r="AZ23" i="5"/>
  <c r="BA23" i="5"/>
  <c r="AF24" i="5"/>
  <c r="AF23" i="5"/>
  <c r="T24" i="5"/>
  <c r="S24" i="5" s="1"/>
  <c r="U24" i="5"/>
  <c r="V24" i="5"/>
  <c r="BB18" i="5"/>
  <c r="AY18" i="5"/>
  <c r="AZ18" i="5"/>
  <c r="BA18" i="5"/>
  <c r="AF56" i="5"/>
  <c r="AE56" i="5"/>
  <c r="BL28" i="5"/>
  <c r="BK28" i="5" s="1"/>
  <c r="AN22" i="1"/>
  <c r="AO22" i="1"/>
  <c r="AP22" i="1"/>
  <c r="V18" i="1"/>
  <c r="W18" i="1"/>
  <c r="X18" i="1"/>
  <c r="AH18" i="1"/>
  <c r="AG18" i="1"/>
  <c r="AF18" i="1"/>
  <c r="P18" i="1"/>
  <c r="N18" i="1"/>
  <c r="O18" i="1"/>
  <c r="AZ68" i="5" l="1"/>
  <c r="AY68" i="5"/>
  <c r="BL68" i="5"/>
  <c r="BM68" i="5" s="1"/>
  <c r="AP19" i="4"/>
  <c r="AO19" i="4"/>
  <c r="AN19" i="4"/>
  <c r="AP21" i="4"/>
  <c r="AO21" i="4"/>
  <c r="AN21" i="4" s="1"/>
  <c r="P25" i="4"/>
  <c r="O25" i="4"/>
  <c r="N25" i="4"/>
  <c r="U108" i="5"/>
  <c r="T108" i="5" s="1"/>
  <c r="S108" i="5" s="1"/>
  <c r="V108" i="5"/>
  <c r="BH63" i="5" l="1"/>
  <c r="BI63" i="5" s="1"/>
  <c r="R63" i="5"/>
  <c r="T63" i="5" s="1"/>
  <c r="AB63" i="5"/>
  <c r="AC63" i="5" s="1"/>
  <c r="V63" i="5" l="1"/>
  <c r="AF63" i="5"/>
  <c r="S63" i="5"/>
  <c r="AE63" i="5"/>
  <c r="U63" i="5"/>
  <c r="AD63" i="5"/>
  <c r="R114" i="5"/>
  <c r="S114" i="5" s="1"/>
  <c r="V114" i="5" l="1"/>
  <c r="U114" i="5"/>
  <c r="T114" i="5"/>
  <c r="U20" i="1"/>
  <c r="V20" i="1" s="1"/>
  <c r="AM20" i="1"/>
  <c r="AN20" i="1" s="1"/>
  <c r="M22" i="1"/>
  <c r="N22" i="1" s="1"/>
  <c r="AE24" i="1"/>
  <c r="AF24" i="1" s="1"/>
  <c r="AM26" i="1"/>
  <c r="AP26" i="1" s="1"/>
  <c r="AE52" i="1"/>
  <c r="AF52" i="1" s="1"/>
  <c r="U53" i="1"/>
  <c r="W53" i="1" s="1"/>
  <c r="AM53" i="1"/>
  <c r="AN53" i="1" s="1"/>
  <c r="AE60" i="1"/>
  <c r="AH60" i="1" s="1"/>
  <c r="U63" i="1"/>
  <c r="V63" i="1" s="1"/>
  <c r="M20" i="1"/>
  <c r="P20" i="1" s="1"/>
  <c r="U22" i="1"/>
  <c r="W22" i="1" s="1"/>
  <c r="M24" i="1"/>
  <c r="P24" i="1" s="1"/>
  <c r="U24" i="1"/>
  <c r="W24" i="1" s="1"/>
  <c r="AM24" i="1"/>
  <c r="AO24" i="1" s="1"/>
  <c r="M26" i="1"/>
  <c r="O26" i="1" s="1"/>
  <c r="U26" i="1"/>
  <c r="X26" i="1" s="1"/>
  <c r="AE26" i="1"/>
  <c r="AF26" i="1" s="1"/>
  <c r="M28" i="1"/>
  <c r="N28" i="1" s="1"/>
  <c r="U28" i="1"/>
  <c r="W28" i="1" s="1"/>
  <c r="AE28" i="1"/>
  <c r="AF28" i="1" s="1"/>
  <c r="AM28" i="1"/>
  <c r="AO28" i="1" s="1"/>
  <c r="M52" i="1"/>
  <c r="O52" i="1" s="1"/>
  <c r="U52" i="1"/>
  <c r="V52" i="1" s="1"/>
  <c r="AM52" i="1"/>
  <c r="AN52" i="1" s="1"/>
  <c r="M53" i="1"/>
  <c r="P53" i="1" s="1"/>
  <c r="AE53" i="1"/>
  <c r="AG53" i="1" s="1"/>
  <c r="M54" i="1"/>
  <c r="N54" i="1" s="1"/>
  <c r="U54" i="1"/>
  <c r="W54" i="1" s="1"/>
  <c r="AE54" i="1"/>
  <c r="AH54" i="1" s="1"/>
  <c r="AM54" i="1"/>
  <c r="AO54" i="1" s="1"/>
  <c r="M60" i="1"/>
  <c r="O60" i="1" s="1"/>
  <c r="U60" i="1"/>
  <c r="V60" i="1" s="1"/>
  <c r="AM60" i="1"/>
  <c r="AP60" i="1" s="1"/>
  <c r="M63" i="1"/>
  <c r="P63" i="1" s="1"/>
  <c r="AE63" i="1"/>
  <c r="AG63" i="1" s="1"/>
  <c r="AM63" i="1"/>
  <c r="AN63" i="1" s="1"/>
  <c r="V53" i="1" l="1"/>
  <c r="O53" i="1"/>
  <c r="AH52" i="1"/>
  <c r="AG52" i="1"/>
  <c r="AN60" i="1"/>
  <c r="AO60" i="1"/>
  <c r="P60" i="1"/>
  <c r="AF54" i="1"/>
  <c r="W63" i="1"/>
  <c r="AG60" i="1"/>
  <c r="AP53" i="1"/>
  <c r="X53" i="1"/>
  <c r="AH63" i="1"/>
  <c r="AG54" i="1"/>
  <c r="O54" i="1"/>
  <c r="N53" i="1"/>
  <c r="AF60" i="1"/>
  <c r="AO53" i="1"/>
  <c r="X63" i="1"/>
  <c r="O20" i="1"/>
  <c r="X24" i="1"/>
  <c r="X28" i="1"/>
  <c r="AN28" i="1"/>
  <c r="AP28" i="1"/>
  <c r="V24" i="1"/>
  <c r="AP63" i="1"/>
  <c r="X60" i="1"/>
  <c r="V54" i="1"/>
  <c r="AP52" i="1"/>
  <c r="AH28" i="1"/>
  <c r="AO26" i="1"/>
  <c r="W52" i="1"/>
  <c r="O63" i="1"/>
  <c r="AF53" i="1"/>
  <c r="N52" i="1"/>
  <c r="P28" i="1"/>
  <c r="AO63" i="1"/>
  <c r="W60" i="1"/>
  <c r="X54" i="1"/>
  <c r="AO52" i="1"/>
  <c r="AG28" i="1"/>
  <c r="AH26" i="1"/>
  <c r="N26" i="1"/>
  <c r="AF63" i="1"/>
  <c r="N63" i="1"/>
  <c r="N60" i="1"/>
  <c r="AP54" i="1"/>
  <c r="P54" i="1"/>
  <c r="AH53" i="1"/>
  <c r="X52" i="1"/>
  <c r="P52" i="1"/>
  <c r="V28" i="1"/>
  <c r="O28" i="1"/>
  <c r="W26" i="1"/>
  <c r="AP24" i="1"/>
  <c r="AN54" i="1"/>
  <c r="N24" i="1"/>
  <c r="AN24" i="1"/>
  <c r="O24" i="1"/>
  <c r="AH24" i="1"/>
  <c r="AG24" i="1"/>
  <c r="AG26" i="1"/>
  <c r="V26" i="1"/>
  <c r="P26" i="1"/>
  <c r="AN26" i="1"/>
  <c r="AP20" i="1"/>
  <c r="X20" i="1"/>
  <c r="N20" i="1"/>
  <c r="AO20" i="1"/>
  <c r="W20" i="1"/>
  <c r="V22" i="1"/>
  <c r="P22" i="1"/>
  <c r="X22" i="1"/>
  <c r="O22" i="1"/>
  <c r="M21" i="4" l="1"/>
  <c r="O21" i="4" s="1"/>
  <c r="AE22" i="4"/>
  <c r="AG22" i="4" s="1"/>
  <c r="AH22" i="4"/>
  <c r="M24" i="4"/>
  <c r="O24" i="4" s="1"/>
  <c r="U28" i="4"/>
  <c r="V28" i="4" s="1"/>
  <c r="AM16" i="4"/>
  <c r="AN16" i="4" s="1"/>
  <c r="U19" i="4"/>
  <c r="X19" i="4" s="1"/>
  <c r="AM26" i="4"/>
  <c r="AN26" i="4" s="1"/>
  <c r="M31" i="4"/>
  <c r="P31" i="4" s="1"/>
  <c r="N31" i="4"/>
  <c r="AE34" i="4"/>
  <c r="AF34" i="4" s="1"/>
  <c r="U22" i="4"/>
  <c r="W22" i="4" s="1"/>
  <c r="AM23" i="4"/>
  <c r="AP23" i="4" s="1"/>
  <c r="U25" i="4"/>
  <c r="W25" i="4" s="1"/>
  <c r="M27" i="4"/>
  <c r="P27" i="4" s="1"/>
  <c r="AE29" i="4"/>
  <c r="AG29" i="4" s="1"/>
  <c r="AE32" i="4"/>
  <c r="AH32" i="4" s="1"/>
  <c r="U34" i="4"/>
  <c r="W34" i="4" s="1"/>
  <c r="AM35" i="4"/>
  <c r="AP35" i="4" s="1"/>
  <c r="AM20" i="4"/>
  <c r="AP20" i="4" s="1"/>
  <c r="AE25" i="4"/>
  <c r="AF25" i="4" s="1"/>
  <c r="AM30" i="4"/>
  <c r="AP30" i="4" s="1"/>
  <c r="AN30" i="4"/>
  <c r="AM43" i="4"/>
  <c r="AN43" i="4" s="1"/>
  <c r="M46" i="4"/>
  <c r="P46" i="4" s="1"/>
  <c r="AE16" i="4"/>
  <c r="AH16" i="4" s="1"/>
  <c r="M19" i="4"/>
  <c r="O19" i="4" s="1"/>
  <c r="AE20" i="4"/>
  <c r="AH20" i="4" s="1"/>
  <c r="AM24" i="4"/>
  <c r="AO24" i="4" s="1"/>
  <c r="AE26" i="4"/>
  <c r="AH26" i="4" s="1"/>
  <c r="U29" i="4"/>
  <c r="W29" i="4" s="1"/>
  <c r="AE30" i="4"/>
  <c r="AH30" i="4" s="1"/>
  <c r="U32" i="4"/>
  <c r="W32" i="4" s="1"/>
  <c r="AM33" i="4"/>
  <c r="AP33" i="4" s="1"/>
  <c r="AE43" i="4"/>
  <c r="AG43" i="4" s="1"/>
  <c r="U20" i="4"/>
  <c r="X20" i="4" s="1"/>
  <c r="M22" i="4"/>
  <c r="O22" i="4" s="1"/>
  <c r="P22" i="4"/>
  <c r="AE23" i="4"/>
  <c r="AH23" i="4" s="1"/>
  <c r="AM27" i="4"/>
  <c r="AO27" i="4" s="1"/>
  <c r="AM28" i="4"/>
  <c r="AP28" i="4" s="1"/>
  <c r="U30" i="4"/>
  <c r="W30" i="4" s="1"/>
  <c r="AM31" i="4"/>
  <c r="AP31" i="4" s="1"/>
  <c r="M34" i="4"/>
  <c r="O34" i="4" s="1"/>
  <c r="AE35" i="4"/>
  <c r="AH35" i="4" s="1"/>
  <c r="U43" i="4"/>
  <c r="W43" i="4" s="1"/>
  <c r="AM46" i="4"/>
  <c r="AP46" i="4" s="1"/>
  <c r="U16" i="4"/>
  <c r="V16" i="4" s="1"/>
  <c r="U23" i="4"/>
  <c r="X23" i="4" s="1"/>
  <c r="AE24" i="4"/>
  <c r="AG24" i="4" s="1"/>
  <c r="U26" i="4"/>
  <c r="X26" i="4" s="1"/>
  <c r="M28" i="4"/>
  <c r="O28" i="4" s="1"/>
  <c r="M29" i="4"/>
  <c r="P29" i="4" s="1"/>
  <c r="AE33" i="4"/>
  <c r="AG33" i="4" s="1"/>
  <c r="AH33" i="4"/>
  <c r="U35" i="4"/>
  <c r="X35" i="4" s="1"/>
  <c r="M16" i="4"/>
  <c r="O16" i="4" s="1"/>
  <c r="AE19" i="4"/>
  <c r="AF19" i="4" s="1"/>
  <c r="M20" i="4"/>
  <c r="O20" i="4" s="1"/>
  <c r="U21" i="4"/>
  <c r="W21" i="4" s="1"/>
  <c r="AE21" i="4"/>
  <c r="AG21" i="4" s="1"/>
  <c r="AH21" i="4"/>
  <c r="AM22" i="4"/>
  <c r="AO22" i="4" s="1"/>
  <c r="M23" i="4"/>
  <c r="N23" i="4" s="1"/>
  <c r="O23" i="4"/>
  <c r="U24" i="4"/>
  <c r="X24" i="4" s="1"/>
  <c r="AM25" i="4"/>
  <c r="AN25" i="4" s="1"/>
  <c r="AO25" i="4"/>
  <c r="M26" i="4"/>
  <c r="N26" i="4" s="1"/>
  <c r="U27" i="4"/>
  <c r="W27" i="4" s="1"/>
  <c r="V27" i="4"/>
  <c r="AE27" i="4"/>
  <c r="AG27" i="4" s="1"/>
  <c r="AE28" i="4"/>
  <c r="AF28" i="4" s="1"/>
  <c r="AM29" i="4"/>
  <c r="AP29" i="4" s="1"/>
  <c r="M30" i="4"/>
  <c r="O30" i="4" s="1"/>
  <c r="P30" i="4"/>
  <c r="U31" i="4"/>
  <c r="W31" i="4" s="1"/>
  <c r="AE31" i="4"/>
  <c r="AG31" i="4" s="1"/>
  <c r="AM32" i="4"/>
  <c r="AN32" i="4" s="1"/>
  <c r="M33" i="4"/>
  <c r="O33" i="4" s="1"/>
  <c r="U33" i="4"/>
  <c r="X33" i="4" s="1"/>
  <c r="AM34" i="4"/>
  <c r="AN34" i="4" s="1"/>
  <c r="M35" i="4"/>
  <c r="O35" i="4" s="1"/>
  <c r="M43" i="4"/>
  <c r="O43" i="4" s="1"/>
  <c r="P43" i="4"/>
  <c r="U46" i="4"/>
  <c r="W46" i="4" s="1"/>
  <c r="AE46" i="4"/>
  <c r="AG46" i="4" s="1"/>
  <c r="AH46" i="4"/>
  <c r="X16" i="4" l="1"/>
  <c r="X22" i="4"/>
  <c r="W28" i="4"/>
  <c r="X29" i="4"/>
  <c r="AH29" i="4"/>
  <c r="AO34" i="4"/>
  <c r="P34" i="4"/>
  <c r="AH24" i="4"/>
  <c r="AP24" i="4"/>
  <c r="X43" i="4"/>
  <c r="AP27" i="4"/>
  <c r="X32" i="4"/>
  <c r="AN20" i="4"/>
  <c r="X25" i="4"/>
  <c r="AG28" i="4"/>
  <c r="P28" i="4"/>
  <c r="AH43" i="4"/>
  <c r="X34" i="4"/>
  <c r="AH31" i="4"/>
  <c r="N16" i="4"/>
  <c r="P19" i="4"/>
  <c r="N33" i="4"/>
  <c r="P20" i="4"/>
  <c r="X30" i="4"/>
  <c r="N46" i="4"/>
  <c r="V19" i="4"/>
  <c r="X46" i="4"/>
  <c r="P35" i="4"/>
  <c r="V33" i="4"/>
  <c r="AP32" i="4"/>
  <c r="X31" i="4"/>
  <c r="AO29" i="4"/>
  <c r="AH27" i="4"/>
  <c r="P26" i="4"/>
  <c r="V24" i="4"/>
  <c r="AP22" i="4"/>
  <c r="V21" i="4"/>
  <c r="AH19" i="4"/>
  <c r="V35" i="4"/>
  <c r="N29" i="4"/>
  <c r="V26" i="4"/>
  <c r="V23" i="4"/>
  <c r="AN46" i="4"/>
  <c r="AF35" i="4"/>
  <c r="AN31" i="4"/>
  <c r="AN28" i="4"/>
  <c r="AF23" i="4"/>
  <c r="V20" i="4"/>
  <c r="AN33" i="4"/>
  <c r="AF30" i="4"/>
  <c r="AF26" i="4"/>
  <c r="AF20" i="4"/>
  <c r="AF16" i="4"/>
  <c r="AO43" i="4"/>
  <c r="AG25" i="4"/>
  <c r="AN35" i="4"/>
  <c r="AF32" i="4"/>
  <c r="N27" i="4"/>
  <c r="AN23" i="4"/>
  <c r="AG34" i="4"/>
  <c r="AO26" i="4"/>
  <c r="AO16" i="4"/>
  <c r="N24" i="4"/>
  <c r="N21" i="4"/>
  <c r="V46" i="4"/>
  <c r="N35" i="4"/>
  <c r="W33" i="4"/>
  <c r="AO32" i="4"/>
  <c r="V31" i="4"/>
  <c r="AN29" i="4"/>
  <c r="AF27" i="4"/>
  <c r="O26" i="4"/>
  <c r="W24" i="4"/>
  <c r="AN22" i="4"/>
  <c r="X21" i="4"/>
  <c r="AG19" i="4"/>
  <c r="W35" i="4"/>
  <c r="O29" i="4"/>
  <c r="W26" i="4"/>
  <c r="W23" i="4"/>
  <c r="AO46" i="4"/>
  <c r="AG35" i="4"/>
  <c r="AO31" i="4"/>
  <c r="AO28" i="4"/>
  <c r="AG23" i="4"/>
  <c r="W20" i="4"/>
  <c r="AO33" i="4"/>
  <c r="AG30" i="4"/>
  <c r="AG26" i="4"/>
  <c r="AG20" i="4"/>
  <c r="AG16" i="4"/>
  <c r="AP43" i="4"/>
  <c r="AH25" i="4"/>
  <c r="AO35" i="4"/>
  <c r="AG32" i="4"/>
  <c r="O27" i="4"/>
  <c r="AO23" i="4"/>
  <c r="AH34" i="4"/>
  <c r="AP26" i="4"/>
  <c r="AP16" i="4"/>
  <c r="P24" i="4"/>
  <c r="P21" i="4"/>
  <c r="AF46" i="4"/>
  <c r="N43" i="4"/>
  <c r="AP34" i="4"/>
  <c r="P33" i="4"/>
  <c r="AF31" i="4"/>
  <c r="N30" i="4"/>
  <c r="AH28" i="4"/>
  <c r="X27" i="4"/>
  <c r="AP25" i="4"/>
  <c r="P23" i="4"/>
  <c r="AF21" i="4"/>
  <c r="N20" i="4"/>
  <c r="P16" i="4"/>
  <c r="AF33" i="4"/>
  <c r="N28" i="4"/>
  <c r="AF24" i="4"/>
  <c r="W16" i="4"/>
  <c r="V43" i="4"/>
  <c r="N34" i="4"/>
  <c r="V30" i="4"/>
  <c r="AN27" i="4"/>
  <c r="N22" i="4"/>
  <c r="AF43" i="4"/>
  <c r="V32" i="4"/>
  <c r="V29" i="4"/>
  <c r="AN24" i="4"/>
  <c r="N19" i="4"/>
  <c r="O46" i="4"/>
  <c r="AO30" i="4"/>
  <c r="AO20" i="4"/>
  <c r="V34" i="4"/>
  <c r="AF29" i="4"/>
  <c r="V25" i="4"/>
  <c r="V22" i="4"/>
  <c r="O31" i="4"/>
  <c r="W19" i="4"/>
  <c r="X28" i="4"/>
  <c r="AF22" i="4"/>
</calcChain>
</file>

<file path=xl/sharedStrings.xml><?xml version="1.0" encoding="utf-8"?>
<sst xmlns="http://schemas.openxmlformats.org/spreadsheetml/2006/main" count="603" uniqueCount="316">
  <si>
    <t>Nº</t>
  </si>
  <si>
    <t>PVP €/kg</t>
  </si>
  <si>
    <t>densidad gr/lt</t>
  </si>
  <si>
    <t>Precio Bote 750 ML</t>
  </si>
  <si>
    <t>DENOMINCION PRODUCTO</t>
  </si>
  <si>
    <t>ENEPOR GRIS-primer tapa poros</t>
  </si>
  <si>
    <t>P COSTE €/kg</t>
  </si>
  <si>
    <t>ENEKRIL BLANCO F</t>
  </si>
  <si>
    <t>ENEKRIL AZUL MARINO F</t>
  </si>
  <si>
    <t>ENEKRIL VERDE OSCURO F</t>
  </si>
  <si>
    <t>COLORES METALICOS</t>
  </si>
  <si>
    <t>ENEKRIL AMARILLO OXIDO F(3920)</t>
  </si>
  <si>
    <t>ENEKRIL AMARILLO LIMON F(9073)</t>
  </si>
  <si>
    <t>ENEKRIL ROJO OXIDO F (130)</t>
  </si>
  <si>
    <t>ENEKRIL NEGRO F (318)</t>
  </si>
  <si>
    <t>ENEKRIL ROJO VIVO F (9016)</t>
  </si>
  <si>
    <t>ENEKRIL BRONCE F</t>
  </si>
  <si>
    <t>ENEKRIL PLATA F</t>
  </si>
  <si>
    <t>ENEKRIL ORO F</t>
  </si>
  <si>
    <t>ENEKRIL VIOLETA F (9017)</t>
  </si>
  <si>
    <t>EFECTOS</t>
  </si>
  <si>
    <t>ENESUEDE</t>
  </si>
  <si>
    <t>RETICULADOR ENESUEDE</t>
  </si>
  <si>
    <t>ENEGLASS</t>
  </si>
  <si>
    <t>C EN750ml+ETI</t>
  </si>
  <si>
    <t>C EN250mi+Et</t>
  </si>
  <si>
    <t xml:space="preserve">PVP Bo 250 ml </t>
  </si>
  <si>
    <t>Cost Bot 250ml</t>
  </si>
  <si>
    <t>Cost Bo 750ML</t>
  </si>
  <si>
    <t>Cost Bo 5L</t>
  </si>
  <si>
    <t xml:space="preserve">Precio Bote 5L </t>
  </si>
  <si>
    <t>C EN5L+ETI</t>
  </si>
  <si>
    <t>C EN15L+ETI</t>
  </si>
  <si>
    <t>Cost Bo 15L</t>
  </si>
  <si>
    <t xml:space="preserve">Precio Bote 15L </t>
  </si>
  <si>
    <t>FACTOR PVP</t>
  </si>
  <si>
    <t>Precio x Kg</t>
  </si>
  <si>
    <t>Calculo Programa</t>
  </si>
  <si>
    <t>Cal Manual</t>
  </si>
  <si>
    <t>MEDIDA LAB</t>
  </si>
  <si>
    <t>PVP  €/lt</t>
  </si>
  <si>
    <t>Cost E/lt</t>
  </si>
  <si>
    <t>250 ml</t>
  </si>
  <si>
    <t>750 ml</t>
  </si>
  <si>
    <t>5 LT</t>
  </si>
  <si>
    <t>15 LT</t>
  </si>
  <si>
    <t>Factor SP</t>
  </si>
  <si>
    <t>Pintura+envase</t>
  </si>
  <si>
    <t>Benef</t>
  </si>
  <si>
    <t>Fac mul</t>
  </si>
  <si>
    <t>LOS PRECIOS BASE SE CALCULAN PARA ENVASE DE 5 ml= factor 1</t>
  </si>
  <si>
    <t>Fac Mult</t>
  </si>
  <si>
    <t>CALCULOS GENERALES</t>
  </si>
  <si>
    <t>Fac Benef fijo</t>
  </si>
  <si>
    <t>PVP €/lt</t>
  </si>
  <si>
    <t>PVP€/lt</t>
  </si>
  <si>
    <t>TABLA CALCULO PRECIOS TEK LACKE CHEMIE</t>
  </si>
  <si>
    <t>TABLA FACTORES SOBRE  PRECIO SEGÚN TAMAÑO ENVASE</t>
  </si>
  <si>
    <t>TAMAÑO ENVASE</t>
  </si>
  <si>
    <t>FACTOR SOBREPRECIO</t>
  </si>
  <si>
    <t>5 Lt</t>
  </si>
  <si>
    <t>15 Lt</t>
  </si>
  <si>
    <t>25 Lt</t>
  </si>
  <si>
    <t>0.8</t>
  </si>
  <si>
    <t>PRECIO ENVASE Y ETIQUETA</t>
  </si>
  <si>
    <t xml:space="preserve">ENEKRYL CARTA COLORES </t>
  </si>
  <si>
    <t>TABLA COSTES ENVASES Y ETIQUETADO SEGÚN ENVASE PLASTICO</t>
  </si>
  <si>
    <t>no disponible</t>
  </si>
  <si>
    <t>30 Lt</t>
  </si>
  <si>
    <t xml:space="preserve">TABLA COSTES ENVASES Y ETIQUETADO SEGÚN ENVASE </t>
  </si>
  <si>
    <t>kit 5 Lt</t>
  </si>
  <si>
    <t>kit 15 Lt</t>
  </si>
  <si>
    <t>kit 30 Lt</t>
  </si>
  <si>
    <t>rendimiento</t>
  </si>
  <si>
    <t>m2/kg</t>
  </si>
  <si>
    <t>redimiento V</t>
  </si>
  <si>
    <t>m2/lt</t>
  </si>
  <si>
    <t>coste m2</t>
  </si>
  <si>
    <t>€/m2</t>
  </si>
  <si>
    <t>PVP m2</t>
  </si>
  <si>
    <t>ENELAC PLIO SUELOS monocomponent</t>
  </si>
  <si>
    <t>ASPARTENE SUELOS biCOMPONENTE POLIURETANO</t>
  </si>
  <si>
    <t xml:space="preserve">MORTERO EPOXY </t>
  </si>
  <si>
    <t xml:space="preserve">MORTERO REPARA GRIETAS MONOCOMPONENTE </t>
  </si>
  <si>
    <t>EPOXY HS RAPIDO</t>
  </si>
  <si>
    <t>EPOXY HS FRIO</t>
  </si>
  <si>
    <t>KIT 5 Kg</t>
  </si>
  <si>
    <t>KIT 15 Kg</t>
  </si>
  <si>
    <t>KIT 30Kg</t>
  </si>
  <si>
    <t>Cost Bo 5Kg</t>
  </si>
  <si>
    <t>Volumen</t>
  </si>
  <si>
    <t>Cost Bo 15K</t>
  </si>
  <si>
    <t>Cost kit30 Kg</t>
  </si>
  <si>
    <t>Vol</t>
  </si>
  <si>
    <t>Lt</t>
  </si>
  <si>
    <t>ENEKRIL XTRA- acrilicas al agua de alta calidad</t>
  </si>
  <si>
    <t>ENEKRIL FALLAS - acrilicas al agua para la industria de las fallas- Calidad media</t>
  </si>
  <si>
    <t>ENEKRIL BLANCO ARTICO</t>
  </si>
  <si>
    <t>ENEKRIL BEIGE</t>
  </si>
  <si>
    <t>ENEKRIL AMARILLO LIMON</t>
  </si>
  <si>
    <t>ENEKRIL AMARILLO OXIDO (3920)</t>
  </si>
  <si>
    <t>ENEKRIL GRIS CLARO</t>
  </si>
  <si>
    <t>ENEKRIL GRIS MEDIO</t>
  </si>
  <si>
    <t>ENEKRIL NARANJA</t>
  </si>
  <si>
    <t>ENEKRIL NEGRO</t>
  </si>
  <si>
    <t>ENEKRIL MARRON PARDO</t>
  </si>
  <si>
    <t>ENEKRIL ROJO OXIDO</t>
  </si>
  <si>
    <t>KIT10 Kg</t>
  </si>
  <si>
    <t>10Lt</t>
  </si>
  <si>
    <t>kit 10 Lt</t>
  </si>
  <si>
    <t>Precio €/kg</t>
  </si>
  <si>
    <t>precio €/kg</t>
  </si>
  <si>
    <t>ENEKRIL AZUL CIELO</t>
  </si>
  <si>
    <t>ENEKRIL ROJO FUEGO</t>
  </si>
  <si>
    <t>ENEKRIL ROJO VIVO</t>
  </si>
  <si>
    <t>ENKRIL CREMA</t>
  </si>
  <si>
    <t>ENEKRIL SALMON</t>
  </si>
  <si>
    <t>ENEKRIL VERDE FORMENTERA</t>
  </si>
  <si>
    <t>KIT 20Kg</t>
  </si>
  <si>
    <t xml:space="preserve"> ( POLIURETANO ACRILICO DE ALTA CALIDAD SOLVENTE )</t>
  </si>
  <si>
    <t>ENETHANE  METAL - COLOR CARTA NORMAL</t>
  </si>
  <si>
    <t>ENETHANE  METAL -COLORES RAL VIVOS</t>
  </si>
  <si>
    <t xml:space="preserve">ENETHANE  METAL  - TRANSPARENTE </t>
  </si>
  <si>
    <t>ENETHANE  METAL - COLOR BLANCO</t>
  </si>
  <si>
    <t>ENEKRIL OCRE</t>
  </si>
  <si>
    <t>ENEKRIL SUELOS 2016 AZUL ACERO</t>
  </si>
  <si>
    <t>ENEKRIL SUELOS 2016 AMARILLO TRÁFICO</t>
  </si>
  <si>
    <t>ENEKRIL SUELOS 2016 VERDE</t>
  </si>
  <si>
    <t>ENEKRIL SUELOS 2016 AMARILLO O BLANCO</t>
  </si>
  <si>
    <t>ENEKRIL SUELOS 2016 GRIS OSCURO, CLARO O NEGRO</t>
  </si>
  <si>
    <t>ENETHANE  METAL - COLOR ANTRACITA</t>
  </si>
  <si>
    <t>ENEKRIL SUELOS 2016 ROJO, MAGENTA y CIAN</t>
  </si>
  <si>
    <t>ENEPOXY HS MAGNUM TOP COATING</t>
  </si>
  <si>
    <t>ENEPOXY HS PRIMER MAGNUM</t>
  </si>
  <si>
    <t>ENETHANE  METAL ANTIOXIDANTE - COLOR BLANCO</t>
  </si>
  <si>
    <t>ENETHANE  METAL ANTIOXIDANTE - COLOR CARTA NORMAL</t>
  </si>
  <si>
    <t>ENETHANE  METAL ANTIOXIDANTE -COLORES RAL VIVOS</t>
  </si>
  <si>
    <t xml:space="preserve">ENETHANE  METAL  ANTIOXIDANTE - TRANSPARENTE </t>
  </si>
  <si>
    <t>POLIUREAS ALIFÁTICAS - POLIASPÁRTICAS</t>
  </si>
  <si>
    <t>ENETHANE  - RAL 1016 AMARILLO AZUFRE</t>
  </si>
  <si>
    <t>ENETHANE  - RAL 2004 NARANJA PURO</t>
  </si>
  <si>
    <t>ENETHANE  - RAL 5012 AZUL LUMINOSO</t>
  </si>
  <si>
    <t>ENETHANE  - RAL 6018 VERDE AMARILLENTO</t>
  </si>
  <si>
    <t>ENETHANE  - RAL 3032 ROJO TRÁFICO - 3001 SEÑALES</t>
  </si>
  <si>
    <t xml:space="preserve">ENETHANE  METAL  ANTIOXIDANTE - </t>
  </si>
  <si>
    <t>RAL 3032 ROJO TRÁFICO - 3001 SEÑALES</t>
  </si>
  <si>
    <t>LUXSOL UV</t>
  </si>
  <si>
    <t>LUXTRANS UV CI BL 100</t>
  </si>
  <si>
    <t>relacion 1: 1  en peso con aditivo antibacteriano de nanoparticulas de Ión Plata</t>
  </si>
  <si>
    <t>GAMA LUXLACKE UV</t>
  </si>
  <si>
    <t xml:space="preserve">GAMA ENEKRIL  </t>
  </si>
  <si>
    <t>INTERNATIONAL PRICE LIST</t>
  </si>
  <si>
    <t>Price 5Kg KIT</t>
  </si>
  <si>
    <t>Price 10 Kg KIT</t>
  </si>
  <si>
    <t>Price 15 kg KIT</t>
  </si>
  <si>
    <t>Price 20 Kg Kit</t>
  </si>
  <si>
    <t>Price 30 kg Kit</t>
  </si>
  <si>
    <t>GAMA EPOXY W (water base)</t>
  </si>
  <si>
    <t>PAINTS FOR FLOORING</t>
  </si>
  <si>
    <t>GAMA EPOXY HS MAGNUM 100 SOLIDS</t>
  </si>
  <si>
    <t>other RAL colours-please consult</t>
  </si>
  <si>
    <t>ENEPOXY HS PRIMER MAGNUM WINTER CATALIST</t>
  </si>
  <si>
    <t>ENEPOXY HS MAGNUM Colours chart</t>
  </si>
  <si>
    <t>ENEPOXY HS MAGNUM Colours chart  WINTER CATALIST</t>
  </si>
  <si>
    <t xml:space="preserve">ENEPOXY HS MAGNUM STEEL BLUE AND GREEN FOREST </t>
  </si>
  <si>
    <t xml:space="preserve">ENEPOXY HS MAGNUM RAL 1023 YELLOW TRAFIC </t>
  </si>
  <si>
    <t>ENEPOXY HS MAGNUM HIGH RESISTANCE-HIGH TRAFFIC  +8% reticulador</t>
  </si>
  <si>
    <r>
      <t xml:space="preserve">ENEPOXY HS MAGNUM </t>
    </r>
    <r>
      <rPr>
        <b/>
        <sz val="12"/>
        <color indexed="17"/>
        <rFont val="Calibri"/>
        <family val="2"/>
      </rPr>
      <t>ANTIBACTERIAN</t>
    </r>
  </si>
  <si>
    <t>ENEPOXY HS MORTERO AUTOLEVELING</t>
  </si>
  <si>
    <t xml:space="preserve">ENEPOXY HS ART SERIES   relacion 2: 1  for 3D finishes </t>
  </si>
  <si>
    <t>ENEDIL EPOXY HS-DILUENT</t>
  </si>
  <si>
    <t>ENEPOXY HS MAGNUM CATALIST/RETICULADOR K2</t>
  </si>
  <si>
    <t>LUXLACKE PIGMENTEDBL 100</t>
  </si>
  <si>
    <t>LUXTRANS UV  CS DR75 SATINATED</t>
  </si>
  <si>
    <t>LUXTRANS UV  CS DR75 SHINY</t>
  </si>
  <si>
    <t>LUXTRANS CS SATINATED ANTISCRATCH</t>
  </si>
  <si>
    <t>ENEKRIL COLVENT ACRILIC-HIGH HARDNESS</t>
  </si>
  <si>
    <t>ENEKRIL SOL  POLITOP  (mat)</t>
  </si>
  <si>
    <t>ENEKRIL SOL  POLITOP  (shiny, satined)</t>
  </si>
  <si>
    <t>ENEKRIL SOL POLITOP pigmented</t>
  </si>
  <si>
    <t>ENEKRIL SUELOS PRIMER CLEAR</t>
  </si>
  <si>
    <t xml:space="preserve">ENEKRIL SUELOS 2016 LIGHT MEDIUM OR DARK GREY </t>
  </si>
  <si>
    <t>ENEKRIL SUELOS 2016 GREEN FOREST</t>
  </si>
  <si>
    <t>ENEKRIL SUELOS 2016  STEEL BLUE</t>
  </si>
  <si>
    <t>ENEKRIL SUELOS 2016 RAL 1018 YELLOW TRAFFIC</t>
  </si>
  <si>
    <t>Other RAL COLOURS, please consult</t>
  </si>
  <si>
    <t>ACCESORIES</t>
  </si>
  <si>
    <t>ANTISLIP EFFECT- FILLITEfine grade (max 3%)-</t>
  </si>
  <si>
    <t>ANTISLIP EFFECT- FILLITE medium  grade (max 3%)-</t>
  </si>
  <si>
    <t>ANTIBACTERIAN AGENT (ion Silver nanoparticules )(0,3% en peso)</t>
  </si>
  <si>
    <t>QUARZ FLOUR medium  grade</t>
  </si>
  <si>
    <t>QUARZ FLOUR gross  grade</t>
  </si>
  <si>
    <t>CORINDON FLOUR  extra fine grade</t>
  </si>
  <si>
    <t>ANTISLIP POLIPROPILENE MICROSPHERES fine grade</t>
  </si>
  <si>
    <t>ENEKRIL W /LUXKRIL (water based)</t>
  </si>
  <si>
    <t>Price 5 Kg</t>
  </si>
  <si>
    <t>Price 10 Kg</t>
  </si>
  <si>
    <t>Price 15 Kg</t>
  </si>
  <si>
    <t>Price 20 Kg</t>
  </si>
  <si>
    <t>Price 30 Kg</t>
  </si>
  <si>
    <t>PRODUCT NAME</t>
  </si>
  <si>
    <t>COLORES-USAR ENEKRIL MIX SISTEM see ENEKRIL water base prices</t>
  </si>
  <si>
    <t>ENEPOXY PRIMER W FLOORS (bicomponet water based)</t>
  </si>
  <si>
    <t>ENEPOXY TOP COAT W FLOORS (bicomponet water based)</t>
  </si>
  <si>
    <t>ENEPOXY W FLOORS ANTIBACTERIAN (bicomponet water based)</t>
  </si>
  <si>
    <t>ENEPOXY W FLOORS ANTIBACTERIAN AND GRIP (bicomponet water based)</t>
  </si>
  <si>
    <t>ENEPOXY HS MAGNUM MATT COLOUR CHART</t>
  </si>
  <si>
    <t>ENEPOXY HS MAGNUM SATINED  COLOUR CHART</t>
  </si>
  <si>
    <t>ENETHANE METAL (POLIURETANO ACRILICO)</t>
  </si>
  <si>
    <t>ENEPOXY HS 3D CRISTAL |Nuevo 3D cristalino!!!! Relacion 100/60</t>
  </si>
  <si>
    <t>ENESOL XILENO</t>
  </si>
  <si>
    <t>ENEPOXY W FLOORS (bicomponet water based) colour chart</t>
  </si>
  <si>
    <t>100 gr</t>
  </si>
  <si>
    <t>250 gr</t>
  </si>
  <si>
    <t>500 gr</t>
  </si>
  <si>
    <t>1 kg</t>
  </si>
  <si>
    <t>5 kg</t>
  </si>
  <si>
    <t>1 Kg</t>
  </si>
  <si>
    <t>5 Kg</t>
  </si>
  <si>
    <t>PIGMENTOS y PASTAS PIGMENTARIAS</t>
  </si>
  <si>
    <t>PVP env 100 gr</t>
  </si>
  <si>
    <t>PVP env 500 gr</t>
  </si>
  <si>
    <t>PVP env 1 kg</t>
  </si>
  <si>
    <t>PVP env 5 kg</t>
  </si>
  <si>
    <t>PASTAS PIGMENTARIAS SOLVENTE (IRISEM)</t>
  </si>
  <si>
    <t>PASTA PIGMENTARIA AZUL</t>
  </si>
  <si>
    <t>PASTA PIGMENTARIA BLANCA</t>
  </si>
  <si>
    <t>PASTA PIGMENTARIA VERDE</t>
  </si>
  <si>
    <t>PASTA PIGMENTARIA ROJO</t>
  </si>
  <si>
    <t>PASTA PIGMENTARIA VIOLETA</t>
  </si>
  <si>
    <t>PASTA PIGMENTARIA AMARILLO</t>
  </si>
  <si>
    <t>PASTA PIGMENTARIA NARANJA</t>
  </si>
  <si>
    <t>PASTA PIGMENTARIA DE ALUMINIO</t>
  </si>
  <si>
    <t>PRECIOS IRIODINES</t>
  </si>
  <si>
    <t>PLATA 111</t>
  </si>
  <si>
    <t>ORO 300</t>
  </si>
  <si>
    <t>BRONCE 500</t>
  </si>
  <si>
    <t>COBRE 522</t>
  </si>
  <si>
    <t>PERLADO</t>
  </si>
  <si>
    <t>FACTOR MULTIPLICATIVO</t>
  </si>
  <si>
    <t>PASTA PIGMENTARIA NEGRA</t>
  </si>
  <si>
    <t>ENEPOXY HS MORTERO AUTOLEVELING M41 COLOREADO</t>
  </si>
  <si>
    <t>Nacarado Blanco</t>
  </si>
  <si>
    <t>ENEPOXY HS MAGNUM Colours chart M19</t>
  </si>
  <si>
    <t>ENEPOXY HS MAGNUM STEEL BLUE AND GREEN FOREST  M19</t>
  </si>
  <si>
    <t>ENEPOXY HS MAGNUM ROJO 2018</t>
  </si>
  <si>
    <t>ENEPOXY HS MAGNUM ROJO 2018 M19</t>
  </si>
  <si>
    <t>ENEPOXY CRISTAL RIVER</t>
  </si>
  <si>
    <t>ENEPOXY HS MAGNUM Antibacteriana  2% 0.5</t>
  </si>
  <si>
    <t>ENEPOXY HS MAGNUM Catalizador HQR 0,5 y antibacteriana</t>
  </si>
  <si>
    <t>ENEPOXY HS MAGNUM Catalizador HQR 0,5 y antibacteriana y RAL NORMALES</t>
  </si>
  <si>
    <t>ENEPOXY HS MAGNUM Colours chart M19 ANTIBACTERIANO</t>
  </si>
  <si>
    <t>ENESOL ENETHANE SURFACE</t>
  </si>
  <si>
    <t>ANTIBACTERIANO AGENTE</t>
  </si>
  <si>
    <t>ENEPOXY CRISTAL RIVER II</t>
  </si>
  <si>
    <t>ENEPOXY W FLOORS (bicomponet water based) colour chart high</t>
  </si>
  <si>
    <t>POLITOP TRANSPARENTE BR</t>
  </si>
  <si>
    <t>ENEPOXY HS MAGNUM Colours chart M51</t>
  </si>
  <si>
    <t>ENEPOXY HS MAGNUM STEEL BLUE AND GREEN FOREST  M19 6010</t>
  </si>
  <si>
    <t>ENEPOXY HS ART SERIES 2019  relacion 2: 1  for 3D finishes  arom</t>
  </si>
  <si>
    <t>ENEPOXY HS ART SERIES 2019  relacion 2: 1  for 3D finishes  alif</t>
  </si>
  <si>
    <t>ENEPOXY HS MAGNUM Colours chart M51 MORTERO</t>
  </si>
  <si>
    <t>ENEPOXY HS MAGNUM Colours chart M51 VERDE BOSQUE</t>
  </si>
  <si>
    <t>ENEPOXY HS MAGNUM Colours chart M51  VERDE BOSQUE CLARO 10%</t>
  </si>
  <si>
    <t>ENEPOXY HS MAGNUM Colours chart M51  ROJO OXIDO</t>
  </si>
  <si>
    <t>ENEPOXY HS MAGNUM Colours chart M51  AZUL ACERO</t>
  </si>
  <si>
    <t>ENEKRIL SUELOS 2016 RAL 1018 ROJO FABRICA</t>
  </si>
  <si>
    <t>ENEPOXY HS MAGNUM Colours chart M51  ROJO 2018</t>
  </si>
  <si>
    <t>ENEPOXY HS MAGNUM Colours chart M51  ROJO OXIDO ANTIBAC</t>
  </si>
  <si>
    <t>ENEPOXY HS MAGNUM Colours chart M51  AZUL ANTIBACTENIANO</t>
  </si>
  <si>
    <t>ENEPOXY HS MAGNUM Colours chart M51 VERDE BOSQUE ANTIBACTERIANO</t>
  </si>
  <si>
    <t>ENEPOXY HS MAGNUM primer</t>
  </si>
  <si>
    <t>ENEPOXY W FLOORS (bicomponet water based) normal chart high</t>
  </si>
  <si>
    <t>ENEKRIL SUELOS 2016 RAL 1018 VERDE ESPECIAL</t>
  </si>
  <si>
    <t>ENEKRIL SUELOS 5018</t>
  </si>
  <si>
    <t>ENEKRIL SUELOS 6037</t>
  </si>
  <si>
    <t>ENEKRIL SUELOS 6029</t>
  </si>
  <si>
    <t>ENEKRIL SUELOS 6036</t>
  </si>
  <si>
    <t>ENEKRIL SUELOS 2003</t>
  </si>
  <si>
    <t>ENEKRIL SUELOS 6019</t>
  </si>
  <si>
    <t>ENEPOXY HS 3D CRISTAL |Nuevo 3D cristalino!!!! Solo k2</t>
  </si>
  <si>
    <t>ENEPOXY HS CRISTAL RIVER 2019</t>
  </si>
  <si>
    <t>ENEPOXY HSCR BLANCO</t>
  </si>
  <si>
    <t>ENEPOXY HS MAGNUM Colours chart M51  AZUL ACERO 5015 celeste</t>
  </si>
  <si>
    <t>POLITOP BLANCO</t>
  </si>
  <si>
    <t>POLITOP AMARILLO LINEAS TRAFICO</t>
  </si>
  <si>
    <t>ENEPOXY HS 3D CRISTAL II</t>
  </si>
  <si>
    <t>ENESOL POLITOP</t>
  </si>
  <si>
    <t>ENESOL ANTIBURBUJAS</t>
  </si>
  <si>
    <t>ENEPOXY CRISTAL RIVER 2019 100/35</t>
  </si>
  <si>
    <t>LUXSOL UV BL CI AMARILLO</t>
  </si>
  <si>
    <t>ENEPOXY CRISTAL RIVER 2020 100/50</t>
  </si>
  <si>
    <t>ENEPOXY 3D CRISTAL 2019 NW 100/60</t>
  </si>
  <si>
    <t>PASTA PIGMENTARIOA ROJA</t>
  </si>
  <si>
    <t>ENESOL MEK</t>
  </si>
  <si>
    <t>ENETHANE SURFACE BRILLO 2 a 1</t>
  </si>
  <si>
    <t>ENETHANE SURFACE MATE 5 a 1</t>
  </si>
  <si>
    <t>ENEPOXY HS MAGNUM Colours chart M51  AMARILLO TRAFICO ANTI</t>
  </si>
  <si>
    <t>ENEPOXY HS MAGNUM Colours chart M51  ROJO 2018 antibac</t>
  </si>
  <si>
    <t>ENEKRIL SUELOS rojos vivos</t>
  </si>
  <si>
    <t>QUARZ FLOUR fine grade HARINA DE CUARZO</t>
  </si>
  <si>
    <t>ARENA MULTICAPA</t>
  </si>
  <si>
    <t>POLITOP VERDE CARTA</t>
  </si>
  <si>
    <t>ENEPOXY HS PRIMER MAGNUM M19 M51</t>
  </si>
  <si>
    <t>POLITOP ROJO AZUL</t>
  </si>
  <si>
    <t>NUEVAS RESINAS</t>
  </si>
  <si>
    <t>RIVER TABLE TK03S 100/30 1 a 3 cms</t>
  </si>
  <si>
    <t>RIVER TABLE TK05S 100/35 3 a 5 cms</t>
  </si>
  <si>
    <t>RIVER TABLE TK010S 100/40 5 a 10 cms</t>
  </si>
  <si>
    <t>ENEPOXY HS MAGNUM Colours chart M51 VERDE 6026 6036</t>
  </si>
  <si>
    <t>RIVER TABLE TK010UV 100/40 5 a 10 cms</t>
  </si>
  <si>
    <t>RIVER TABLE TK03UV 100/30 1 a 3 cms</t>
  </si>
  <si>
    <t>RIVER TABLE TK05UV 100/35 3 a 5 cms</t>
  </si>
  <si>
    <t>ALTO CONSUMO</t>
  </si>
  <si>
    <t>ENEKRIL SUELOS 1023/1026</t>
  </si>
  <si>
    <t>PASTAS PIGMENTARIAS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</si>
</sst>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b/>
      <sz val="12"/>
      <color indexed="17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</font>
    <font>
      <b/>
      <sz val="12"/>
      <color theme="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AD6D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1">
    <xf numFmtId="0" fontId="0" fillId="0" borderId="0" xfId="0"/>
    <xf numFmtId="0" fontId="2" fillId="0" borderId="0" xfId="0" applyFont="1"/>
    <xf numFmtId="0" fontId="4" fillId="0" borderId="1" xfId="0" applyFont="1" applyBorder="1"/>
    <xf numFmtId="0" fontId="3" fillId="2" borderId="2" xfId="0" applyFont="1" applyFill="1" applyBorder="1"/>
    <xf numFmtId="0" fontId="2" fillId="3" borderId="3" xfId="0" applyFont="1" applyFill="1" applyBorder="1"/>
    <xf numFmtId="0" fontId="5" fillId="3" borderId="1" xfId="0" applyFont="1" applyFill="1" applyBorder="1"/>
    <xf numFmtId="0" fontId="5" fillId="3" borderId="2" xfId="0" applyFont="1" applyFill="1" applyBorder="1"/>
    <xf numFmtId="0" fontId="5" fillId="3" borderId="4" xfId="0" applyFont="1" applyFill="1" applyBorder="1"/>
    <xf numFmtId="0" fontId="5" fillId="3" borderId="3" xfId="0" applyFont="1" applyFill="1" applyBorder="1"/>
    <xf numFmtId="0" fontId="5" fillId="3" borderId="5" xfId="0" applyFont="1" applyFill="1" applyBorder="1"/>
    <xf numFmtId="2" fontId="6" fillId="0" borderId="1" xfId="0" applyNumberFormat="1" applyFont="1" applyBorder="1"/>
    <xf numFmtId="2" fontId="6" fillId="0" borderId="3" xfId="0" applyNumberFormat="1" applyFont="1" applyBorder="1"/>
    <xf numFmtId="2" fontId="6" fillId="0" borderId="2" xfId="0" applyNumberFormat="1" applyFont="1" applyBorder="1"/>
    <xf numFmtId="2" fontId="6" fillId="0" borderId="6" xfId="0" applyNumberFormat="1" applyFont="1" applyBorder="1"/>
    <xf numFmtId="2" fontId="6" fillId="0" borderId="7" xfId="0" applyNumberFormat="1" applyFont="1" applyBorder="1"/>
    <xf numFmtId="2" fontId="6" fillId="0" borderId="8" xfId="0" applyNumberFormat="1" applyFont="1" applyBorder="1"/>
    <xf numFmtId="2" fontId="3" fillId="4" borderId="4" xfId="0" applyNumberFormat="1" applyFont="1" applyFill="1" applyBorder="1"/>
    <xf numFmtId="2" fontId="3" fillId="4" borderId="9" xfId="0" applyNumberFormat="1" applyFont="1" applyFill="1" applyBorder="1"/>
    <xf numFmtId="0" fontId="3" fillId="3" borderId="2" xfId="0" applyFont="1" applyFill="1" applyBorder="1"/>
    <xf numFmtId="0" fontId="4" fillId="0" borderId="2" xfId="0" applyFont="1" applyBorder="1"/>
    <xf numFmtId="2" fontId="6" fillId="5" borderId="4" xfId="0" applyNumberFormat="1" applyFont="1" applyFill="1" applyBorder="1"/>
    <xf numFmtId="2" fontId="6" fillId="5" borderId="9" xfId="0" applyNumberFormat="1" applyFont="1" applyFill="1" applyBorder="1"/>
    <xf numFmtId="2" fontId="6" fillId="6" borderId="4" xfId="0" applyNumberFormat="1" applyFont="1" applyFill="1" applyBorder="1"/>
    <xf numFmtId="2" fontId="6" fillId="7" borderId="4" xfId="0" applyNumberFormat="1" applyFont="1" applyFill="1" applyBorder="1"/>
    <xf numFmtId="2" fontId="6" fillId="7" borderId="9" xfId="0" applyNumberFormat="1" applyFont="1" applyFill="1" applyBorder="1"/>
    <xf numFmtId="0" fontId="7" fillId="7" borderId="10" xfId="0" applyFont="1" applyFill="1" applyBorder="1"/>
    <xf numFmtId="0" fontId="8" fillId="8" borderId="11" xfId="0" applyFont="1" applyFill="1" applyBorder="1"/>
    <xf numFmtId="0" fontId="8" fillId="8" borderId="12" xfId="0" applyFont="1" applyFill="1" applyBorder="1"/>
    <xf numFmtId="0" fontId="8" fillId="8" borderId="13" xfId="0" applyFont="1" applyFill="1" applyBorder="1"/>
    <xf numFmtId="0" fontId="0" fillId="9" borderId="11" xfId="0" applyFill="1" applyBorder="1"/>
    <xf numFmtId="0" fontId="8" fillId="9" borderId="12" xfId="0" applyFont="1" applyFill="1" applyBorder="1" applyAlignment="1">
      <alignment horizontal="center"/>
    </xf>
    <xf numFmtId="0" fontId="0" fillId="9" borderId="12" xfId="0" applyFill="1" applyBorder="1"/>
    <xf numFmtId="0" fontId="0" fillId="9" borderId="13" xfId="0" applyFill="1" applyBorder="1"/>
    <xf numFmtId="0" fontId="5" fillId="3" borderId="14" xfId="0" applyFont="1" applyFill="1" applyBorder="1"/>
    <xf numFmtId="2" fontId="3" fillId="4" borderId="1" xfId="0" applyNumberFormat="1" applyFont="1" applyFill="1" applyBorder="1"/>
    <xf numFmtId="0" fontId="5" fillId="3" borderId="15" xfId="0" applyFont="1" applyFill="1" applyBorder="1"/>
    <xf numFmtId="2" fontId="6" fillId="4" borderId="15" xfId="0" applyNumberFormat="1" applyFont="1" applyFill="1" applyBorder="1"/>
    <xf numFmtId="2" fontId="6" fillId="4" borderId="16" xfId="0" applyNumberFormat="1" applyFont="1" applyFill="1" applyBorder="1"/>
    <xf numFmtId="0" fontId="9" fillId="10" borderId="17" xfId="0" applyFont="1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0" fillId="0" borderId="0" xfId="0" applyBorder="1"/>
    <xf numFmtId="2" fontId="7" fillId="11" borderId="14" xfId="0" applyNumberFormat="1" applyFont="1" applyFill="1" applyBorder="1"/>
    <xf numFmtId="2" fontId="7" fillId="11" borderId="5" xfId="0" applyNumberFormat="1" applyFont="1" applyFill="1" applyBorder="1"/>
    <xf numFmtId="2" fontId="3" fillId="4" borderId="15" xfId="0" applyNumberFormat="1" applyFont="1" applyFill="1" applyBorder="1"/>
    <xf numFmtId="2" fontId="7" fillId="11" borderId="1" xfId="0" applyNumberFormat="1" applyFont="1" applyFill="1" applyBorder="1"/>
    <xf numFmtId="0" fontId="5" fillId="3" borderId="18" xfId="0" applyFont="1" applyFill="1" applyBorder="1"/>
    <xf numFmtId="0" fontId="5" fillId="3" borderId="19" xfId="0" applyFont="1" applyFill="1" applyBorder="1"/>
    <xf numFmtId="0" fontId="5" fillId="3" borderId="20" xfId="0" applyFont="1" applyFill="1" applyBorder="1"/>
    <xf numFmtId="0" fontId="5" fillId="3" borderId="21" xfId="0" applyFont="1" applyFill="1" applyBorder="1"/>
    <xf numFmtId="0" fontId="5" fillId="3" borderId="22" xfId="0" applyFont="1" applyFill="1" applyBorder="1"/>
    <xf numFmtId="2" fontId="7" fillId="11" borderId="2" xfId="0" applyNumberFormat="1" applyFont="1" applyFill="1" applyBorder="1"/>
    <xf numFmtId="2" fontId="7" fillId="11" borderId="23" xfId="0" applyNumberFormat="1" applyFont="1" applyFill="1" applyBorder="1"/>
    <xf numFmtId="0" fontId="5" fillId="3" borderId="24" xfId="0" applyFont="1" applyFill="1" applyBorder="1"/>
    <xf numFmtId="2" fontId="6" fillId="2" borderId="3" xfId="0" applyNumberFormat="1" applyFont="1" applyFill="1" applyBorder="1"/>
    <xf numFmtId="2" fontId="6" fillId="2" borderId="1" xfId="0" applyNumberFormat="1" applyFont="1" applyFill="1" applyBorder="1"/>
    <xf numFmtId="2" fontId="6" fillId="2" borderId="2" xfId="0" applyNumberFormat="1" applyFont="1" applyFill="1" applyBorder="1"/>
    <xf numFmtId="2" fontId="6" fillId="2" borderId="4" xfId="0" applyNumberFormat="1" applyFont="1" applyFill="1" applyBorder="1"/>
    <xf numFmtId="2" fontId="6" fillId="2" borderId="15" xfId="0" applyNumberFormat="1" applyFont="1" applyFill="1" applyBorder="1"/>
    <xf numFmtId="2" fontId="3" fillId="2" borderId="4" xfId="0" applyNumberFormat="1" applyFont="1" applyFill="1" applyBorder="1"/>
    <xf numFmtId="2" fontId="7" fillId="2" borderId="14" xfId="0" applyNumberFormat="1" applyFont="1" applyFill="1" applyBorder="1"/>
    <xf numFmtId="2" fontId="3" fillId="2" borderId="15" xfId="0" applyNumberFormat="1" applyFont="1" applyFill="1" applyBorder="1"/>
    <xf numFmtId="2" fontId="7" fillId="2" borderId="1" xfId="0" applyNumberFormat="1" applyFont="1" applyFill="1" applyBorder="1"/>
    <xf numFmtId="2" fontId="7" fillId="2" borderId="2" xfId="0" applyNumberFormat="1" applyFont="1" applyFill="1" applyBorder="1"/>
    <xf numFmtId="2" fontId="7" fillId="2" borderId="23" xfId="0" applyNumberFormat="1" applyFont="1" applyFill="1" applyBorder="1"/>
    <xf numFmtId="2" fontId="3" fillId="2" borderId="1" xfId="0" applyNumberFormat="1" applyFont="1" applyFill="1" applyBorder="1"/>
    <xf numFmtId="2" fontId="6" fillId="6" borderId="3" xfId="0" applyNumberFormat="1" applyFont="1" applyFill="1" applyBorder="1"/>
    <xf numFmtId="2" fontId="6" fillId="6" borderId="1" xfId="0" applyNumberFormat="1" applyFont="1" applyFill="1" applyBorder="1"/>
    <xf numFmtId="2" fontId="6" fillId="6" borderId="2" xfId="0" applyNumberFormat="1" applyFont="1" applyFill="1" applyBorder="1"/>
    <xf numFmtId="2" fontId="6" fillId="6" borderId="15" xfId="0" applyNumberFormat="1" applyFont="1" applyFill="1" applyBorder="1"/>
    <xf numFmtId="2" fontId="3" fillId="6" borderId="4" xfId="0" applyNumberFormat="1" applyFont="1" applyFill="1" applyBorder="1"/>
    <xf numFmtId="2" fontId="7" fillId="6" borderId="14" xfId="0" applyNumberFormat="1" applyFont="1" applyFill="1" applyBorder="1"/>
    <xf numFmtId="2" fontId="7" fillId="6" borderId="5" xfId="0" applyNumberFormat="1" applyFont="1" applyFill="1" applyBorder="1"/>
    <xf numFmtId="2" fontId="3" fillId="6" borderId="15" xfId="0" applyNumberFormat="1" applyFont="1" applyFill="1" applyBorder="1"/>
    <xf numFmtId="2" fontId="7" fillId="6" borderId="1" xfId="0" applyNumberFormat="1" applyFont="1" applyFill="1" applyBorder="1"/>
    <xf numFmtId="2" fontId="7" fillId="6" borderId="2" xfId="0" applyNumberFormat="1" applyFont="1" applyFill="1" applyBorder="1"/>
    <xf numFmtId="2" fontId="7" fillId="6" borderId="23" xfId="0" applyNumberFormat="1" applyFont="1" applyFill="1" applyBorder="1"/>
    <xf numFmtId="2" fontId="3" fillId="6" borderId="1" xfId="0" applyNumberFormat="1" applyFont="1" applyFill="1" applyBorder="1"/>
    <xf numFmtId="2" fontId="6" fillId="12" borderId="3" xfId="0" applyNumberFormat="1" applyFont="1" applyFill="1" applyBorder="1"/>
    <xf numFmtId="2" fontId="6" fillId="12" borderId="1" xfId="0" applyNumberFormat="1" applyFont="1" applyFill="1" applyBorder="1"/>
    <xf numFmtId="2" fontId="6" fillId="12" borderId="2" xfId="0" applyNumberFormat="1" applyFont="1" applyFill="1" applyBorder="1"/>
    <xf numFmtId="2" fontId="6" fillId="12" borderId="4" xfId="0" applyNumberFormat="1" applyFont="1" applyFill="1" applyBorder="1"/>
    <xf numFmtId="2" fontId="6" fillId="12" borderId="15" xfId="0" applyNumberFormat="1" applyFont="1" applyFill="1" applyBorder="1"/>
    <xf numFmtId="2" fontId="3" fillId="12" borderId="4" xfId="0" applyNumberFormat="1" applyFont="1" applyFill="1" applyBorder="1"/>
    <xf numFmtId="2" fontId="7" fillId="12" borderId="14" xfId="0" applyNumberFormat="1" applyFont="1" applyFill="1" applyBorder="1"/>
    <xf numFmtId="2" fontId="7" fillId="12" borderId="5" xfId="0" applyNumberFormat="1" applyFont="1" applyFill="1" applyBorder="1"/>
    <xf numFmtId="2" fontId="3" fillId="12" borderId="15" xfId="0" applyNumberFormat="1" applyFont="1" applyFill="1" applyBorder="1"/>
    <xf numFmtId="2" fontId="7" fillId="12" borderId="1" xfId="0" applyNumberFormat="1" applyFont="1" applyFill="1" applyBorder="1"/>
    <xf numFmtId="2" fontId="7" fillId="12" borderId="2" xfId="0" applyNumberFormat="1" applyFont="1" applyFill="1" applyBorder="1"/>
    <xf numFmtId="2" fontId="7" fillId="12" borderId="23" xfId="0" applyNumberFormat="1" applyFont="1" applyFill="1" applyBorder="1"/>
    <xf numFmtId="2" fontId="3" fillId="12" borderId="1" xfId="0" applyNumberFormat="1" applyFont="1" applyFill="1" applyBorder="1"/>
    <xf numFmtId="0" fontId="0" fillId="0" borderId="25" xfId="0" applyBorder="1"/>
    <xf numFmtId="0" fontId="0" fillId="0" borderId="17" xfId="0" applyBorder="1"/>
    <xf numFmtId="0" fontId="10" fillId="10" borderId="0" xfId="0" applyFont="1" applyFill="1" applyBorder="1" applyAlignment="1">
      <alignment horizontal="center"/>
    </xf>
    <xf numFmtId="0" fontId="9" fillId="10" borderId="0" xfId="0" applyFont="1" applyFill="1" applyBorder="1"/>
    <xf numFmtId="0" fontId="3" fillId="2" borderId="3" xfId="0" applyFont="1" applyFill="1" applyBorder="1"/>
    <xf numFmtId="0" fontId="4" fillId="0" borderId="3" xfId="0" applyFont="1" applyBorder="1"/>
    <xf numFmtId="0" fontId="4" fillId="6" borderId="3" xfId="0" applyFont="1" applyFill="1" applyBorder="1"/>
    <xf numFmtId="0" fontId="4" fillId="12" borderId="3" xfId="0" applyFont="1" applyFill="1" applyBorder="1"/>
    <xf numFmtId="0" fontId="4" fillId="2" borderId="3" xfId="0" applyFont="1" applyFill="1" applyBorder="1"/>
    <xf numFmtId="0" fontId="4" fillId="0" borderId="6" xfId="0" applyFont="1" applyBorder="1"/>
    <xf numFmtId="0" fontId="4" fillId="0" borderId="8" xfId="0" applyFont="1" applyBorder="1"/>
    <xf numFmtId="2" fontId="7" fillId="11" borderId="26" xfId="0" applyNumberFormat="1" applyFont="1" applyFill="1" applyBorder="1"/>
    <xf numFmtId="2" fontId="7" fillId="11" borderId="27" xfId="0" applyNumberFormat="1" applyFont="1" applyFill="1" applyBorder="1"/>
    <xf numFmtId="2" fontId="3" fillId="4" borderId="16" xfId="0" applyNumberFormat="1" applyFont="1" applyFill="1" applyBorder="1"/>
    <xf numFmtId="2" fontId="7" fillId="11" borderId="7" xfId="0" applyNumberFormat="1" applyFont="1" applyFill="1" applyBorder="1"/>
    <xf numFmtId="2" fontId="7" fillId="11" borderId="8" xfId="0" applyNumberFormat="1" applyFont="1" applyFill="1" applyBorder="1"/>
    <xf numFmtId="2" fontId="7" fillId="11" borderId="28" xfId="0" applyNumberFormat="1" applyFont="1" applyFill="1" applyBorder="1"/>
    <xf numFmtId="2" fontId="3" fillId="4" borderId="7" xfId="0" applyNumberFormat="1" applyFont="1" applyFill="1" applyBorder="1"/>
    <xf numFmtId="0" fontId="11" fillId="0" borderId="0" xfId="0" applyFont="1"/>
    <xf numFmtId="0" fontId="0" fillId="13" borderId="0" xfId="0" applyFill="1" applyBorder="1"/>
    <xf numFmtId="0" fontId="0" fillId="13" borderId="12" xfId="0" applyFill="1" applyBorder="1"/>
    <xf numFmtId="0" fontId="8" fillId="14" borderId="12" xfId="0" applyFont="1" applyFill="1" applyBorder="1"/>
    <xf numFmtId="0" fontId="0" fillId="14" borderId="12" xfId="0" applyFill="1" applyBorder="1"/>
    <xf numFmtId="0" fontId="0" fillId="13" borderId="29" xfId="0" applyFill="1" applyBorder="1"/>
    <xf numFmtId="0" fontId="0" fillId="15" borderId="29" xfId="0" applyFill="1" applyBorder="1"/>
    <xf numFmtId="0" fontId="12" fillId="15" borderId="29" xfId="0" applyFont="1" applyFill="1" applyBorder="1"/>
    <xf numFmtId="0" fontId="9" fillId="10" borderId="30" xfId="0" applyFont="1" applyFill="1" applyBorder="1" applyAlignment="1">
      <alignment horizontal="center"/>
    </xf>
    <xf numFmtId="0" fontId="0" fillId="13" borderId="31" xfId="0" applyFill="1" applyBorder="1"/>
    <xf numFmtId="0" fontId="0" fillId="13" borderId="32" xfId="0" applyFill="1" applyBorder="1"/>
    <xf numFmtId="0" fontId="0" fillId="16" borderId="29" xfId="0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33" xfId="0" applyFill="1" applyBorder="1"/>
    <xf numFmtId="0" fontId="0" fillId="16" borderId="34" xfId="0" applyFill="1" applyBorder="1"/>
    <xf numFmtId="0" fontId="7" fillId="16" borderId="34" xfId="0" applyFont="1" applyFill="1" applyBorder="1"/>
    <xf numFmtId="0" fontId="5" fillId="16" borderId="34" xfId="0" applyFont="1" applyFill="1" applyBorder="1"/>
    <xf numFmtId="2" fontId="6" fillId="16" borderId="34" xfId="0" applyNumberFormat="1" applyFont="1" applyFill="1" applyBorder="1"/>
    <xf numFmtId="2" fontId="6" fillId="16" borderId="35" xfId="0" applyNumberFormat="1" applyFont="1" applyFill="1" applyBorder="1"/>
    <xf numFmtId="0" fontId="7" fillId="17" borderId="36" xfId="0" applyFont="1" applyFill="1" applyBorder="1" applyAlignment="1">
      <alignment horizontal="center"/>
    </xf>
    <xf numFmtId="0" fontId="7" fillId="17" borderId="37" xfId="0" applyFont="1" applyFill="1" applyBorder="1" applyAlignment="1">
      <alignment horizontal="center"/>
    </xf>
    <xf numFmtId="0" fontId="7" fillId="17" borderId="38" xfId="0" applyFont="1" applyFill="1" applyBorder="1" applyAlignment="1">
      <alignment horizontal="center"/>
    </xf>
    <xf numFmtId="0" fontId="7" fillId="17" borderId="39" xfId="0" applyFont="1" applyFill="1" applyBorder="1" applyAlignment="1">
      <alignment horizontal="center"/>
    </xf>
    <xf numFmtId="0" fontId="7" fillId="17" borderId="40" xfId="0" applyFont="1" applyFill="1" applyBorder="1" applyAlignment="1">
      <alignment horizontal="center"/>
    </xf>
    <xf numFmtId="0" fontId="7" fillId="18" borderId="37" xfId="0" applyFont="1" applyFill="1" applyBorder="1" applyAlignment="1">
      <alignment horizontal="center"/>
    </xf>
    <xf numFmtId="0" fontId="7" fillId="18" borderId="20" xfId="0" applyFont="1" applyFill="1" applyBorder="1" applyAlignment="1">
      <alignment horizontal="center"/>
    </xf>
    <xf numFmtId="0" fontId="3" fillId="18" borderId="24" xfId="0" applyFont="1" applyFill="1" applyBorder="1" applyAlignment="1">
      <alignment horizontal="center"/>
    </xf>
    <xf numFmtId="0" fontId="6" fillId="18" borderId="19" xfId="0" applyFont="1" applyFill="1" applyBorder="1" applyAlignment="1">
      <alignment horizontal="center"/>
    </xf>
    <xf numFmtId="0" fontId="7" fillId="19" borderId="41" xfId="0" applyFont="1" applyFill="1" applyBorder="1" applyAlignment="1">
      <alignment horizontal="center"/>
    </xf>
    <xf numFmtId="0" fontId="7" fillId="19" borderId="42" xfId="0" applyFont="1" applyFill="1" applyBorder="1" applyAlignment="1">
      <alignment horizontal="center"/>
    </xf>
    <xf numFmtId="0" fontId="7" fillId="19" borderId="43" xfId="0" applyFont="1" applyFill="1" applyBorder="1" applyAlignment="1">
      <alignment horizontal="center"/>
    </xf>
    <xf numFmtId="0" fontId="13" fillId="19" borderId="10" xfId="0" applyFont="1" applyFill="1" applyBorder="1" applyAlignment="1">
      <alignment horizontal="center"/>
    </xf>
    <xf numFmtId="0" fontId="0" fillId="19" borderId="44" xfId="0" applyFont="1" applyFill="1" applyBorder="1" applyAlignment="1">
      <alignment horizontal="center"/>
    </xf>
    <xf numFmtId="0" fontId="0" fillId="19" borderId="43" xfId="0" applyFont="1" applyFill="1" applyBorder="1" applyAlignment="1">
      <alignment horizontal="center"/>
    </xf>
    <xf numFmtId="0" fontId="6" fillId="18" borderId="20" xfId="0" applyFont="1" applyFill="1" applyBorder="1" applyAlignment="1">
      <alignment horizontal="center"/>
    </xf>
    <xf numFmtId="2" fontId="7" fillId="16" borderId="0" xfId="0" applyNumberFormat="1" applyFont="1" applyFill="1" applyBorder="1"/>
    <xf numFmtId="0" fontId="0" fillId="16" borderId="0" xfId="0" applyFont="1" applyFill="1" applyBorder="1" applyAlignment="1">
      <alignment horizontal="center"/>
    </xf>
    <xf numFmtId="0" fontId="3" fillId="6" borderId="2" xfId="0" applyFont="1" applyFill="1" applyBorder="1"/>
    <xf numFmtId="0" fontId="3" fillId="12" borderId="2" xfId="0" applyFont="1" applyFill="1" applyBorder="1"/>
    <xf numFmtId="0" fontId="0" fillId="16" borderId="45" xfId="0" applyFill="1" applyBorder="1"/>
    <xf numFmtId="0" fontId="6" fillId="16" borderId="45" xfId="0" applyFont="1" applyFill="1" applyBorder="1" applyAlignment="1">
      <alignment horizontal="center"/>
    </xf>
    <xf numFmtId="0" fontId="5" fillId="16" borderId="45" xfId="0" applyFont="1" applyFill="1" applyBorder="1"/>
    <xf numFmtId="2" fontId="7" fillId="16" borderId="45" xfId="0" applyNumberFormat="1" applyFont="1" applyFill="1" applyBorder="1"/>
    <xf numFmtId="2" fontId="7" fillId="16" borderId="46" xfId="0" applyNumberFormat="1" applyFont="1" applyFill="1" applyBorder="1"/>
    <xf numFmtId="0" fontId="0" fillId="13" borderId="1" xfId="0" applyFill="1" applyBorder="1"/>
    <xf numFmtId="0" fontId="8" fillId="16" borderId="47" xfId="0" applyFont="1" applyFill="1" applyBorder="1"/>
    <xf numFmtId="0" fontId="0" fillId="13" borderId="5" xfId="0" applyFill="1" applyBorder="1"/>
    <xf numFmtId="0" fontId="7" fillId="18" borderId="3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0" fillId="13" borderId="48" xfId="0" applyFill="1" applyBorder="1"/>
    <xf numFmtId="0" fontId="0" fillId="13" borderId="49" xfId="0" applyFill="1" applyBorder="1"/>
    <xf numFmtId="0" fontId="0" fillId="13" borderId="22" xfId="0" applyFill="1" applyBorder="1"/>
    <xf numFmtId="0" fontId="0" fillId="14" borderId="29" xfId="0" applyFill="1" applyBorder="1"/>
    <xf numFmtId="0" fontId="7" fillId="20" borderId="50" xfId="0" applyFont="1" applyFill="1" applyBorder="1" applyAlignment="1">
      <alignment horizontal="center"/>
    </xf>
    <xf numFmtId="0" fontId="6" fillId="20" borderId="50" xfId="0" applyFont="1" applyFill="1" applyBorder="1" applyAlignment="1">
      <alignment horizontal="center"/>
    </xf>
    <xf numFmtId="0" fontId="6" fillId="20" borderId="51" xfId="0" applyFont="1" applyFill="1" applyBorder="1" applyAlignment="1">
      <alignment horizontal="center"/>
    </xf>
    <xf numFmtId="0" fontId="5" fillId="3" borderId="36" xfId="0" applyFont="1" applyFill="1" applyBorder="1"/>
    <xf numFmtId="0" fontId="5" fillId="3" borderId="52" xfId="0" applyFont="1" applyFill="1" applyBorder="1"/>
    <xf numFmtId="0" fontId="5" fillId="3" borderId="38" xfId="0" applyFont="1" applyFill="1" applyBorder="1"/>
    <xf numFmtId="0" fontId="5" fillId="3" borderId="37" xfId="0" applyFont="1" applyFill="1" applyBorder="1"/>
    <xf numFmtId="0" fontId="5" fillId="3" borderId="53" xfId="0" applyFont="1" applyFill="1" applyBorder="1"/>
    <xf numFmtId="0" fontId="0" fillId="13" borderId="45" xfId="0" applyFill="1" applyBorder="1"/>
    <xf numFmtId="0" fontId="0" fillId="19" borderId="27" xfId="0" applyFill="1" applyBorder="1" applyAlignment="1">
      <alignment horizontal="center"/>
    </xf>
    <xf numFmtId="2" fontId="7" fillId="16" borderId="49" xfId="0" applyNumberFormat="1" applyFont="1" applyFill="1" applyBorder="1"/>
    <xf numFmtId="0" fontId="0" fillId="21" borderId="25" xfId="0" applyFill="1" applyBorder="1"/>
    <xf numFmtId="0" fontId="12" fillId="21" borderId="29" xfId="0" applyFont="1" applyFill="1" applyBorder="1" applyAlignment="1">
      <alignment horizontal="center"/>
    </xf>
    <xf numFmtId="0" fontId="0" fillId="21" borderId="29" xfId="0" applyFill="1" applyBorder="1"/>
    <xf numFmtId="0" fontId="0" fillId="21" borderId="47" xfId="0" applyFill="1" applyBorder="1"/>
    <xf numFmtId="0" fontId="7" fillId="22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  <xf numFmtId="0" fontId="9" fillId="13" borderId="3" xfId="0" applyFont="1" applyFill="1" applyBorder="1" applyAlignment="1">
      <alignment horizontal="center"/>
    </xf>
    <xf numFmtId="0" fontId="7" fillId="22" borderId="3" xfId="0" applyFont="1" applyFill="1" applyBorder="1" applyAlignment="1">
      <alignment horizontal="center"/>
    </xf>
    <xf numFmtId="0" fontId="0" fillId="22" borderId="5" xfId="0" applyFill="1" applyBorder="1" applyAlignment="1">
      <alignment horizontal="center"/>
    </xf>
    <xf numFmtId="0" fontId="7" fillId="20" borderId="29" xfId="0" applyFont="1" applyFill="1" applyBorder="1" applyAlignment="1">
      <alignment horizontal="center"/>
    </xf>
    <xf numFmtId="0" fontId="5" fillId="3" borderId="54" xfId="0" applyFont="1" applyFill="1" applyBorder="1"/>
    <xf numFmtId="0" fontId="0" fillId="13" borderId="33" xfId="0" applyFill="1" applyBorder="1"/>
    <xf numFmtId="0" fontId="3" fillId="20" borderId="25" xfId="0" applyFont="1" applyFill="1" applyBorder="1" applyAlignment="1">
      <alignment horizontal="center"/>
    </xf>
    <xf numFmtId="0" fontId="6" fillId="20" borderId="55" xfId="0" applyFont="1" applyFill="1" applyBorder="1" applyAlignment="1">
      <alignment horizontal="center"/>
    </xf>
    <xf numFmtId="0" fontId="6" fillId="16" borderId="47" xfId="0" applyFont="1" applyFill="1" applyBorder="1" applyAlignment="1">
      <alignment horizontal="center"/>
    </xf>
    <xf numFmtId="0" fontId="5" fillId="3" borderId="40" xfId="0" applyFont="1" applyFill="1" applyBorder="1"/>
    <xf numFmtId="0" fontId="14" fillId="0" borderId="0" xfId="0" applyFont="1"/>
    <xf numFmtId="0" fontId="9" fillId="13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9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0" fillId="16" borderId="25" xfId="0" applyFill="1" applyBorder="1"/>
    <xf numFmtId="0" fontId="6" fillId="16" borderId="29" xfId="0" applyFont="1" applyFill="1" applyBorder="1" applyAlignment="1">
      <alignment horizontal="center"/>
    </xf>
    <xf numFmtId="0" fontId="0" fillId="0" borderId="0" xfId="0" applyFill="1"/>
    <xf numFmtId="0" fontId="11" fillId="0" borderId="0" xfId="0" applyFont="1" applyFill="1"/>
    <xf numFmtId="0" fontId="14" fillId="0" borderId="0" xfId="0" applyFont="1" applyFill="1"/>
    <xf numFmtId="0" fontId="3" fillId="11" borderId="2" xfId="0" applyFont="1" applyFill="1" applyBorder="1"/>
    <xf numFmtId="2" fontId="7" fillId="2" borderId="5" xfId="0" applyNumberFormat="1" applyFont="1" applyFill="1" applyBorder="1"/>
    <xf numFmtId="2" fontId="6" fillId="23" borderId="34" xfId="0" applyNumberFormat="1" applyFont="1" applyFill="1" applyBorder="1"/>
    <xf numFmtId="2" fontId="7" fillId="23" borderId="45" xfId="0" applyNumberFormat="1" applyFont="1" applyFill="1" applyBorder="1"/>
    <xf numFmtId="2" fontId="7" fillId="23" borderId="0" xfId="0" applyNumberFormat="1" applyFont="1" applyFill="1" applyBorder="1"/>
    <xf numFmtId="0" fontId="3" fillId="11" borderId="8" xfId="0" applyFont="1" applyFill="1" applyBorder="1"/>
    <xf numFmtId="0" fontId="0" fillId="23" borderId="25" xfId="0" applyFill="1" applyBorder="1"/>
    <xf numFmtId="0" fontId="0" fillId="23" borderId="0" xfId="0" applyFill="1" applyBorder="1"/>
    <xf numFmtId="0" fontId="15" fillId="3" borderId="3" xfId="0" applyFont="1" applyFill="1" applyBorder="1"/>
    <xf numFmtId="0" fontId="16" fillId="3" borderId="2" xfId="0" applyFont="1" applyFill="1" applyBorder="1"/>
    <xf numFmtId="0" fontId="15" fillId="3" borderId="1" xfId="0" applyFont="1" applyFill="1" applyBorder="1"/>
    <xf numFmtId="0" fontId="15" fillId="3" borderId="2" xfId="0" applyFont="1" applyFill="1" applyBorder="1"/>
    <xf numFmtId="0" fontId="15" fillId="3" borderId="4" xfId="0" applyFont="1" applyFill="1" applyBorder="1"/>
    <xf numFmtId="0" fontId="15" fillId="3" borderId="15" xfId="0" applyFont="1" applyFill="1" applyBorder="1"/>
    <xf numFmtId="0" fontId="15" fillId="16" borderId="34" xfId="0" applyFont="1" applyFill="1" applyBorder="1"/>
    <xf numFmtId="0" fontId="15" fillId="16" borderId="45" xfId="0" applyFont="1" applyFill="1" applyBorder="1"/>
    <xf numFmtId="0" fontId="15" fillId="3" borderId="18" xfId="0" applyFont="1" applyFill="1" applyBorder="1"/>
    <xf numFmtId="0" fontId="15" fillId="3" borderId="21" xfId="0" applyFont="1" applyFill="1" applyBorder="1"/>
    <xf numFmtId="0" fontId="15" fillId="3" borderId="20" xfId="0" applyFont="1" applyFill="1" applyBorder="1"/>
    <xf numFmtId="0" fontId="15" fillId="3" borderId="24" xfId="0" applyFont="1" applyFill="1" applyBorder="1"/>
    <xf numFmtId="0" fontId="15" fillId="3" borderId="19" xfId="0" applyFont="1" applyFill="1" applyBorder="1"/>
    <xf numFmtId="0" fontId="15" fillId="3" borderId="22" xfId="0" applyFont="1" applyFill="1" applyBorder="1"/>
    <xf numFmtId="0" fontId="15" fillId="3" borderId="5" xfId="0" applyFont="1" applyFill="1" applyBorder="1"/>
    <xf numFmtId="0" fontId="15" fillId="0" borderId="0" xfId="0" applyFont="1"/>
    <xf numFmtId="2" fontId="6" fillId="16" borderId="45" xfId="0" applyNumberFormat="1" applyFont="1" applyFill="1" applyBorder="1"/>
    <xf numFmtId="2" fontId="6" fillId="16" borderId="46" xfId="0" applyNumberFormat="1" applyFont="1" applyFill="1" applyBorder="1"/>
    <xf numFmtId="0" fontId="4" fillId="24" borderId="1" xfId="0" applyFont="1" applyFill="1" applyBorder="1" applyAlignment="1">
      <alignment horizontal="center"/>
    </xf>
    <xf numFmtId="2" fontId="6" fillId="11" borderId="1" xfId="0" applyNumberFormat="1" applyFont="1" applyFill="1" applyBorder="1"/>
    <xf numFmtId="2" fontId="3" fillId="25" borderId="1" xfId="0" applyNumberFormat="1" applyFont="1" applyFill="1" applyBorder="1"/>
    <xf numFmtId="2" fontId="3" fillId="11" borderId="1" xfId="0" applyNumberFormat="1" applyFont="1" applyFill="1" applyBorder="1"/>
    <xf numFmtId="2" fontId="3" fillId="26" borderId="1" xfId="0" applyNumberFormat="1" applyFont="1" applyFill="1" applyBorder="1"/>
    <xf numFmtId="0" fontId="0" fillId="27" borderId="29" xfId="0" applyFill="1" applyBorder="1"/>
    <xf numFmtId="2" fontId="7" fillId="16" borderId="34" xfId="0" applyNumberFormat="1" applyFont="1" applyFill="1" applyBorder="1"/>
    <xf numFmtId="0" fontId="15" fillId="3" borderId="45" xfId="0" applyFont="1" applyFill="1" applyBorder="1"/>
    <xf numFmtId="2" fontId="7" fillId="11" borderId="0" xfId="0" applyNumberFormat="1" applyFont="1" applyFill="1" applyBorder="1"/>
    <xf numFmtId="0" fontId="0" fillId="13" borderId="14" xfId="0" applyFill="1" applyBorder="1"/>
    <xf numFmtId="0" fontId="15" fillId="3" borderId="14" xfId="0" applyFont="1" applyFill="1" applyBorder="1"/>
    <xf numFmtId="0" fontId="0" fillId="13" borderId="2" xfId="0" applyFill="1" applyBorder="1"/>
    <xf numFmtId="0" fontId="0" fillId="22" borderId="2" xfId="0" applyFill="1" applyBorder="1" applyAlignment="1">
      <alignment horizontal="center"/>
    </xf>
    <xf numFmtId="0" fontId="0" fillId="27" borderId="1" xfId="0" applyFill="1" applyBorder="1"/>
    <xf numFmtId="0" fontId="0" fillId="22" borderId="1" xfId="0" applyFill="1" applyBorder="1" applyAlignment="1">
      <alignment horizontal="center"/>
    </xf>
    <xf numFmtId="2" fontId="17" fillId="25" borderId="1" xfId="0" applyNumberFormat="1" applyFont="1" applyFill="1" applyBorder="1"/>
    <xf numFmtId="2" fontId="18" fillId="5" borderId="4" xfId="0" applyNumberFormat="1" applyFont="1" applyFill="1" applyBorder="1"/>
    <xf numFmtId="0" fontId="19" fillId="0" borderId="2" xfId="0" applyFont="1" applyBorder="1"/>
    <xf numFmtId="0" fontId="20" fillId="0" borderId="2" xfId="0" applyFont="1" applyBorder="1"/>
    <xf numFmtId="0" fontId="13" fillId="22" borderId="1" xfId="0" applyFont="1" applyFill="1" applyBorder="1" applyAlignment="1">
      <alignment horizontal="center"/>
    </xf>
    <xf numFmtId="0" fontId="21" fillId="0" borderId="0" xfId="0" applyFont="1"/>
    <xf numFmtId="0" fontId="12" fillId="13" borderId="1" xfId="0" applyFont="1" applyFill="1" applyBorder="1"/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1" fillId="15" borderId="29" xfId="0" applyFont="1" applyFill="1" applyBorder="1"/>
    <xf numFmtId="0" fontId="12" fillId="10" borderId="0" xfId="0" applyFont="1" applyFill="1" applyBorder="1"/>
    <xf numFmtId="0" fontId="21" fillId="3" borderId="2" xfId="0" applyFont="1" applyFill="1" applyBorder="1"/>
    <xf numFmtId="2" fontId="8" fillId="0" borderId="2" xfId="0" applyNumberFormat="1" applyFont="1" applyBorder="1"/>
    <xf numFmtId="0" fontId="4" fillId="2" borderId="1" xfId="0" applyFont="1" applyFill="1" applyBorder="1" applyAlignment="1">
      <alignment horizontal="center"/>
    </xf>
    <xf numFmtId="2" fontId="6" fillId="0" borderId="3" xfId="0" applyNumberFormat="1" applyFont="1" applyFill="1" applyBorder="1"/>
    <xf numFmtId="2" fontId="3" fillId="4" borderId="3" xfId="0" applyNumberFormat="1" applyFont="1" applyFill="1" applyBorder="1"/>
    <xf numFmtId="2" fontId="6" fillId="28" borderId="3" xfId="0" applyNumberFormat="1" applyFont="1" applyFill="1" applyBorder="1"/>
    <xf numFmtId="2" fontId="6" fillId="28" borderId="1" xfId="0" applyNumberFormat="1" applyFont="1" applyFill="1" applyBorder="1"/>
    <xf numFmtId="2" fontId="3" fillId="28" borderId="1" xfId="0" applyNumberFormat="1" applyFont="1" applyFill="1" applyBorder="1"/>
    <xf numFmtId="2" fontId="7" fillId="28" borderId="1" xfId="0" applyNumberFormat="1" applyFont="1" applyFill="1" applyBorder="1"/>
    <xf numFmtId="2" fontId="7" fillId="28" borderId="5" xfId="0" applyNumberFormat="1" applyFont="1" applyFill="1" applyBorder="1"/>
    <xf numFmtId="2" fontId="7" fillId="28" borderId="14" xfId="0" applyNumberFormat="1" applyFont="1" applyFill="1" applyBorder="1"/>
    <xf numFmtId="2" fontId="7" fillId="28" borderId="2" xfId="0" applyNumberFormat="1" applyFont="1" applyFill="1" applyBorder="1"/>
    <xf numFmtId="0" fontId="12" fillId="9" borderId="12" xfId="0" applyFont="1" applyFill="1" applyBorder="1"/>
    <xf numFmtId="0" fontId="22" fillId="0" borderId="2" xfId="0" applyFont="1" applyBorder="1"/>
    <xf numFmtId="2" fontId="3" fillId="29" borderId="1" xfId="0" applyNumberFormat="1" applyFont="1" applyFill="1" applyBorder="1"/>
    <xf numFmtId="0" fontId="4" fillId="0" borderId="1" xfId="0" applyFont="1" applyBorder="1" applyAlignment="1">
      <alignment horizontal="right"/>
    </xf>
    <xf numFmtId="0" fontId="12" fillId="9" borderId="29" xfId="0" applyFont="1" applyFill="1" applyBorder="1" applyAlignment="1">
      <alignment horizontal="center"/>
    </xf>
    <xf numFmtId="0" fontId="8" fillId="9" borderId="29" xfId="0" applyFont="1" applyFill="1" applyBorder="1" applyAlignment="1">
      <alignment horizontal="center"/>
    </xf>
    <xf numFmtId="0" fontId="12" fillId="9" borderId="29" xfId="0" applyFont="1" applyFill="1" applyBorder="1"/>
    <xf numFmtId="0" fontId="21" fillId="9" borderId="12" xfId="0" applyFont="1" applyFill="1" applyBorder="1"/>
    <xf numFmtId="0" fontId="21" fillId="9" borderId="13" xfId="0" applyFont="1" applyFill="1" applyBorder="1"/>
    <xf numFmtId="0" fontId="21" fillId="9" borderId="47" xfId="0" applyFont="1" applyFill="1" applyBorder="1"/>
    <xf numFmtId="0" fontId="21" fillId="9" borderId="33" xfId="0" applyFont="1" applyFill="1" applyBorder="1"/>
    <xf numFmtId="0" fontId="21" fillId="9" borderId="11" xfId="0" applyFont="1" applyFill="1" applyBorder="1"/>
    <xf numFmtId="0" fontId="21" fillId="9" borderId="25" xfId="0" applyFont="1" applyFill="1" applyBorder="1"/>
    <xf numFmtId="0" fontId="21" fillId="9" borderId="29" xfId="0" applyFont="1" applyFill="1" applyBorder="1"/>
    <xf numFmtId="0" fontId="21" fillId="9" borderId="1" xfId="0" applyFont="1" applyFill="1" applyBorder="1"/>
    <xf numFmtId="0" fontId="12" fillId="30" borderId="12" xfId="0" applyFont="1" applyFill="1" applyBorder="1"/>
    <xf numFmtId="0" fontId="12" fillId="30" borderId="29" xfId="0" applyFont="1" applyFill="1" applyBorder="1"/>
    <xf numFmtId="0" fontId="6" fillId="17" borderId="36" xfId="0" applyFont="1" applyFill="1" applyBorder="1" applyAlignment="1">
      <alignment horizontal="center"/>
    </xf>
    <xf numFmtId="0" fontId="6" fillId="17" borderId="37" xfId="0" applyFont="1" applyFill="1" applyBorder="1" applyAlignment="1">
      <alignment horizontal="center"/>
    </xf>
    <xf numFmtId="0" fontId="6" fillId="17" borderId="38" xfId="0" applyFont="1" applyFill="1" applyBorder="1" applyAlignment="1">
      <alignment horizontal="center"/>
    </xf>
    <xf numFmtId="0" fontId="6" fillId="17" borderId="39" xfId="0" applyFont="1" applyFill="1" applyBorder="1" applyAlignment="1">
      <alignment horizontal="center"/>
    </xf>
    <xf numFmtId="0" fontId="6" fillId="17" borderId="40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6" fillId="16" borderId="45" xfId="0" applyFont="1" applyFill="1" applyBorder="1"/>
    <xf numFmtId="0" fontId="6" fillId="19" borderId="41" xfId="0" applyFont="1" applyFill="1" applyBorder="1" applyAlignment="1">
      <alignment horizontal="center"/>
    </xf>
    <xf numFmtId="0" fontId="6" fillId="19" borderId="42" xfId="0" applyFont="1" applyFill="1" applyBorder="1" applyAlignment="1">
      <alignment horizontal="center"/>
    </xf>
    <xf numFmtId="0" fontId="6" fillId="19" borderId="43" xfId="0" applyFont="1" applyFill="1" applyBorder="1" applyAlignment="1">
      <alignment horizontal="center"/>
    </xf>
    <xf numFmtId="0" fontId="6" fillId="19" borderId="10" xfId="0" applyFont="1" applyFill="1" applyBorder="1" applyAlignment="1">
      <alignment horizontal="center"/>
    </xf>
    <xf numFmtId="0" fontId="5" fillId="19" borderId="44" xfId="0" applyFont="1" applyFill="1" applyBorder="1" applyAlignment="1">
      <alignment horizontal="center"/>
    </xf>
    <xf numFmtId="0" fontId="5" fillId="19" borderId="43" xfId="0" applyFont="1" applyFill="1" applyBorder="1" applyAlignment="1">
      <alignment horizontal="center"/>
    </xf>
    <xf numFmtId="0" fontId="5" fillId="19" borderId="27" xfId="0" applyFont="1" applyFill="1" applyBorder="1" applyAlignment="1">
      <alignment horizontal="center"/>
    </xf>
    <xf numFmtId="0" fontId="5" fillId="19" borderId="45" xfId="0" applyFont="1" applyFill="1" applyBorder="1" applyAlignment="1">
      <alignment horizontal="center"/>
    </xf>
    <xf numFmtId="0" fontId="6" fillId="2" borderId="2" xfId="0" applyFont="1" applyFill="1" applyBorder="1"/>
    <xf numFmtId="0" fontId="5" fillId="16" borderId="34" xfId="0" applyFont="1" applyFill="1" applyBorder="1" applyAlignment="1">
      <alignment horizontal="center"/>
    </xf>
    <xf numFmtId="0" fontId="6" fillId="22" borderId="3" xfId="0" applyFont="1" applyFill="1" applyBorder="1" applyAlignment="1">
      <alignment horizontal="center"/>
    </xf>
    <xf numFmtId="0" fontId="6" fillId="22" borderId="1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5" fillId="22" borderId="5" xfId="0" applyFont="1" applyFill="1" applyBorder="1" applyAlignment="1">
      <alignment horizontal="center"/>
    </xf>
    <xf numFmtId="0" fontId="5" fillId="22" borderId="14" xfId="0" applyFont="1" applyFill="1" applyBorder="1" applyAlignment="1">
      <alignment horizontal="center"/>
    </xf>
    <xf numFmtId="0" fontId="5" fillId="22" borderId="2" xfId="0" applyFont="1" applyFill="1" applyBorder="1" applyAlignment="1">
      <alignment horizontal="center"/>
    </xf>
    <xf numFmtId="0" fontId="4" fillId="19" borderId="2" xfId="0" applyFont="1" applyFill="1" applyBorder="1"/>
    <xf numFmtId="2" fontId="6" fillId="23" borderId="3" xfId="0" applyNumberFormat="1" applyFont="1" applyFill="1" applyBorder="1"/>
    <xf numFmtId="0" fontId="15" fillId="23" borderId="3" xfId="0" applyFont="1" applyFill="1" applyBorder="1"/>
    <xf numFmtId="0" fontId="16" fillId="23" borderId="2" xfId="0" applyFont="1" applyFill="1" applyBorder="1"/>
    <xf numFmtId="0" fontId="15" fillId="23" borderId="1" xfId="0" applyFont="1" applyFill="1" applyBorder="1"/>
    <xf numFmtId="0" fontId="21" fillId="23" borderId="2" xfId="0" applyFont="1" applyFill="1" applyBorder="1"/>
    <xf numFmtId="0" fontId="15" fillId="23" borderId="4" xfId="0" applyFont="1" applyFill="1" applyBorder="1"/>
    <xf numFmtId="0" fontId="15" fillId="23" borderId="15" xfId="0" applyFont="1" applyFill="1" applyBorder="1"/>
    <xf numFmtId="0" fontId="15" fillId="23" borderId="45" xfId="0" applyFont="1" applyFill="1" applyBorder="1"/>
    <xf numFmtId="0" fontId="15" fillId="23" borderId="18" xfId="0" applyFont="1" applyFill="1" applyBorder="1"/>
    <xf numFmtId="0" fontId="15" fillId="23" borderId="21" xfId="0" applyFont="1" applyFill="1" applyBorder="1"/>
    <xf numFmtId="0" fontId="15" fillId="23" borderId="20" xfId="0" applyFont="1" applyFill="1" applyBorder="1"/>
    <xf numFmtId="0" fontId="15" fillId="23" borderId="24" xfId="0" applyFont="1" applyFill="1" applyBorder="1"/>
    <xf numFmtId="0" fontId="15" fillId="23" borderId="19" xfId="0" applyFont="1" applyFill="1" applyBorder="1"/>
    <xf numFmtId="0" fontId="15" fillId="23" borderId="0" xfId="0" applyFont="1" applyFill="1" applyBorder="1"/>
    <xf numFmtId="0" fontId="15" fillId="23" borderId="34" xfId="0" applyFont="1" applyFill="1" applyBorder="1"/>
    <xf numFmtId="0" fontId="15" fillId="23" borderId="5" xfId="0" applyFont="1" applyFill="1" applyBorder="1"/>
    <xf numFmtId="0" fontId="15" fillId="23" borderId="14" xfId="0" applyFont="1" applyFill="1" applyBorder="1"/>
    <xf numFmtId="0" fontId="15" fillId="23" borderId="2" xfId="0" applyFont="1" applyFill="1" applyBorder="1"/>
    <xf numFmtId="0" fontId="23" fillId="23" borderId="2" xfId="0" applyFont="1" applyFill="1" applyBorder="1"/>
    <xf numFmtId="0" fontId="12" fillId="23" borderId="2" xfId="0" applyFont="1" applyFill="1" applyBorder="1"/>
    <xf numFmtId="2" fontId="8" fillId="23" borderId="2" xfId="0" applyNumberFormat="1" applyFont="1" applyFill="1" applyBorder="1"/>
    <xf numFmtId="2" fontId="6" fillId="23" borderId="1" xfId="0" applyNumberFormat="1" applyFont="1" applyFill="1" applyBorder="1"/>
    <xf numFmtId="2" fontId="3" fillId="23" borderId="1" xfId="0" applyNumberFormat="1" applyFont="1" applyFill="1" applyBorder="1"/>
    <xf numFmtId="2" fontId="6" fillId="23" borderId="2" xfId="0" applyNumberFormat="1" applyFont="1" applyFill="1" applyBorder="1"/>
    <xf numFmtId="2" fontId="3" fillId="23" borderId="4" xfId="0" applyNumberFormat="1" applyFont="1" applyFill="1" applyBorder="1"/>
    <xf numFmtId="2" fontId="3" fillId="23" borderId="3" xfId="0" applyNumberFormat="1" applyFont="1" applyFill="1" applyBorder="1"/>
    <xf numFmtId="2" fontId="7" fillId="23" borderId="23" xfId="0" applyNumberFormat="1" applyFont="1" applyFill="1" applyBorder="1"/>
    <xf numFmtId="2" fontId="7" fillId="23" borderId="2" xfId="0" applyNumberFormat="1" applyFont="1" applyFill="1" applyBorder="1"/>
    <xf numFmtId="2" fontId="7" fillId="23" borderId="1" xfId="0" applyNumberFormat="1" applyFont="1" applyFill="1" applyBorder="1"/>
    <xf numFmtId="0" fontId="24" fillId="0" borderId="2" xfId="0" applyFont="1" applyBorder="1"/>
    <xf numFmtId="0" fontId="4" fillId="31" borderId="2" xfId="0" applyFont="1" applyFill="1" applyBorder="1"/>
    <xf numFmtId="2" fontId="3" fillId="4" borderId="2" xfId="0" applyNumberFormat="1" applyFont="1" applyFill="1" applyBorder="1"/>
    <xf numFmtId="0" fontId="22" fillId="26" borderId="2" xfId="0" applyFont="1" applyFill="1" applyBorder="1"/>
    <xf numFmtId="2" fontId="3" fillId="6" borderId="14" xfId="0" applyNumberFormat="1" applyFont="1" applyFill="1" applyBorder="1"/>
    <xf numFmtId="0" fontId="0" fillId="0" borderId="0" xfId="0" applyFill="1" applyBorder="1"/>
    <xf numFmtId="0" fontId="7" fillId="0" borderId="0" xfId="0" applyFont="1" applyFill="1" applyBorder="1"/>
    <xf numFmtId="0" fontId="3" fillId="2" borderId="1" xfId="0" applyFont="1" applyFill="1" applyBorder="1"/>
    <xf numFmtId="0" fontId="7" fillId="2" borderId="1" xfId="0" applyFont="1" applyFill="1" applyBorder="1"/>
    <xf numFmtId="0" fontId="7" fillId="17" borderId="21" xfId="0" applyFont="1" applyFill="1" applyBorder="1" applyAlignment="1">
      <alignment horizontal="center"/>
    </xf>
    <xf numFmtId="0" fontId="0" fillId="15" borderId="36" xfId="0" applyFill="1" applyBorder="1"/>
    <xf numFmtId="0" fontId="0" fillId="15" borderId="37" xfId="0" applyFill="1" applyBorder="1"/>
    <xf numFmtId="0" fontId="8" fillId="8" borderId="37" xfId="0" applyFont="1" applyFill="1" applyBorder="1" applyAlignment="1">
      <alignment horizontal="center"/>
    </xf>
    <xf numFmtId="0" fontId="8" fillId="19" borderId="37" xfId="0" applyFont="1" applyFill="1" applyBorder="1" applyAlignment="1">
      <alignment horizontal="center"/>
    </xf>
    <xf numFmtId="0" fontId="8" fillId="7" borderId="37" xfId="0" applyFont="1" applyFill="1" applyBorder="1" applyAlignment="1">
      <alignment horizontal="center"/>
    </xf>
    <xf numFmtId="0" fontId="10" fillId="10" borderId="48" xfId="0" applyFont="1" applyFill="1" applyBorder="1" applyAlignment="1">
      <alignment horizontal="center"/>
    </xf>
    <xf numFmtId="0" fontId="10" fillId="10" borderId="49" xfId="0" applyFont="1" applyFill="1" applyBorder="1" applyAlignment="1">
      <alignment horizontal="center"/>
    </xf>
    <xf numFmtId="0" fontId="0" fillId="13" borderId="56" xfId="0" applyFill="1" applyBorder="1"/>
    <xf numFmtId="0" fontId="0" fillId="13" borderId="57" xfId="0" applyFill="1" applyBorder="1"/>
    <xf numFmtId="0" fontId="4" fillId="32" borderId="2" xfId="0" applyFont="1" applyFill="1" applyBorder="1"/>
    <xf numFmtId="0" fontId="4" fillId="4" borderId="2" xfId="0" applyFont="1" applyFill="1" applyBorder="1"/>
    <xf numFmtId="0" fontId="25" fillId="14" borderId="21" xfId="0" applyFont="1" applyFill="1" applyBorder="1" applyAlignment="1">
      <alignment horizontal="center"/>
    </xf>
    <xf numFmtId="2" fontId="18" fillId="14" borderId="15" xfId="0" applyNumberFormat="1" applyFont="1" applyFill="1" applyBorder="1"/>
    <xf numFmtId="0" fontId="7" fillId="14" borderId="21" xfId="0" applyFont="1" applyFill="1" applyBorder="1" applyAlignment="1">
      <alignment horizontal="center"/>
    </xf>
    <xf numFmtId="2" fontId="3" fillId="14" borderId="15" xfId="0" applyNumberFormat="1" applyFont="1" applyFill="1" applyBorder="1"/>
    <xf numFmtId="2" fontId="3" fillId="14" borderId="4" xfId="0" applyNumberFormat="1" applyFont="1" applyFill="1" applyBorder="1"/>
    <xf numFmtId="2" fontId="3" fillId="14" borderId="14" xfId="0" applyNumberFormat="1" applyFont="1" applyFill="1" applyBorder="1"/>
    <xf numFmtId="2" fontId="3" fillId="14" borderId="2" xfId="0" applyNumberFormat="1" applyFont="1" applyFill="1" applyBorder="1"/>
    <xf numFmtId="0" fontId="5" fillId="0" borderId="0" xfId="0" applyFont="1"/>
    <xf numFmtId="0" fontId="5" fillId="13" borderId="49" xfId="0" applyFont="1" applyFill="1" applyBorder="1"/>
    <xf numFmtId="0" fontId="5" fillId="13" borderId="56" xfId="0" applyFont="1" applyFill="1" applyBorder="1"/>
    <xf numFmtId="0" fontId="5" fillId="13" borderId="57" xfId="0" applyFont="1" applyFill="1" applyBorder="1"/>
    <xf numFmtId="0" fontId="5" fillId="0" borderId="0" xfId="0" applyFont="1" applyBorder="1" applyAlignment="1">
      <alignment horizontal="center"/>
    </xf>
    <xf numFmtId="0" fontId="5" fillId="8" borderId="37" xfId="0" applyFont="1" applyFill="1" applyBorder="1" applyAlignment="1">
      <alignment horizontal="center"/>
    </xf>
    <xf numFmtId="0" fontId="5" fillId="18" borderId="21" xfId="0" applyFont="1" applyFill="1" applyBorder="1" applyAlignment="1">
      <alignment horizontal="center"/>
    </xf>
    <xf numFmtId="2" fontId="5" fillId="6" borderId="4" xfId="0" applyNumberFormat="1" applyFont="1" applyFill="1" applyBorder="1"/>
    <xf numFmtId="2" fontId="5" fillId="5" borderId="4" xfId="0" applyNumberFormat="1" applyFont="1" applyFill="1" applyBorder="1"/>
    <xf numFmtId="0" fontId="5" fillId="19" borderId="37" xfId="0" applyFont="1" applyFill="1" applyBorder="1" applyAlignment="1">
      <alignment horizontal="center"/>
    </xf>
    <xf numFmtId="0" fontId="5" fillId="18" borderId="19" xfId="0" applyFont="1" applyFill="1" applyBorder="1" applyAlignment="1">
      <alignment horizontal="center"/>
    </xf>
    <xf numFmtId="2" fontId="5" fillId="6" borderId="58" xfId="0" applyNumberFormat="1" applyFont="1" applyFill="1" applyBorder="1"/>
    <xf numFmtId="2" fontId="5" fillId="5" borderId="58" xfId="0" applyNumberFormat="1" applyFont="1" applyFill="1" applyBorder="1"/>
    <xf numFmtId="0" fontId="5" fillId="7" borderId="37" xfId="0" applyFont="1" applyFill="1" applyBorder="1" applyAlignment="1">
      <alignment horizontal="center"/>
    </xf>
    <xf numFmtId="2" fontId="5" fillId="6" borderId="1" xfId="0" applyNumberFormat="1" applyFont="1" applyFill="1" applyBorder="1"/>
    <xf numFmtId="0" fontId="5" fillId="26" borderId="37" xfId="0" applyFont="1" applyFill="1" applyBorder="1" applyAlignment="1">
      <alignment horizontal="center"/>
    </xf>
    <xf numFmtId="2" fontId="5" fillId="6" borderId="2" xfId="0" applyNumberFormat="1" applyFont="1" applyFill="1" applyBorder="1"/>
    <xf numFmtId="2" fontId="5" fillId="5" borderId="15" xfId="0" applyNumberFormat="1" applyFont="1" applyFill="1" applyBorder="1"/>
    <xf numFmtId="0" fontId="3" fillId="0" borderId="0" xfId="0" applyFont="1" applyBorder="1" applyAlignment="1">
      <alignment horizontal="center"/>
    </xf>
    <xf numFmtId="0" fontId="3" fillId="8" borderId="37" xfId="0" applyFont="1" applyFill="1" applyBorder="1" applyAlignment="1">
      <alignment horizontal="center"/>
    </xf>
    <xf numFmtId="0" fontId="2" fillId="13" borderId="49" xfId="0" applyFont="1" applyFill="1" applyBorder="1"/>
    <xf numFmtId="0" fontId="3" fillId="18" borderId="21" xfId="0" applyFont="1" applyFill="1" applyBorder="1" applyAlignment="1">
      <alignment horizontal="center"/>
    </xf>
    <xf numFmtId="0" fontId="3" fillId="19" borderId="37" xfId="0" applyFont="1" applyFill="1" applyBorder="1" applyAlignment="1">
      <alignment horizontal="center"/>
    </xf>
    <xf numFmtId="0" fontId="2" fillId="13" borderId="56" xfId="0" applyFont="1" applyFill="1" applyBorder="1"/>
    <xf numFmtId="0" fontId="3" fillId="19" borderId="21" xfId="0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26" borderId="37" xfId="0" applyFont="1" applyFill="1" applyBorder="1" applyAlignment="1">
      <alignment horizontal="center"/>
    </xf>
    <xf numFmtId="0" fontId="2" fillId="13" borderId="35" xfId="0" applyFont="1" applyFill="1" applyBorder="1"/>
    <xf numFmtId="0" fontId="3" fillId="4" borderId="21" xfId="0" applyFont="1" applyFill="1" applyBorder="1" applyAlignment="1">
      <alignment horizontal="center"/>
    </xf>
    <xf numFmtId="0" fontId="4" fillId="14" borderId="2" xfId="0" applyFont="1" applyFill="1" applyBorder="1"/>
    <xf numFmtId="0" fontId="4" fillId="33" borderId="2" xfId="0" applyFont="1" applyFill="1" applyBorder="1"/>
    <xf numFmtId="0" fontId="4" fillId="6" borderId="2" xfId="0" applyFont="1" applyFill="1" applyBorder="1"/>
    <xf numFmtId="0" fontId="4" fillId="22" borderId="2" xfId="0" applyFont="1" applyFill="1" applyBorder="1"/>
    <xf numFmtId="0" fontId="4" fillId="8" borderId="2" xfId="0" applyFont="1" applyFill="1" applyBorder="1"/>
    <xf numFmtId="0" fontId="4" fillId="31" borderId="3" xfId="0" applyFont="1" applyFill="1" applyBorder="1"/>
    <xf numFmtId="2" fontId="6" fillId="19" borderId="3" xfId="0" applyNumberFormat="1" applyFont="1" applyFill="1" applyBorder="1"/>
    <xf numFmtId="0" fontId="4" fillId="12" borderId="2" xfId="0" applyFont="1" applyFill="1" applyBorder="1"/>
    <xf numFmtId="0" fontId="9" fillId="9" borderId="2" xfId="0" applyFont="1" applyFill="1" applyBorder="1"/>
    <xf numFmtId="2" fontId="26" fillId="9" borderId="3" xfId="0" applyNumberFormat="1" applyFont="1" applyFill="1" applyBorder="1"/>
    <xf numFmtId="2" fontId="26" fillId="9" borderId="1" xfId="0" applyNumberFormat="1" applyFont="1" applyFill="1" applyBorder="1"/>
    <xf numFmtId="2" fontId="12" fillId="9" borderId="2" xfId="0" applyNumberFormat="1" applyFont="1" applyFill="1" applyBorder="1"/>
    <xf numFmtId="2" fontId="26" fillId="9" borderId="4" xfId="0" applyNumberFormat="1" applyFont="1" applyFill="1" applyBorder="1"/>
    <xf numFmtId="2" fontId="26" fillId="9" borderId="15" xfId="0" applyNumberFormat="1" applyFont="1" applyFill="1" applyBorder="1"/>
    <xf numFmtId="2" fontId="27" fillId="9" borderId="1" xfId="0" applyNumberFormat="1" applyFont="1" applyFill="1" applyBorder="1"/>
    <xf numFmtId="2" fontId="26" fillId="9" borderId="45" xfId="0" applyNumberFormat="1" applyFont="1" applyFill="1" applyBorder="1"/>
    <xf numFmtId="2" fontId="26" fillId="9" borderId="2" xfId="0" applyNumberFormat="1" applyFont="1" applyFill="1" applyBorder="1"/>
    <xf numFmtId="2" fontId="27" fillId="9" borderId="4" xfId="0" applyNumberFormat="1" applyFont="1" applyFill="1" applyBorder="1"/>
    <xf numFmtId="2" fontId="27" fillId="9" borderId="3" xfId="0" applyNumberFormat="1" applyFont="1" applyFill="1" applyBorder="1"/>
    <xf numFmtId="2" fontId="10" fillId="9" borderId="23" xfId="0" applyNumberFormat="1" applyFont="1" applyFill="1" applyBorder="1"/>
    <xf numFmtId="2" fontId="10" fillId="9" borderId="2" xfId="0" applyNumberFormat="1" applyFont="1" applyFill="1" applyBorder="1"/>
    <xf numFmtId="2" fontId="10" fillId="9" borderId="1" xfId="0" applyNumberFormat="1" applyFont="1" applyFill="1" applyBorder="1"/>
    <xf numFmtId="2" fontId="10" fillId="9" borderId="45" xfId="0" applyNumberFormat="1" applyFont="1" applyFill="1" applyBorder="1"/>
    <xf numFmtId="0" fontId="27" fillId="9" borderId="2" xfId="0" applyFont="1" applyFill="1" applyBorder="1"/>
    <xf numFmtId="2" fontId="10" fillId="9" borderId="34" xfId="0" applyNumberFormat="1" applyFont="1" applyFill="1" applyBorder="1"/>
    <xf numFmtId="2" fontId="10" fillId="9" borderId="5" xfId="0" applyNumberFormat="1" applyFont="1" applyFill="1" applyBorder="1"/>
    <xf numFmtId="2" fontId="10" fillId="9" borderId="14" xfId="0" applyNumberFormat="1" applyFont="1" applyFill="1" applyBorder="1"/>
    <xf numFmtId="0" fontId="0" fillId="5" borderId="0" xfId="0" applyFill="1"/>
    <xf numFmtId="0" fontId="11" fillId="5" borderId="0" xfId="0" applyFont="1" applyFill="1"/>
    <xf numFmtId="0" fontId="14" fillId="5" borderId="0" xfId="0" applyFont="1" applyFill="1"/>
    <xf numFmtId="0" fontId="9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0" fillId="5" borderId="29" xfId="0" applyFill="1" applyBorder="1"/>
    <xf numFmtId="0" fontId="10" fillId="5" borderId="0" xfId="0" applyFont="1" applyFill="1" applyBorder="1" applyAlignment="1">
      <alignment horizontal="center"/>
    </xf>
    <xf numFmtId="0" fontId="6" fillId="5" borderId="36" xfId="0" applyFont="1" applyFill="1" applyBorder="1" applyAlignment="1">
      <alignment horizontal="center"/>
    </xf>
    <xf numFmtId="0" fontId="15" fillId="5" borderId="3" xfId="0" applyFont="1" applyFill="1" applyBorder="1"/>
    <xf numFmtId="2" fontId="6" fillId="5" borderId="3" xfId="0" applyNumberFormat="1" applyFont="1" applyFill="1" applyBorder="1"/>
    <xf numFmtId="2" fontId="6" fillId="5" borderId="6" xfId="0" applyNumberFormat="1" applyFont="1" applyFill="1" applyBorder="1"/>
    <xf numFmtId="0" fontId="4" fillId="5" borderId="2" xfId="0" applyFont="1" applyFill="1" applyBorder="1"/>
    <xf numFmtId="0" fontId="22" fillId="22" borderId="2" xfId="0" applyFont="1" applyFill="1" applyBorder="1"/>
    <xf numFmtId="0" fontId="4" fillId="34" borderId="2" xfId="0" applyFont="1" applyFill="1" applyBorder="1"/>
    <xf numFmtId="2" fontId="18" fillId="5" borderId="3" xfId="0" applyNumberFormat="1" applyFont="1" applyFill="1" applyBorder="1"/>
    <xf numFmtId="0" fontId="4" fillId="35" borderId="2" xfId="0" applyFont="1" applyFill="1" applyBorder="1"/>
    <xf numFmtId="0" fontId="4" fillId="36" borderId="2" xfId="0" applyFont="1" applyFill="1" applyBorder="1"/>
    <xf numFmtId="2" fontId="28" fillId="5" borderId="3" xfId="0" applyNumberFormat="1" applyFont="1" applyFill="1" applyBorder="1"/>
    <xf numFmtId="2" fontId="6" fillId="36" borderId="3" xfId="0" applyNumberFormat="1" applyFont="1" applyFill="1" applyBorder="1"/>
    <xf numFmtId="0" fontId="29" fillId="0" borderId="0" xfId="0" applyFont="1" applyBorder="1"/>
    <xf numFmtId="10" fontId="29" fillId="0" borderId="0" xfId="0" applyNumberFormat="1" applyFont="1" applyBorder="1"/>
    <xf numFmtId="2" fontId="6" fillId="31" borderId="3" xfId="0" applyNumberFormat="1" applyFont="1" applyFill="1" applyBorder="1"/>
    <xf numFmtId="0" fontId="22" fillId="38" borderId="2" xfId="0" applyFont="1" applyFill="1" applyBorder="1"/>
    <xf numFmtId="0" fontId="19" fillId="38" borderId="2" xfId="0" applyFont="1" applyFill="1" applyBorder="1"/>
    <xf numFmtId="2" fontId="6" fillId="31" borderId="1" xfId="0" applyNumberFormat="1" applyFont="1" applyFill="1" applyBorder="1"/>
    <xf numFmtId="0" fontId="14" fillId="37" borderId="2" xfId="0" applyFont="1" applyFill="1" applyBorder="1"/>
    <xf numFmtId="0" fontId="9" fillId="39" borderId="2" xfId="0" applyFont="1" applyFill="1" applyBorder="1"/>
    <xf numFmtId="2" fontId="26" fillId="40" borderId="3" xfId="0" applyNumberFormat="1" applyFont="1" applyFill="1" applyBorder="1"/>
    <xf numFmtId="0" fontId="9" fillId="37" borderId="2" xfId="0" applyFont="1" applyFill="1" applyBorder="1"/>
    <xf numFmtId="0" fontId="19" fillId="31" borderId="2" xfId="0" applyFont="1" applyFill="1" applyBorder="1"/>
    <xf numFmtId="0" fontId="9" fillId="41" borderId="2" xfId="0" applyFont="1" applyFill="1" applyBorder="1"/>
    <xf numFmtId="10" fontId="29" fillId="0" borderId="0" xfId="0" applyNumberFormat="1" applyFont="1" applyFill="1" applyBorder="1"/>
    <xf numFmtId="0" fontId="3" fillId="11" borderId="32" xfId="0" applyFont="1" applyFill="1" applyBorder="1"/>
    <xf numFmtId="0" fontId="3" fillId="11" borderId="0" xfId="0" applyFont="1" applyFill="1" applyBorder="1"/>
    <xf numFmtId="2" fontId="6" fillId="0" borderId="0" xfId="0" applyNumberFormat="1" applyFont="1" applyFill="1" applyBorder="1"/>
    <xf numFmtId="10" fontId="30" fillId="39" borderId="0" xfId="0" applyNumberFormat="1" applyFont="1" applyFill="1" applyBorder="1"/>
    <xf numFmtId="10" fontId="30" fillId="4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AD6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266700</xdr:rowOff>
    </xdr:from>
    <xdr:to>
      <xdr:col>3</xdr:col>
      <xdr:colOff>762000</xdr:colOff>
      <xdr:row>0</xdr:row>
      <xdr:rowOff>1228725</xdr:rowOff>
    </xdr:to>
    <xdr:pic>
      <xdr:nvPicPr>
        <xdr:cNvPr id="4099" name="4 Imagen" descr="teclacke.png">
          <a:extLst>
            <a:ext uri="{FF2B5EF4-FFF2-40B4-BE49-F238E27FC236}">
              <a16:creationId xmlns:a16="http://schemas.microsoft.com/office/drawing/2014/main" id="{00000000-0008-0000-00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266700"/>
          <a:ext cx="5524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266700</xdr:rowOff>
    </xdr:from>
    <xdr:to>
      <xdr:col>2</xdr:col>
      <xdr:colOff>762000</xdr:colOff>
      <xdr:row>0</xdr:row>
      <xdr:rowOff>1228725</xdr:rowOff>
    </xdr:to>
    <xdr:pic>
      <xdr:nvPicPr>
        <xdr:cNvPr id="2" name="4 Imagen" descr="teclacke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266700"/>
          <a:ext cx="46958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266700</xdr:rowOff>
    </xdr:from>
    <xdr:to>
      <xdr:col>2</xdr:col>
      <xdr:colOff>762000</xdr:colOff>
      <xdr:row>0</xdr:row>
      <xdr:rowOff>1228725</xdr:rowOff>
    </xdr:to>
    <xdr:pic>
      <xdr:nvPicPr>
        <xdr:cNvPr id="3075" name="4 Imagen" descr="teclacke.png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266700"/>
          <a:ext cx="46958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266700</xdr:rowOff>
    </xdr:from>
    <xdr:to>
      <xdr:col>2</xdr:col>
      <xdr:colOff>762000</xdr:colOff>
      <xdr:row>0</xdr:row>
      <xdr:rowOff>1228725</xdr:rowOff>
    </xdr:to>
    <xdr:pic>
      <xdr:nvPicPr>
        <xdr:cNvPr id="2" name="4 Imagen" descr="teclacke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266700"/>
          <a:ext cx="46958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266700</xdr:rowOff>
    </xdr:from>
    <xdr:to>
      <xdr:col>2</xdr:col>
      <xdr:colOff>762000</xdr:colOff>
      <xdr:row>0</xdr:row>
      <xdr:rowOff>1228725</xdr:rowOff>
    </xdr:to>
    <xdr:pic>
      <xdr:nvPicPr>
        <xdr:cNvPr id="2051" name="4 Imagen" descr="teclacke.png">
          <a:extLst>
            <a:ext uri="{FF2B5EF4-FFF2-40B4-BE49-F238E27FC236}">
              <a16:creationId xmlns:a16="http://schemas.microsoft.com/office/drawing/2014/main" id="{00000000-0008-0000-04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266700"/>
          <a:ext cx="46958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64"/>
  <sheetViews>
    <sheetView tabSelected="1" topLeftCell="A129" zoomScale="85" zoomScaleNormal="85" workbookViewId="0">
      <selection activeCell="B147" sqref="B147"/>
    </sheetView>
  </sheetViews>
  <sheetFormatPr defaultColWidth="11.42578125" defaultRowHeight="23.25" x14ac:dyDescent="0.35"/>
  <cols>
    <col min="1" max="1" width="3.85546875" customWidth="1"/>
    <col min="2" max="2" width="77.42578125" customWidth="1"/>
    <col min="3" max="3" width="16.140625" customWidth="1"/>
    <col min="4" max="4" width="16.42578125" style="423" customWidth="1"/>
    <col min="5" max="5" width="15" customWidth="1"/>
    <col min="6" max="6" width="13.42578125" style="249" customWidth="1"/>
    <col min="7" max="7" width="17.42578125" hidden="1" customWidth="1"/>
    <col min="8" max="8" width="9.85546875" hidden="1" customWidth="1"/>
    <col min="9" max="13" width="13.42578125" hidden="1" customWidth="1"/>
    <col min="14" max="14" width="5" hidden="1" customWidth="1"/>
    <col min="15" max="15" width="15.5703125" hidden="1" customWidth="1"/>
    <col min="16" max="16" width="12.5703125" hidden="1" customWidth="1"/>
    <col min="17" max="17" width="9" hidden="1" customWidth="1"/>
    <col min="18" max="18" width="18.5703125" customWidth="1"/>
    <col min="19" max="19" width="18.5703125" hidden="1" customWidth="1"/>
    <col min="20" max="20" width="9.42578125" hidden="1" customWidth="1"/>
    <col min="21" max="21" width="11" hidden="1" customWidth="1"/>
    <col min="22" max="22" width="7.5703125" hidden="1" customWidth="1"/>
    <col min="23" max="23" width="10.5703125" hidden="1" customWidth="1"/>
    <col min="24" max="24" width="5.5703125" hidden="1" customWidth="1"/>
    <col min="25" max="25" width="15.5703125" hidden="1" customWidth="1"/>
    <col min="26" max="26" width="12.5703125" hidden="1" customWidth="1"/>
    <col min="27" max="27" width="9" hidden="1" customWidth="1"/>
    <col min="28" max="28" width="18.5703125" customWidth="1"/>
    <col min="29" max="29" width="18.5703125" hidden="1" customWidth="1"/>
    <col min="30" max="30" width="9.42578125" hidden="1" customWidth="1"/>
    <col min="31" max="31" width="11" hidden="1" customWidth="1"/>
    <col min="32" max="32" width="9.5703125" hidden="1" customWidth="1"/>
    <col min="33" max="33" width="9.140625" hidden="1" customWidth="1"/>
    <col min="34" max="34" width="5.5703125" hidden="1" customWidth="1"/>
    <col min="35" max="35" width="85.5703125" style="200" hidden="1" customWidth="1"/>
    <col min="36" max="36" width="5.42578125" hidden="1" customWidth="1"/>
    <col min="37" max="37" width="13" hidden="1" customWidth="1"/>
    <col min="38" max="38" width="11.85546875" hidden="1" customWidth="1"/>
    <col min="39" max="39" width="9.5703125" hidden="1" customWidth="1"/>
    <col min="40" max="40" width="17.5703125" bestFit="1" customWidth="1"/>
    <col min="41" max="41" width="13" hidden="1" customWidth="1"/>
    <col min="42" max="42" width="10.42578125" hidden="1" customWidth="1"/>
    <col min="43" max="43" width="8.85546875" hidden="1" customWidth="1"/>
    <col min="44" max="44" width="8.42578125" hidden="1" customWidth="1"/>
    <col min="45" max="45" width="10.5703125" hidden="1" customWidth="1"/>
    <col min="46" max="46" width="5.5703125" hidden="1" customWidth="1"/>
    <col min="47" max="47" width="14.85546875" hidden="1" customWidth="1"/>
    <col min="48" max="48" width="16.42578125" hidden="1" customWidth="1"/>
    <col min="49" max="49" width="12.42578125" hidden="1" customWidth="1"/>
    <col min="50" max="50" width="17.5703125" bestFit="1" customWidth="1"/>
    <col min="51" max="51" width="7.5703125" hidden="1" customWidth="1"/>
    <col min="52" max="52" width="9.5703125" hidden="1" customWidth="1"/>
    <col min="53" max="53" width="8.85546875" hidden="1" customWidth="1"/>
    <col min="54" max="54" width="8.42578125" hidden="1" customWidth="1"/>
    <col min="55" max="55" width="8.5703125" hidden="1" customWidth="1"/>
    <col min="56" max="56" width="5.5703125" hidden="1" customWidth="1"/>
    <col min="57" max="57" width="13" hidden="1" customWidth="1"/>
    <col min="58" max="58" width="16.42578125" hidden="1" customWidth="1"/>
    <col min="59" max="59" width="9.5703125" hidden="1" customWidth="1"/>
    <col min="60" max="60" width="19.140625" customWidth="1"/>
    <col min="61" max="61" width="19.140625" hidden="1" customWidth="1"/>
    <col min="62" max="62" width="8.140625" hidden="1" customWidth="1"/>
    <col min="63" max="65" width="8.5703125" hidden="1" customWidth="1"/>
  </cols>
  <sheetData>
    <row r="1" spans="1:65" ht="103.5" customHeight="1" x14ac:dyDescent="0.35"/>
    <row r="2" spans="1:65" s="108" customFormat="1" ht="46.5" x14ac:dyDescent="0.7">
      <c r="B2" s="108" t="s">
        <v>151</v>
      </c>
      <c r="D2" s="424"/>
      <c r="F2" s="249"/>
      <c r="AI2" s="201"/>
    </row>
    <row r="3" spans="1:65" s="108" customFormat="1" ht="17.25" hidden="1" customHeight="1" x14ac:dyDescent="0.7">
      <c r="A3" s="189"/>
      <c r="B3" s="189"/>
      <c r="C3" s="189"/>
      <c r="D3" s="425"/>
      <c r="E3" s="189"/>
      <c r="F3" s="24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202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  <c r="BM3" s="189"/>
    </row>
    <row r="4" spans="1:65" s="189" customFormat="1" hidden="1" x14ac:dyDescent="0.35">
      <c r="B4" s="190" t="s">
        <v>57</v>
      </c>
      <c r="C4" s="190"/>
      <c r="D4" s="426"/>
      <c r="E4" s="190"/>
      <c r="F4" s="250"/>
      <c r="G4" s="190"/>
      <c r="H4" s="190"/>
      <c r="I4" s="190"/>
      <c r="AI4" s="202"/>
    </row>
    <row r="5" spans="1:65" s="189" customFormat="1" hidden="1" x14ac:dyDescent="0.35">
      <c r="B5" s="192" t="s">
        <v>58</v>
      </c>
      <c r="C5" s="191" t="s">
        <v>42</v>
      </c>
      <c r="D5" s="427" t="s">
        <v>42</v>
      </c>
      <c r="E5" s="191" t="s">
        <v>43</v>
      </c>
      <c r="F5" s="251" t="s">
        <v>60</v>
      </c>
      <c r="G5" s="191" t="s">
        <v>61</v>
      </c>
      <c r="H5" s="191" t="s">
        <v>68</v>
      </c>
      <c r="I5" s="191" t="s">
        <v>108</v>
      </c>
      <c r="AI5" s="202"/>
    </row>
    <row r="6" spans="1:65" s="189" customFormat="1" hidden="1" x14ac:dyDescent="0.35">
      <c r="B6" s="192" t="s">
        <v>59</v>
      </c>
      <c r="C6" s="191" t="s">
        <v>67</v>
      </c>
      <c r="D6" s="427" t="s">
        <v>67</v>
      </c>
      <c r="E6" s="191" t="s">
        <v>67</v>
      </c>
      <c r="F6" s="251">
        <v>1.2</v>
      </c>
      <c r="G6" s="258">
        <v>1</v>
      </c>
      <c r="H6" s="191">
        <v>1</v>
      </c>
      <c r="I6" s="191">
        <v>1</v>
      </c>
      <c r="AI6" s="202"/>
    </row>
    <row r="7" spans="1:65" s="189" customFormat="1" hidden="1" x14ac:dyDescent="0.35">
      <c r="B7" s="193"/>
      <c r="C7" s="194"/>
      <c r="D7" s="428"/>
      <c r="E7" s="194"/>
      <c r="F7" s="252"/>
      <c r="G7" s="194"/>
      <c r="H7" s="194"/>
      <c r="AI7" s="202"/>
    </row>
    <row r="8" spans="1:65" s="189" customFormat="1" hidden="1" x14ac:dyDescent="0.35">
      <c r="B8" s="190" t="s">
        <v>69</v>
      </c>
      <c r="C8" s="190"/>
      <c r="D8" s="426"/>
      <c r="E8" s="190"/>
      <c r="F8" s="250"/>
      <c r="G8" s="190"/>
      <c r="H8" s="190"/>
      <c r="I8" s="190"/>
      <c r="AI8" s="202"/>
    </row>
    <row r="9" spans="1:65" s="189" customFormat="1" hidden="1" x14ac:dyDescent="0.35">
      <c r="B9" s="192" t="s">
        <v>58</v>
      </c>
      <c r="C9" s="191"/>
      <c r="D9" s="427"/>
      <c r="E9" s="191"/>
      <c r="F9" s="251" t="s">
        <v>70</v>
      </c>
      <c r="G9" s="191" t="s">
        <v>71</v>
      </c>
      <c r="H9" s="191" t="s">
        <v>72</v>
      </c>
      <c r="I9" s="191" t="s">
        <v>109</v>
      </c>
      <c r="AI9" s="202"/>
    </row>
    <row r="10" spans="1:65" s="189" customFormat="1" ht="22.5" hidden="1" customHeight="1" x14ac:dyDescent="0.35">
      <c r="B10" s="192" t="s">
        <v>64</v>
      </c>
      <c r="C10" s="191"/>
      <c r="D10" s="427"/>
      <c r="E10" s="191"/>
      <c r="F10" s="251">
        <v>2</v>
      </c>
      <c r="G10" s="229">
        <v>3.5</v>
      </c>
      <c r="H10" s="229">
        <v>5.5</v>
      </c>
      <c r="I10" s="229">
        <v>3.1</v>
      </c>
      <c r="AI10" s="202"/>
    </row>
    <row r="11" spans="1:65" s="189" customFormat="1" ht="19.5" hidden="1" customHeight="1" x14ac:dyDescent="0.35">
      <c r="B11" s="196"/>
      <c r="C11" s="197"/>
      <c r="D11" s="428"/>
      <c r="E11" s="197"/>
      <c r="F11" s="253"/>
      <c r="G11" s="197"/>
      <c r="H11" s="197"/>
      <c r="I11" s="202"/>
      <c r="J11" s="202"/>
      <c r="K11" s="202"/>
      <c r="L11" s="202"/>
      <c r="M11" s="202"/>
      <c r="AI11" s="202"/>
    </row>
    <row r="12" spans="1:65" s="189" customFormat="1" ht="24" thickBot="1" x14ac:dyDescent="0.4">
      <c r="B12" s="196"/>
      <c r="C12" s="197"/>
      <c r="D12" s="428"/>
      <c r="E12" s="197"/>
      <c r="F12" s="253"/>
      <c r="G12" s="197"/>
      <c r="H12" s="197"/>
      <c r="I12" s="202"/>
      <c r="J12" s="202"/>
      <c r="K12" s="202"/>
      <c r="L12" s="202"/>
      <c r="M12" s="202"/>
      <c r="AI12" s="202"/>
    </row>
    <row r="13" spans="1:65" ht="24" thickBot="1" x14ac:dyDescent="0.4">
      <c r="A13" s="90"/>
      <c r="B13" s="25"/>
      <c r="C13" s="114"/>
      <c r="D13" s="429"/>
      <c r="E13" s="115" t="s">
        <v>52</v>
      </c>
      <c r="F13" s="254"/>
      <c r="G13" s="114"/>
      <c r="H13" s="114"/>
      <c r="I13" s="114"/>
      <c r="J13" s="114"/>
      <c r="K13" s="114"/>
      <c r="L13" s="114"/>
      <c r="M13" s="114"/>
      <c r="N13" s="122"/>
      <c r="O13" s="29"/>
      <c r="P13" s="30" t="s">
        <v>86</v>
      </c>
      <c r="Q13" s="31"/>
      <c r="R13" s="268" t="s">
        <v>195</v>
      </c>
      <c r="S13" s="275"/>
      <c r="T13" s="275"/>
      <c r="U13" s="275"/>
      <c r="V13" s="276"/>
      <c r="W13" s="277"/>
      <c r="X13" s="278"/>
      <c r="Y13" s="279"/>
      <c r="Z13" s="30" t="s">
        <v>107</v>
      </c>
      <c r="AA13" s="275"/>
      <c r="AB13" s="283" t="s">
        <v>196</v>
      </c>
      <c r="AC13" s="275"/>
      <c r="AD13" s="275"/>
      <c r="AE13" s="275"/>
      <c r="AF13" s="276"/>
      <c r="AG13" s="277"/>
      <c r="AH13" s="278"/>
      <c r="AI13" s="280"/>
      <c r="AJ13" s="278"/>
      <c r="AK13" s="280"/>
      <c r="AL13" s="272" t="s">
        <v>87</v>
      </c>
      <c r="AM13" s="281"/>
      <c r="AN13" s="274" t="s">
        <v>197</v>
      </c>
      <c r="AO13" s="281"/>
      <c r="AP13" s="281"/>
      <c r="AQ13" s="281"/>
      <c r="AR13" s="277"/>
      <c r="AS13" s="281"/>
      <c r="AT13" s="278"/>
      <c r="AU13" s="280"/>
      <c r="AV13" s="273" t="s">
        <v>118</v>
      </c>
      <c r="AW13" s="281"/>
      <c r="AX13" s="284" t="s">
        <v>198</v>
      </c>
      <c r="AY13" s="281"/>
      <c r="AZ13" s="281"/>
      <c r="BA13" s="281"/>
      <c r="BB13" s="281"/>
      <c r="BC13" s="282"/>
      <c r="BD13" s="278"/>
      <c r="BE13" s="280"/>
      <c r="BF13" s="273" t="s">
        <v>88</v>
      </c>
      <c r="BG13" s="281"/>
      <c r="BH13" s="274" t="s">
        <v>199</v>
      </c>
      <c r="BI13" s="234"/>
      <c r="BJ13" s="234"/>
      <c r="BK13" s="234"/>
      <c r="BL13" s="234"/>
      <c r="BM13" s="242"/>
    </row>
    <row r="14" spans="1:65" ht="24" thickBot="1" x14ac:dyDescent="0.4">
      <c r="A14" s="91"/>
      <c r="B14" s="40"/>
      <c r="C14" s="92" t="s">
        <v>37</v>
      </c>
      <c r="D14" s="430" t="s">
        <v>37</v>
      </c>
      <c r="E14" s="93" t="s">
        <v>53</v>
      </c>
      <c r="F14" s="255" t="s">
        <v>36</v>
      </c>
      <c r="G14" s="39" t="s">
        <v>39</v>
      </c>
      <c r="H14" s="39"/>
      <c r="I14" s="109"/>
      <c r="J14" s="109"/>
      <c r="K14" s="109"/>
      <c r="L14" s="109"/>
      <c r="M14" s="109"/>
      <c r="N14" s="123"/>
      <c r="O14" s="116" t="s">
        <v>38</v>
      </c>
      <c r="P14" s="39" t="s">
        <v>47</v>
      </c>
      <c r="Q14" s="117"/>
      <c r="R14" s="117"/>
      <c r="S14" s="117"/>
      <c r="T14" s="117"/>
      <c r="U14" s="118"/>
      <c r="V14" s="170"/>
      <c r="W14" s="170"/>
      <c r="X14" s="148"/>
      <c r="Y14" s="116" t="s">
        <v>38</v>
      </c>
      <c r="Z14" s="39" t="s">
        <v>47</v>
      </c>
      <c r="AA14" s="117"/>
      <c r="AB14" s="117"/>
      <c r="AC14" s="117"/>
      <c r="AD14" s="117"/>
      <c r="AE14" s="118"/>
      <c r="AF14" s="170"/>
      <c r="AG14" s="170"/>
      <c r="AH14" s="148"/>
      <c r="AI14" s="210"/>
      <c r="AJ14" s="123"/>
      <c r="AK14" s="179" t="s">
        <v>38</v>
      </c>
      <c r="AL14" s="39" t="s">
        <v>47</v>
      </c>
      <c r="AM14" s="153"/>
      <c r="AN14" s="153"/>
      <c r="AO14" s="153"/>
      <c r="AP14" s="153"/>
      <c r="AQ14" s="153"/>
      <c r="AR14" s="155"/>
      <c r="AS14" s="238"/>
      <c r="AT14" s="148"/>
      <c r="AU14" s="179" t="s">
        <v>38</v>
      </c>
      <c r="AV14" s="39" t="s">
        <v>47</v>
      </c>
      <c r="AW14" s="153"/>
      <c r="AX14" s="153"/>
      <c r="AY14" s="153"/>
      <c r="AZ14" s="153"/>
      <c r="BA14" s="153"/>
      <c r="BB14" s="240"/>
      <c r="BC14" s="153"/>
      <c r="BD14" s="148"/>
      <c r="BE14" s="179" t="s">
        <v>38</v>
      </c>
      <c r="BF14" s="39" t="s">
        <v>47</v>
      </c>
      <c r="BG14" s="153"/>
      <c r="BH14" s="153"/>
      <c r="BI14" s="153"/>
      <c r="BJ14" s="153"/>
      <c r="BK14" s="153"/>
      <c r="BL14" s="240"/>
      <c r="BM14" s="153"/>
    </row>
    <row r="15" spans="1:65" s="1" customFormat="1" ht="21.75" thickBot="1" x14ac:dyDescent="0.4">
      <c r="A15" s="94" t="s">
        <v>0</v>
      </c>
      <c r="B15" s="3" t="s">
        <v>200</v>
      </c>
      <c r="C15" s="285" t="s">
        <v>6</v>
      </c>
      <c r="D15" s="431" t="s">
        <v>6</v>
      </c>
      <c r="E15" s="286" t="s">
        <v>35</v>
      </c>
      <c r="F15" s="287" t="s">
        <v>1</v>
      </c>
      <c r="G15" s="288" t="s">
        <v>2</v>
      </c>
      <c r="H15" s="288" t="s">
        <v>41</v>
      </c>
      <c r="I15" s="289" t="s">
        <v>40</v>
      </c>
      <c r="J15" s="290" t="s">
        <v>73</v>
      </c>
      <c r="K15" s="290" t="s">
        <v>75</v>
      </c>
      <c r="L15" s="290" t="s">
        <v>77</v>
      </c>
      <c r="M15" s="290" t="s">
        <v>79</v>
      </c>
      <c r="N15" s="291"/>
      <c r="O15" s="292" t="s">
        <v>31</v>
      </c>
      <c r="P15" s="293" t="s">
        <v>89</v>
      </c>
      <c r="Q15" s="294" t="s">
        <v>46</v>
      </c>
      <c r="R15" s="295" t="s">
        <v>152</v>
      </c>
      <c r="S15" s="292" t="s">
        <v>110</v>
      </c>
      <c r="T15" s="296" t="s">
        <v>48</v>
      </c>
      <c r="U15" s="297" t="s">
        <v>51</v>
      </c>
      <c r="V15" s="298" t="s">
        <v>55</v>
      </c>
      <c r="W15" s="299" t="s">
        <v>90</v>
      </c>
      <c r="X15" s="187"/>
      <c r="Y15" s="292" t="s">
        <v>31</v>
      </c>
      <c r="Z15" s="293" t="s">
        <v>89</v>
      </c>
      <c r="AA15" s="294" t="s">
        <v>46</v>
      </c>
      <c r="AB15" s="295" t="s">
        <v>153</v>
      </c>
      <c r="AC15" s="292" t="s">
        <v>111</v>
      </c>
      <c r="AD15" s="296" t="s">
        <v>48</v>
      </c>
      <c r="AE15" s="297" t="s">
        <v>51</v>
      </c>
      <c r="AF15" s="298" t="s">
        <v>55</v>
      </c>
      <c r="AG15" s="299" t="s">
        <v>90</v>
      </c>
      <c r="AH15" s="187"/>
      <c r="AI15" s="300" t="s">
        <v>4</v>
      </c>
      <c r="AJ15" s="301"/>
      <c r="AK15" s="302" t="s">
        <v>32</v>
      </c>
      <c r="AL15" s="303" t="s">
        <v>91</v>
      </c>
      <c r="AM15" s="303" t="s">
        <v>46</v>
      </c>
      <c r="AN15" s="303" t="s">
        <v>154</v>
      </c>
      <c r="AO15" s="303" t="s">
        <v>110</v>
      </c>
      <c r="AP15" s="304" t="s">
        <v>48</v>
      </c>
      <c r="AQ15" s="304" t="s">
        <v>51</v>
      </c>
      <c r="AR15" s="305" t="s">
        <v>55</v>
      </c>
      <c r="AS15" s="306" t="s">
        <v>90</v>
      </c>
      <c r="AT15" s="187"/>
      <c r="AU15" s="302" t="s">
        <v>32</v>
      </c>
      <c r="AV15" s="303" t="s">
        <v>92</v>
      </c>
      <c r="AW15" s="303" t="s">
        <v>46</v>
      </c>
      <c r="AX15" s="303" t="s">
        <v>155</v>
      </c>
      <c r="AY15" s="303"/>
      <c r="AZ15" s="304" t="s">
        <v>48</v>
      </c>
      <c r="BA15" s="304" t="s">
        <v>51</v>
      </c>
      <c r="BB15" s="307" t="s">
        <v>55</v>
      </c>
      <c r="BC15" s="304" t="s">
        <v>93</v>
      </c>
      <c r="BD15" s="187"/>
      <c r="BE15" s="302" t="s">
        <v>32</v>
      </c>
      <c r="BF15" s="303" t="s">
        <v>92</v>
      </c>
      <c r="BG15" s="303" t="s">
        <v>46</v>
      </c>
      <c r="BH15" s="303" t="s">
        <v>156</v>
      </c>
      <c r="BI15" s="248"/>
      <c r="BJ15" s="178" t="s">
        <v>48</v>
      </c>
      <c r="BK15" s="178" t="s">
        <v>51</v>
      </c>
      <c r="BL15" s="241" t="s">
        <v>55</v>
      </c>
      <c r="BM15" s="243" t="s">
        <v>93</v>
      </c>
    </row>
    <row r="16" spans="1:65" s="226" customFormat="1" ht="28.5" x14ac:dyDescent="0.45">
      <c r="A16" s="211"/>
      <c r="B16" s="212" t="s">
        <v>158</v>
      </c>
      <c r="C16" s="211"/>
      <c r="D16" s="432"/>
      <c r="E16" s="213"/>
      <c r="F16" s="256"/>
      <c r="G16" s="215"/>
      <c r="H16" s="215"/>
      <c r="I16" s="216"/>
      <c r="J16" s="213" t="s">
        <v>74</v>
      </c>
      <c r="K16" s="213" t="s">
        <v>76</v>
      </c>
      <c r="L16" s="213" t="s">
        <v>78</v>
      </c>
      <c r="M16" s="213" t="s">
        <v>78</v>
      </c>
      <c r="N16" s="218"/>
      <c r="O16" s="219"/>
      <c r="P16" s="220"/>
      <c r="Q16" s="221"/>
      <c r="R16" s="222"/>
      <c r="S16" s="219"/>
      <c r="T16" s="223"/>
      <c r="U16" s="221"/>
      <c r="V16" s="224"/>
      <c r="W16" s="236" t="s">
        <v>94</v>
      </c>
      <c r="X16" s="218"/>
      <c r="Y16" s="219"/>
      <c r="Z16" s="220"/>
      <c r="AA16" s="221"/>
      <c r="AB16" s="222"/>
      <c r="AC16" s="219"/>
      <c r="AD16" s="223"/>
      <c r="AE16" s="221"/>
      <c r="AF16" s="224"/>
      <c r="AG16" s="236" t="s">
        <v>94</v>
      </c>
      <c r="AH16" s="218"/>
      <c r="AI16" s="212" t="str">
        <f>B16</f>
        <v>PAINTS FOR FLOORING</v>
      </c>
      <c r="AJ16" s="217"/>
      <c r="AK16" s="211"/>
      <c r="AL16" s="213"/>
      <c r="AM16" s="213"/>
      <c r="AN16" s="213"/>
      <c r="AO16" s="213"/>
      <c r="AP16" s="213"/>
      <c r="AQ16" s="213"/>
      <c r="AR16" s="225"/>
      <c r="AS16" s="239" t="s">
        <v>94</v>
      </c>
      <c r="AT16" s="218"/>
      <c r="AU16" s="211"/>
      <c r="AV16" s="213"/>
      <c r="AW16" s="213"/>
      <c r="AX16" s="213"/>
      <c r="AY16" s="213"/>
      <c r="AZ16" s="213"/>
      <c r="BA16" s="213"/>
      <c r="BB16" s="214"/>
      <c r="BC16" s="213" t="s">
        <v>94</v>
      </c>
      <c r="BD16" s="218"/>
      <c r="BE16" s="211"/>
      <c r="BF16" s="213"/>
      <c r="BG16" s="213"/>
      <c r="BH16" s="213"/>
      <c r="BI16" s="213"/>
      <c r="BJ16" s="213"/>
      <c r="BK16" s="213"/>
      <c r="BL16" s="214"/>
      <c r="BM16" s="213" t="s">
        <v>94</v>
      </c>
    </row>
    <row r="17" spans="1:68" s="226" customFormat="1" ht="28.5" x14ac:dyDescent="0.45">
      <c r="A17" s="310"/>
      <c r="B17" s="327" t="s">
        <v>157</v>
      </c>
      <c r="C17" s="310"/>
      <c r="D17" s="432"/>
      <c r="E17" s="312"/>
      <c r="F17" s="313"/>
      <c r="G17" s="314"/>
      <c r="H17" s="314"/>
      <c r="I17" s="315"/>
      <c r="J17" s="312"/>
      <c r="K17" s="312"/>
      <c r="L17" s="312"/>
      <c r="M17" s="312"/>
      <c r="N17" s="316"/>
      <c r="O17" s="317"/>
      <c r="P17" s="318"/>
      <c r="Q17" s="319"/>
      <c r="R17" s="320"/>
      <c r="S17" s="317"/>
      <c r="T17" s="321"/>
      <c r="U17" s="319"/>
      <c r="V17" s="319"/>
      <c r="W17" s="322"/>
      <c r="X17" s="316"/>
      <c r="Y17" s="317"/>
      <c r="Z17" s="318"/>
      <c r="AA17" s="319"/>
      <c r="AB17" s="320"/>
      <c r="AC17" s="317"/>
      <c r="AD17" s="321"/>
      <c r="AE17" s="319"/>
      <c r="AF17" s="319"/>
      <c r="AG17" s="322"/>
      <c r="AH17" s="316"/>
      <c r="AI17" s="311"/>
      <c r="AJ17" s="323"/>
      <c r="AK17" s="310"/>
      <c r="AL17" s="312"/>
      <c r="AM17" s="312"/>
      <c r="AN17" s="312"/>
      <c r="AO17" s="312"/>
      <c r="AP17" s="312"/>
      <c r="AQ17" s="312"/>
      <c r="AR17" s="324"/>
      <c r="AS17" s="325"/>
      <c r="AT17" s="316"/>
      <c r="AU17" s="310"/>
      <c r="AV17" s="312"/>
      <c r="AW17" s="312"/>
      <c r="AX17" s="312"/>
      <c r="AY17" s="312"/>
      <c r="AZ17" s="312"/>
      <c r="BA17" s="312"/>
      <c r="BB17" s="326"/>
      <c r="BC17" s="312"/>
      <c r="BD17" s="316"/>
      <c r="BE17" s="310"/>
      <c r="BF17" s="312"/>
      <c r="BG17" s="312"/>
      <c r="BH17" s="312"/>
      <c r="BI17" s="213"/>
      <c r="BJ17" s="213"/>
      <c r="BK17" s="213"/>
      <c r="BL17" s="214"/>
      <c r="BM17" s="213"/>
    </row>
    <row r="18" spans="1:68" x14ac:dyDescent="0.35">
      <c r="A18" s="95"/>
      <c r="B18" s="19" t="s">
        <v>211</v>
      </c>
      <c r="C18" s="259">
        <v>3.8</v>
      </c>
      <c r="D18" s="433">
        <v>3.8</v>
      </c>
      <c r="E18" s="10">
        <v>4</v>
      </c>
      <c r="F18" s="257">
        <f t="shared" ref="F18:F26" si="0">IF(D18&lt;&gt;"",(D18*E18),"")</f>
        <v>15.2</v>
      </c>
      <c r="G18" s="20">
        <v>1.18</v>
      </c>
      <c r="H18" s="23">
        <f t="shared" ref="H18:H26" si="1">IF(D18&lt;&gt;"",(D18*G18),"")</f>
        <v>4.484</v>
      </c>
      <c r="I18" s="36">
        <f t="shared" ref="I18:I25" si="2">IF(D18&lt;&gt;"",(H18*E18),"")</f>
        <v>17.936</v>
      </c>
      <c r="J18" s="244">
        <v>9</v>
      </c>
      <c r="K18" s="230">
        <f t="shared" ref="K18:K26" si="3">IF($D18&lt;&gt;"",(J18/G18),"")</f>
        <v>7.6271186440677967</v>
      </c>
      <c r="L18" s="230">
        <f t="shared" ref="L18:L26" si="4">IF($D18&lt;&gt;"",(D18/J18),"")</f>
        <v>0.42222222222222222</v>
      </c>
      <c r="M18" s="233">
        <f t="shared" ref="M18:M26" si="5">IF(D18&lt;&gt;"",(F18/J18),"")</f>
        <v>1.6888888888888889</v>
      </c>
      <c r="N18" s="227"/>
      <c r="O18" s="11">
        <f t="shared" ref="O18:O26" si="6">$F$10</f>
        <v>2</v>
      </c>
      <c r="P18" s="10">
        <f t="shared" ref="P18:P26" si="7">IF($D18&lt;&gt;"",(($D18*5)+O18),"")</f>
        <v>21</v>
      </c>
      <c r="Q18" s="12">
        <f t="shared" ref="Q18:Q26" si="8">$F$6</f>
        <v>1.2</v>
      </c>
      <c r="R18" s="16">
        <f t="shared" ref="R18:R26" si="9">IF($D18&lt;&gt;"",(P18*$E18*Q18),"")</f>
        <v>100.8</v>
      </c>
      <c r="S18" s="260">
        <f t="shared" ref="S18:S26" si="10">IF($D18&lt;&gt;"",(R18/5),"")</f>
        <v>20.16</v>
      </c>
      <c r="T18" s="51">
        <f t="shared" ref="T18:T26" si="11">IF($D18&lt;&gt;"",(R18-P18),"")</f>
        <v>79.8</v>
      </c>
      <c r="U18" s="50">
        <f t="shared" ref="U18:U26" si="12">IF($D18&lt;&gt;"",(R18/P18),"")</f>
        <v>4.8</v>
      </c>
      <c r="V18" s="50">
        <f t="shared" ref="V18:V26" si="13">IF($D18&lt;&gt;"",(R18*G18/5),"")</f>
        <v>23.788799999999998</v>
      </c>
      <c r="W18" s="44">
        <f t="shared" ref="W18:W26" si="14">IF(D18&lt;&gt;"",(5/G18),"")</f>
        <v>4.2372881355932206</v>
      </c>
      <c r="X18" s="151"/>
      <c r="Y18" s="11">
        <f t="shared" ref="Y18:Y26" si="15">$I$10</f>
        <v>3.1</v>
      </c>
      <c r="Z18" s="10">
        <f t="shared" ref="Z18:Z26" si="16">IF($D18&lt;&gt;"",(($D18*10)+Y18),"")</f>
        <v>41.1</v>
      </c>
      <c r="AA18" s="12">
        <f t="shared" ref="AA18:AA26" si="17">$I$6</f>
        <v>1</v>
      </c>
      <c r="AB18" s="16">
        <f t="shared" ref="AB18:AB26" si="18">IF($D18&lt;&gt;"",(Z18*$E18*AA18),"")</f>
        <v>164.4</v>
      </c>
      <c r="AC18" s="260">
        <f t="shared" ref="AC18:AC26" si="19">IF($D18&lt;&gt;"",(AB18/10),"")</f>
        <v>16.440000000000001</v>
      </c>
      <c r="AD18" s="51">
        <f t="shared" ref="AD18:AD26" si="20">IF($D18&lt;&gt;"",(AB18-Z18),"")</f>
        <v>123.30000000000001</v>
      </c>
      <c r="AE18" s="50">
        <f t="shared" ref="AE18:AE26" si="21">IF($D18&lt;&gt;"",(AB18/Z18),"")</f>
        <v>4</v>
      </c>
      <c r="AF18" s="50">
        <f t="shared" ref="AF18:AF26" si="22">IF($D18&lt;&gt;"",(AB18*P18/10),"")</f>
        <v>345.24</v>
      </c>
      <c r="AG18" s="44">
        <f t="shared" ref="AG18:AG26" si="23">IF(M18&lt;&gt;"",(10/G18),"")</f>
        <v>8.4745762711864412</v>
      </c>
      <c r="AH18" s="151"/>
      <c r="AI18" s="203" t="str">
        <f t="shared" ref="AI18:AI26" si="24">IF($B18&lt;&gt;"",($B18),"")</f>
        <v>ENEPOXY W FLOORS (bicomponet water based) colour chart</v>
      </c>
      <c r="AJ18" s="235"/>
      <c r="AK18" s="11">
        <f t="shared" ref="AK18:AK26" si="25">$G$10</f>
        <v>3.5</v>
      </c>
      <c r="AL18" s="10">
        <f t="shared" ref="AL18:AL26" si="26">IF($D18&lt;&gt;"",(($D18*15)+AK18),"")</f>
        <v>60.5</v>
      </c>
      <c r="AM18" s="10">
        <f t="shared" ref="AM18:AM26" si="27">$G$6</f>
        <v>1</v>
      </c>
      <c r="AN18" s="34">
        <f t="shared" ref="AN18:AN26" si="28">IF($D18&lt;&gt;"",(AL18*$E18*AM18),"")</f>
        <v>242</v>
      </c>
      <c r="AO18" s="34">
        <f t="shared" ref="AO18:AO26" si="29">IF($D18&lt;&gt;"",(AN18/15),"")</f>
        <v>16.133333333333333</v>
      </c>
      <c r="AP18" s="44">
        <f t="shared" ref="AP18:AP26" si="30">IF($D18&lt;&gt;"",(AN18-AL18),"")</f>
        <v>181.5</v>
      </c>
      <c r="AQ18" s="44">
        <f t="shared" ref="AQ18:AQ26" si="31">IF($D18&lt;&gt;"",(AN18/AL18),"")</f>
        <v>4</v>
      </c>
      <c r="AR18" s="42">
        <f t="shared" ref="AR18:AR26" si="32">IF($D18&lt;&gt;"",(AN18*G18/15),"")</f>
        <v>19.037333333333333</v>
      </c>
      <c r="AS18" s="41">
        <f t="shared" ref="AS18:AS26" si="33">IF(D18&lt;&gt;"",(15/G18),"")</f>
        <v>12.711864406779661</v>
      </c>
      <c r="AT18" s="151"/>
      <c r="AU18" s="11">
        <f t="shared" ref="AU18:AU26" si="34">$G$10</f>
        <v>3.5</v>
      </c>
      <c r="AV18" s="10">
        <f t="shared" ref="AV18:AV26" si="35">IF($D18&lt;&gt;"",(($D18*20)+AU18),"")</f>
        <v>79.5</v>
      </c>
      <c r="AW18" s="10">
        <f t="shared" ref="AW18:AW26" si="36">$H$6</f>
        <v>1</v>
      </c>
      <c r="AX18" s="34">
        <f t="shared" ref="AX18:AX26" si="37">IF($D18&lt;&gt;"",(AV18*$E18*AW18),"")</f>
        <v>318</v>
      </c>
      <c r="AY18" s="34">
        <f>IF($D18&lt;&gt;"",(AX18/20),"")</f>
        <v>15.9</v>
      </c>
      <c r="AZ18" s="44">
        <f>IF($D18&lt;&gt;"",(AX18-AV18),"")</f>
        <v>238.5</v>
      </c>
      <c r="BA18" s="44">
        <f>IF($D18&lt;&gt;"",(AX18/AV18),"")</f>
        <v>4</v>
      </c>
      <c r="BB18" s="50">
        <f>IF($D18&lt;&gt;"",(AX18*G18/20),"")</f>
        <v>18.761999999999997</v>
      </c>
      <c r="BC18" s="44">
        <f>IF(D18&lt;&gt;"",(20/G18),"")</f>
        <v>16.949152542372882</v>
      </c>
      <c r="BD18" s="151"/>
      <c r="BE18" s="261"/>
      <c r="BF18" s="262"/>
      <c r="BG18" s="262"/>
      <c r="BH18" s="263"/>
      <c r="BI18" s="263"/>
      <c r="BJ18" s="264"/>
      <c r="BK18" s="264"/>
      <c r="BL18" s="267"/>
      <c r="BM18" s="264"/>
    </row>
    <row r="19" spans="1:68" x14ac:dyDescent="0.35">
      <c r="A19" s="95"/>
      <c r="B19" s="404" t="s">
        <v>272</v>
      </c>
      <c r="C19" s="405">
        <v>3.5</v>
      </c>
      <c r="D19" s="438">
        <v>3.5</v>
      </c>
      <c r="E19" s="406">
        <v>4.3</v>
      </c>
      <c r="F19" s="407">
        <f>IF(D19&lt;&gt;"",(D19*E19),"")</f>
        <v>15.049999999999999</v>
      </c>
      <c r="G19" s="408">
        <v>1.18</v>
      </c>
      <c r="H19" s="408">
        <f>IF(D19&lt;&gt;"",(D19*G19),"")</f>
        <v>4.13</v>
      </c>
      <c r="I19" s="409">
        <f>IF(D19&lt;&gt;"",(H19*E19),"")</f>
        <v>17.759</v>
      </c>
      <c r="J19" s="410">
        <v>9</v>
      </c>
      <c r="K19" s="406">
        <f>IF($D19&lt;&gt;"",(J19/G19),"")</f>
        <v>7.6271186440677967</v>
      </c>
      <c r="L19" s="406">
        <f>IF($D19&lt;&gt;"",(D19/J19),"")</f>
        <v>0.3888888888888889</v>
      </c>
      <c r="M19" s="410">
        <f>IF(D19&lt;&gt;"",(F19/J19),"")</f>
        <v>1.6722222222222221</v>
      </c>
      <c r="N19" s="411"/>
      <c r="O19" s="405">
        <f t="shared" si="6"/>
        <v>2</v>
      </c>
      <c r="P19" s="406">
        <f>IF($D19&lt;&gt;"",(($D19*5)+O19),"")</f>
        <v>19.5</v>
      </c>
      <c r="Q19" s="412">
        <f t="shared" si="8"/>
        <v>1.2</v>
      </c>
      <c r="R19" s="413">
        <f>IF($D19&lt;&gt;"",(P19*$E19*Q19),"")</f>
        <v>100.61999999999999</v>
      </c>
      <c r="S19" s="414">
        <f>IF($D19&lt;&gt;"",(R19/5),"")</f>
        <v>20.123999999999999</v>
      </c>
      <c r="T19" s="415">
        <f>IF($D19&lt;&gt;"",(R19-P19),"")</f>
        <v>81.11999999999999</v>
      </c>
      <c r="U19" s="416">
        <f>IF($D19&lt;&gt;"",(R19/P19),"")</f>
        <v>5.1599999999999993</v>
      </c>
      <c r="V19" s="416">
        <f>IF($D19&lt;&gt;"",(R19*G19/5),"")</f>
        <v>23.746319999999997</v>
      </c>
      <c r="W19" s="417">
        <f>IF(D19&lt;&gt;"",(5/G19),"")</f>
        <v>4.2372881355932206</v>
      </c>
      <c r="X19" s="418"/>
      <c r="Y19" s="405">
        <f t="shared" si="15"/>
        <v>3.1</v>
      </c>
      <c r="Z19" s="406">
        <f>IF($D19&lt;&gt;"",(($D19*10)+Y19),"")</f>
        <v>38.1</v>
      </c>
      <c r="AA19" s="412">
        <f t="shared" si="17"/>
        <v>1</v>
      </c>
      <c r="AB19" s="413">
        <f>IF($D19&lt;&gt;"",(Z19*$E19*AA19),"")</f>
        <v>163.83000000000001</v>
      </c>
      <c r="AC19" s="414">
        <f>IF($D19&lt;&gt;"",(AB19/10),"")</f>
        <v>16.383000000000003</v>
      </c>
      <c r="AD19" s="415">
        <f>IF($D19&lt;&gt;"",(AB19-Z19),"")</f>
        <v>125.73000000000002</v>
      </c>
      <c r="AE19" s="416">
        <f>IF($D19&lt;&gt;"",(AB19/Z19),"")</f>
        <v>4.3</v>
      </c>
      <c r="AF19" s="416">
        <f>IF($D19&lt;&gt;"",(AB19*P19/10),"")</f>
        <v>319.46850000000006</v>
      </c>
      <c r="AG19" s="417">
        <f>IF(M19&lt;&gt;"",(10/G19),"")</f>
        <v>8.4745762711864412</v>
      </c>
      <c r="AH19" s="418"/>
      <c r="AI19" s="419" t="str">
        <f t="shared" si="24"/>
        <v>ENEPOXY W FLOORS (bicomponet water based) normal chart high</v>
      </c>
      <c r="AJ19" s="420"/>
      <c r="AK19" s="405">
        <f t="shared" si="25"/>
        <v>3.5</v>
      </c>
      <c r="AL19" s="406">
        <f>IF($D19&lt;&gt;"",(($D19*15)+AK19),"")</f>
        <v>56</v>
      </c>
      <c r="AM19" s="406">
        <f t="shared" si="27"/>
        <v>1</v>
      </c>
      <c r="AN19" s="410">
        <f>IF($D19&lt;&gt;"",(AL19*$E19*AM19),"")</f>
        <v>240.79999999999998</v>
      </c>
      <c r="AO19" s="410">
        <f>IF($D19&lt;&gt;"",(AN19/15),"")</f>
        <v>16.053333333333331</v>
      </c>
      <c r="AP19" s="417">
        <f>IF($D19&lt;&gt;"",(AN19-AL19),"")</f>
        <v>184.79999999999998</v>
      </c>
      <c r="AQ19" s="417">
        <f>IF($D19&lt;&gt;"",(AN19/AL19),"")</f>
        <v>4.3</v>
      </c>
      <c r="AR19" s="421">
        <f>IF($D19&lt;&gt;"",(AN19*G19/15),"")</f>
        <v>18.942933333333329</v>
      </c>
      <c r="AS19" s="422">
        <f>IF(D19&lt;&gt;"",(15/G19),"")</f>
        <v>12.711864406779661</v>
      </c>
      <c r="AT19" s="418"/>
      <c r="AU19" s="405">
        <f t="shared" si="34"/>
        <v>3.5</v>
      </c>
      <c r="AV19" s="406">
        <f>IF($D19&lt;&gt;"",(($D19*20)+AU19),"")</f>
        <v>73.5</v>
      </c>
      <c r="AW19" s="406">
        <f t="shared" si="36"/>
        <v>1</v>
      </c>
      <c r="AX19" s="410">
        <f>IF($D19&lt;&gt;"",(AV19*$E19*AW19),"")</f>
        <v>316.05</v>
      </c>
      <c r="AY19" s="34">
        <f>IF($D19&lt;&gt;"",(AX19/20),"")</f>
        <v>15.8025</v>
      </c>
      <c r="AZ19" s="44">
        <f>IF($D19&lt;&gt;"",(AX19-AV19),"")</f>
        <v>242.55</v>
      </c>
      <c r="BA19" s="44">
        <f>IF($D19&lt;&gt;"",(AX19/AV19),"")</f>
        <v>4.3</v>
      </c>
      <c r="BB19" s="50">
        <f>IF($D19&lt;&gt;"",(AX19*G19/20),"")</f>
        <v>18.64695</v>
      </c>
      <c r="BC19" s="44">
        <f>IF(D19&lt;&gt;"",(20/G19),"")</f>
        <v>16.949152542372882</v>
      </c>
      <c r="BD19" s="151"/>
      <c r="BE19" s="261"/>
      <c r="BF19" s="262"/>
      <c r="BG19" s="262"/>
      <c r="BH19" s="263"/>
      <c r="BI19" s="263"/>
      <c r="BJ19" s="264"/>
      <c r="BK19" s="264"/>
      <c r="BL19" s="267"/>
      <c r="BM19" s="264"/>
    </row>
    <row r="20" spans="1:68" x14ac:dyDescent="0.35">
      <c r="A20" s="95"/>
      <c r="B20" s="404" t="s">
        <v>255</v>
      </c>
      <c r="C20" s="405">
        <v>4.5</v>
      </c>
      <c r="D20" s="438">
        <v>4.5</v>
      </c>
      <c r="E20" s="406">
        <v>4.2</v>
      </c>
      <c r="F20" s="407">
        <f>IF(D20&lt;&gt;"",(D20*E20),"")</f>
        <v>18.900000000000002</v>
      </c>
      <c r="G20" s="408">
        <v>1.18</v>
      </c>
      <c r="H20" s="408">
        <f>IF(D20&lt;&gt;"",(D20*G20),"")</f>
        <v>5.31</v>
      </c>
      <c r="I20" s="409">
        <f>IF(D20&lt;&gt;"",(H20*E20),"")</f>
        <v>22.302</v>
      </c>
      <c r="J20" s="410">
        <v>9</v>
      </c>
      <c r="K20" s="406">
        <f>IF($D20&lt;&gt;"",(J20/G20),"")</f>
        <v>7.6271186440677967</v>
      </c>
      <c r="L20" s="406">
        <f>IF($D20&lt;&gt;"",(D20/J20),"")</f>
        <v>0.5</v>
      </c>
      <c r="M20" s="410">
        <f>IF(D20&lt;&gt;"",(F20/J20),"")</f>
        <v>2.1</v>
      </c>
      <c r="N20" s="411"/>
      <c r="O20" s="405">
        <f t="shared" si="6"/>
        <v>2</v>
      </c>
      <c r="P20" s="406">
        <f>IF($D20&lt;&gt;"",(($D20*5)+O20),"")</f>
        <v>24.5</v>
      </c>
      <c r="Q20" s="412">
        <f t="shared" si="8"/>
        <v>1.2</v>
      </c>
      <c r="R20" s="413">
        <f>IF($D20&lt;&gt;"",(P20*$E20*Q20),"")</f>
        <v>123.48</v>
      </c>
      <c r="S20" s="414">
        <f>IF($D20&lt;&gt;"",(R20/5),"")</f>
        <v>24.696000000000002</v>
      </c>
      <c r="T20" s="415">
        <f>IF($D20&lt;&gt;"",(R20-P20),"")</f>
        <v>98.98</v>
      </c>
      <c r="U20" s="416">
        <f>IF($D20&lt;&gt;"",(R20/P20),"")</f>
        <v>5.04</v>
      </c>
      <c r="V20" s="416">
        <f>IF($D20&lt;&gt;"",(R20*G20/5),"")</f>
        <v>29.141280000000002</v>
      </c>
      <c r="W20" s="417">
        <f>IF(D20&lt;&gt;"",(5/G20),"")</f>
        <v>4.2372881355932206</v>
      </c>
      <c r="X20" s="418"/>
      <c r="Y20" s="405">
        <f t="shared" si="15"/>
        <v>3.1</v>
      </c>
      <c r="Z20" s="406">
        <f>IF($D20&lt;&gt;"",(($D20*10)+Y20),"")</f>
        <v>48.1</v>
      </c>
      <c r="AA20" s="412">
        <f t="shared" si="17"/>
        <v>1</v>
      </c>
      <c r="AB20" s="413">
        <f>IF($D20&lt;&gt;"",(Z20*$E20*AA20),"")</f>
        <v>202.02</v>
      </c>
      <c r="AC20" s="414">
        <f>IF($D20&lt;&gt;"",(AB20/10),"")</f>
        <v>20.202000000000002</v>
      </c>
      <c r="AD20" s="415">
        <f>IF($D20&lt;&gt;"",(AB20-Z20),"")</f>
        <v>153.92000000000002</v>
      </c>
      <c r="AE20" s="416">
        <f>IF($D20&lt;&gt;"",(AB20/Z20),"")</f>
        <v>4.2</v>
      </c>
      <c r="AF20" s="416">
        <f>IF($D20&lt;&gt;"",(AB20*P20/10),"")</f>
        <v>494.94900000000007</v>
      </c>
      <c r="AG20" s="417">
        <f>IF(M20&lt;&gt;"",(10/G20),"")</f>
        <v>8.4745762711864412</v>
      </c>
      <c r="AH20" s="418"/>
      <c r="AI20" s="419" t="str">
        <f t="shared" si="24"/>
        <v>ENEPOXY W FLOORS (bicomponet water based) colour chart high</v>
      </c>
      <c r="AJ20" s="420"/>
      <c r="AK20" s="405">
        <f t="shared" si="25"/>
        <v>3.5</v>
      </c>
      <c r="AL20" s="406">
        <f>IF($D20&lt;&gt;"",(($D20*15)+AK20),"")</f>
        <v>71</v>
      </c>
      <c r="AM20" s="406">
        <f t="shared" si="27"/>
        <v>1</v>
      </c>
      <c r="AN20" s="410">
        <f>IF($D20&lt;&gt;"",(AL20*$E20*AM20),"")</f>
        <v>298.2</v>
      </c>
      <c r="AO20" s="410">
        <f>IF($D20&lt;&gt;"",(AN20/15),"")</f>
        <v>19.88</v>
      </c>
      <c r="AP20" s="417">
        <f>IF($D20&lt;&gt;"",(AN20-AL20),"")</f>
        <v>227.2</v>
      </c>
      <c r="AQ20" s="417">
        <f>IF($D20&lt;&gt;"",(AN20/AL20),"")</f>
        <v>4.2</v>
      </c>
      <c r="AR20" s="421">
        <f>IF($D20&lt;&gt;"",(AN20*G20/15),"")</f>
        <v>23.458399999999997</v>
      </c>
      <c r="AS20" s="422">
        <f>IF(D20&lt;&gt;"",(15/G20),"")</f>
        <v>12.711864406779661</v>
      </c>
      <c r="AT20" s="418"/>
      <c r="AU20" s="405">
        <f t="shared" si="34"/>
        <v>3.5</v>
      </c>
      <c r="AV20" s="406">
        <f>IF($D20&lt;&gt;"",(($D20*20)+AU20),"")</f>
        <v>93.5</v>
      </c>
      <c r="AW20" s="406">
        <f t="shared" si="36"/>
        <v>1</v>
      </c>
      <c r="AX20" s="410">
        <f>IF($D20&lt;&gt;"",(AV20*$E20*AW20),"")</f>
        <v>392.7</v>
      </c>
      <c r="AY20" s="34">
        <f>IF($D20&lt;&gt;"",(AX20/20),"")</f>
        <v>19.634999999999998</v>
      </c>
      <c r="AZ20" s="44">
        <f>IF($D20&lt;&gt;"",(AX20-AV20),"")</f>
        <v>299.2</v>
      </c>
      <c r="BA20" s="44">
        <f>IF($D20&lt;&gt;"",(AX20/AV20),"")</f>
        <v>4.2</v>
      </c>
      <c r="BB20" s="50">
        <f>IF($D20&lt;&gt;"",(AX20*G20/20),"")</f>
        <v>23.1693</v>
      </c>
      <c r="BC20" s="44">
        <f>IF(D20&lt;&gt;"",(20/G20),"")</f>
        <v>16.949152542372882</v>
      </c>
      <c r="BD20" s="151"/>
      <c r="BE20" s="261"/>
      <c r="BF20" s="262"/>
      <c r="BG20" s="262"/>
      <c r="BH20" s="263"/>
      <c r="BI20" s="263"/>
      <c r="BJ20" s="264"/>
      <c r="BK20" s="264"/>
      <c r="BL20" s="267"/>
      <c r="BM20" s="264"/>
    </row>
    <row r="21" spans="1:68" x14ac:dyDescent="0.35">
      <c r="A21" s="95"/>
      <c r="B21" s="19" t="s">
        <v>202</v>
      </c>
      <c r="C21" s="259">
        <v>2.9</v>
      </c>
      <c r="D21" s="433">
        <v>2.9</v>
      </c>
      <c r="E21" s="10">
        <v>4.2</v>
      </c>
      <c r="F21" s="257">
        <f t="shared" si="0"/>
        <v>12.18</v>
      </c>
      <c r="G21" s="20">
        <v>1.18</v>
      </c>
      <c r="H21" s="23">
        <f t="shared" si="1"/>
        <v>3.4219999999999997</v>
      </c>
      <c r="I21" s="36">
        <f t="shared" si="2"/>
        <v>14.372399999999999</v>
      </c>
      <c r="J21" s="244">
        <v>9</v>
      </c>
      <c r="K21" s="230">
        <f t="shared" si="3"/>
        <v>7.6271186440677967</v>
      </c>
      <c r="L21" s="230">
        <f t="shared" si="4"/>
        <v>0.32222222222222219</v>
      </c>
      <c r="M21" s="233">
        <f t="shared" si="5"/>
        <v>1.3533333333333333</v>
      </c>
      <c r="N21" s="227"/>
      <c r="O21" s="11">
        <f t="shared" si="6"/>
        <v>2</v>
      </c>
      <c r="P21" s="10">
        <f t="shared" si="7"/>
        <v>16.5</v>
      </c>
      <c r="Q21" s="12">
        <f t="shared" si="8"/>
        <v>1.2</v>
      </c>
      <c r="R21" s="16">
        <f t="shared" si="9"/>
        <v>83.16</v>
      </c>
      <c r="S21" s="260">
        <f t="shared" si="10"/>
        <v>16.631999999999998</v>
      </c>
      <c r="T21" s="51">
        <f t="shared" si="11"/>
        <v>66.66</v>
      </c>
      <c r="U21" s="50">
        <f t="shared" si="12"/>
        <v>5.04</v>
      </c>
      <c r="V21" s="50">
        <f t="shared" si="13"/>
        <v>19.625759999999996</v>
      </c>
      <c r="W21" s="44">
        <f t="shared" si="14"/>
        <v>4.2372881355932206</v>
      </c>
      <c r="X21" s="151"/>
      <c r="Y21" s="11">
        <f t="shared" si="15"/>
        <v>3.1</v>
      </c>
      <c r="Z21" s="10">
        <f t="shared" si="16"/>
        <v>32.1</v>
      </c>
      <c r="AA21" s="12">
        <f t="shared" si="17"/>
        <v>1</v>
      </c>
      <c r="AB21" s="16">
        <f t="shared" si="18"/>
        <v>134.82000000000002</v>
      </c>
      <c r="AC21" s="260">
        <f t="shared" si="19"/>
        <v>13.482000000000003</v>
      </c>
      <c r="AD21" s="51">
        <f t="shared" si="20"/>
        <v>102.72000000000003</v>
      </c>
      <c r="AE21" s="50">
        <f t="shared" si="21"/>
        <v>4.2</v>
      </c>
      <c r="AF21" s="50">
        <f t="shared" si="22"/>
        <v>222.45300000000003</v>
      </c>
      <c r="AG21" s="44">
        <f t="shared" si="23"/>
        <v>8.4745762711864412</v>
      </c>
      <c r="AH21" s="151"/>
      <c r="AI21" s="203" t="str">
        <f t="shared" si="24"/>
        <v>ENEPOXY PRIMER W FLOORS (bicomponet water based)</v>
      </c>
      <c r="AJ21" s="235"/>
      <c r="AK21" s="11">
        <f t="shared" si="25"/>
        <v>3.5</v>
      </c>
      <c r="AL21" s="10">
        <f t="shared" si="26"/>
        <v>47</v>
      </c>
      <c r="AM21" s="10">
        <f t="shared" si="27"/>
        <v>1</v>
      </c>
      <c r="AN21" s="34">
        <f t="shared" si="28"/>
        <v>197.4</v>
      </c>
      <c r="AO21" s="34">
        <f>IF($D21&lt;&gt;"",(AN21/15),"")</f>
        <v>13.16</v>
      </c>
      <c r="AP21" s="44">
        <f t="shared" si="30"/>
        <v>150.4</v>
      </c>
      <c r="AQ21" s="44">
        <f t="shared" si="31"/>
        <v>4.2</v>
      </c>
      <c r="AR21" s="42">
        <f t="shared" si="32"/>
        <v>15.528799999999999</v>
      </c>
      <c r="AS21" s="41">
        <f t="shared" si="33"/>
        <v>12.711864406779661</v>
      </c>
      <c r="AT21" s="151"/>
      <c r="AU21" s="11">
        <f t="shared" si="34"/>
        <v>3.5</v>
      </c>
      <c r="AV21" s="10">
        <f t="shared" si="35"/>
        <v>61.5</v>
      </c>
      <c r="AW21" s="10">
        <f t="shared" si="36"/>
        <v>1</v>
      </c>
      <c r="AX21" s="34">
        <f t="shared" si="37"/>
        <v>258.3</v>
      </c>
      <c r="AY21" s="34"/>
      <c r="AZ21" s="44"/>
      <c r="BA21" s="44"/>
      <c r="BB21" s="50"/>
      <c r="BC21" s="44"/>
      <c r="BD21" s="151"/>
      <c r="BE21" s="261"/>
      <c r="BF21" s="262"/>
      <c r="BG21" s="262"/>
      <c r="BH21" s="263"/>
      <c r="BI21" s="263"/>
      <c r="BJ21" s="264"/>
      <c r="BK21" s="264"/>
      <c r="BL21" s="267"/>
      <c r="BM21" s="264"/>
    </row>
    <row r="22" spans="1:68" x14ac:dyDescent="0.35">
      <c r="A22" s="95"/>
      <c r="B22" s="19" t="s">
        <v>203</v>
      </c>
      <c r="C22" s="259">
        <v>3.1</v>
      </c>
      <c r="D22" s="433">
        <v>3.1</v>
      </c>
      <c r="E22" s="10">
        <v>4</v>
      </c>
      <c r="F22" s="257">
        <f t="shared" si="0"/>
        <v>12.4</v>
      </c>
      <c r="G22" s="20">
        <v>1.18</v>
      </c>
      <c r="H22" s="23">
        <f t="shared" si="1"/>
        <v>3.6579999999999999</v>
      </c>
      <c r="I22" s="36">
        <f t="shared" si="2"/>
        <v>14.632</v>
      </c>
      <c r="J22" s="244">
        <v>9</v>
      </c>
      <c r="K22" s="230">
        <f t="shared" si="3"/>
        <v>7.6271186440677967</v>
      </c>
      <c r="L22" s="230">
        <f t="shared" si="4"/>
        <v>0.34444444444444444</v>
      </c>
      <c r="M22" s="233">
        <f t="shared" si="5"/>
        <v>1.3777777777777778</v>
      </c>
      <c r="N22" s="227"/>
      <c r="O22" s="11">
        <f t="shared" si="6"/>
        <v>2</v>
      </c>
      <c r="P22" s="10">
        <f t="shared" si="7"/>
        <v>17.5</v>
      </c>
      <c r="Q22" s="12">
        <f t="shared" si="8"/>
        <v>1.2</v>
      </c>
      <c r="R22" s="16">
        <f t="shared" si="9"/>
        <v>84</v>
      </c>
      <c r="S22" s="260">
        <f t="shared" si="10"/>
        <v>16.8</v>
      </c>
      <c r="T22" s="51">
        <f t="shared" si="11"/>
        <v>66.5</v>
      </c>
      <c r="U22" s="50">
        <f t="shared" si="12"/>
        <v>4.8</v>
      </c>
      <c r="V22" s="50">
        <f t="shared" si="13"/>
        <v>19.823999999999998</v>
      </c>
      <c r="W22" s="44">
        <f t="shared" si="14"/>
        <v>4.2372881355932206</v>
      </c>
      <c r="X22" s="151"/>
      <c r="Y22" s="11">
        <f t="shared" si="15"/>
        <v>3.1</v>
      </c>
      <c r="Z22" s="10">
        <f t="shared" si="16"/>
        <v>34.1</v>
      </c>
      <c r="AA22" s="12">
        <f t="shared" si="17"/>
        <v>1</v>
      </c>
      <c r="AB22" s="16">
        <f t="shared" si="18"/>
        <v>136.4</v>
      </c>
      <c r="AC22" s="260">
        <f t="shared" si="19"/>
        <v>13.64</v>
      </c>
      <c r="AD22" s="51">
        <f t="shared" si="20"/>
        <v>102.30000000000001</v>
      </c>
      <c r="AE22" s="50">
        <f t="shared" si="21"/>
        <v>4</v>
      </c>
      <c r="AF22" s="50">
        <f t="shared" si="22"/>
        <v>238.7</v>
      </c>
      <c r="AG22" s="44">
        <f t="shared" si="23"/>
        <v>8.4745762711864412</v>
      </c>
      <c r="AH22" s="151"/>
      <c r="AI22" s="203" t="str">
        <f t="shared" si="24"/>
        <v>ENEPOXY TOP COAT W FLOORS (bicomponet water based)</v>
      </c>
      <c r="AJ22" s="235"/>
      <c r="AK22" s="11">
        <f t="shared" si="25"/>
        <v>3.5</v>
      </c>
      <c r="AL22" s="10">
        <f t="shared" si="26"/>
        <v>50</v>
      </c>
      <c r="AM22" s="10">
        <f t="shared" si="27"/>
        <v>1</v>
      </c>
      <c r="AN22" s="34">
        <f t="shared" si="28"/>
        <v>200</v>
      </c>
      <c r="AO22" s="34">
        <f>IF($D22&lt;&gt;"",(AN22/15),"")</f>
        <v>13.333333333333334</v>
      </c>
      <c r="AP22" s="44">
        <f t="shared" si="30"/>
        <v>150</v>
      </c>
      <c r="AQ22" s="44">
        <f t="shared" si="31"/>
        <v>4</v>
      </c>
      <c r="AR22" s="42">
        <f t="shared" si="32"/>
        <v>15.733333333333333</v>
      </c>
      <c r="AS22" s="41">
        <f t="shared" si="33"/>
        <v>12.711864406779661</v>
      </c>
      <c r="AT22" s="151"/>
      <c r="AU22" s="11">
        <f t="shared" si="34"/>
        <v>3.5</v>
      </c>
      <c r="AV22" s="10">
        <f t="shared" si="35"/>
        <v>65.5</v>
      </c>
      <c r="AW22" s="10">
        <f t="shared" si="36"/>
        <v>1</v>
      </c>
      <c r="AX22" s="34">
        <f t="shared" si="37"/>
        <v>262</v>
      </c>
      <c r="AY22" s="34">
        <f>IF($D22&lt;&gt;"",(AX22/20),"")</f>
        <v>13.1</v>
      </c>
      <c r="AZ22" s="44">
        <f>IF($D22&lt;&gt;"",(AX22-AV22),"")</f>
        <v>196.5</v>
      </c>
      <c r="BA22" s="44">
        <f>IF($D22&lt;&gt;"",(AX22/AV22),"")</f>
        <v>4</v>
      </c>
      <c r="BB22" s="50">
        <f>IF($D22&lt;&gt;"",(AX22*G22/20),"")</f>
        <v>15.457999999999998</v>
      </c>
      <c r="BC22" s="44">
        <f>IF(D22&lt;&gt;"",(20/G22),"")</f>
        <v>16.949152542372882</v>
      </c>
      <c r="BD22" s="151"/>
      <c r="BE22" s="261"/>
      <c r="BF22" s="262"/>
      <c r="BG22" s="262"/>
      <c r="BH22" s="263"/>
      <c r="BI22" s="263"/>
      <c r="BJ22" s="264"/>
      <c r="BK22" s="264"/>
      <c r="BL22" s="267"/>
      <c r="BM22" s="264"/>
    </row>
    <row r="23" spans="1:68" x14ac:dyDescent="0.35">
      <c r="A23" s="95"/>
      <c r="B23" s="19" t="s">
        <v>204</v>
      </c>
      <c r="C23" s="259">
        <v>3.8</v>
      </c>
      <c r="D23" s="433">
        <v>4.3</v>
      </c>
      <c r="E23" s="10">
        <v>4.2</v>
      </c>
      <c r="F23" s="257">
        <f t="shared" si="0"/>
        <v>18.059999999999999</v>
      </c>
      <c r="G23" s="20">
        <v>1.18</v>
      </c>
      <c r="H23" s="23">
        <f t="shared" si="1"/>
        <v>5.0739999999999998</v>
      </c>
      <c r="I23" s="36">
        <f t="shared" si="2"/>
        <v>21.3108</v>
      </c>
      <c r="J23" s="244">
        <v>9</v>
      </c>
      <c r="K23" s="230">
        <f t="shared" si="3"/>
        <v>7.6271186440677967</v>
      </c>
      <c r="L23" s="230">
        <f t="shared" si="4"/>
        <v>0.47777777777777775</v>
      </c>
      <c r="M23" s="233">
        <f t="shared" si="5"/>
        <v>2.0066666666666664</v>
      </c>
      <c r="N23" s="227"/>
      <c r="O23" s="11">
        <f t="shared" si="6"/>
        <v>2</v>
      </c>
      <c r="P23" s="10">
        <f t="shared" si="7"/>
        <v>23.5</v>
      </c>
      <c r="Q23" s="12">
        <f t="shared" si="8"/>
        <v>1.2</v>
      </c>
      <c r="R23" s="16">
        <f t="shared" si="9"/>
        <v>118.44</v>
      </c>
      <c r="S23" s="260">
        <f t="shared" si="10"/>
        <v>23.687999999999999</v>
      </c>
      <c r="T23" s="51">
        <f t="shared" si="11"/>
        <v>94.94</v>
      </c>
      <c r="U23" s="50">
        <f t="shared" si="12"/>
        <v>5.04</v>
      </c>
      <c r="V23" s="50">
        <f t="shared" si="13"/>
        <v>27.951839999999997</v>
      </c>
      <c r="W23" s="44">
        <f t="shared" si="14"/>
        <v>4.2372881355932206</v>
      </c>
      <c r="X23" s="151"/>
      <c r="Y23" s="11">
        <f t="shared" si="15"/>
        <v>3.1</v>
      </c>
      <c r="Z23" s="10">
        <f t="shared" si="16"/>
        <v>46.1</v>
      </c>
      <c r="AA23" s="12">
        <f t="shared" si="17"/>
        <v>1</v>
      </c>
      <c r="AB23" s="16">
        <f t="shared" si="18"/>
        <v>193.62</v>
      </c>
      <c r="AC23" s="260">
        <f t="shared" si="19"/>
        <v>19.362000000000002</v>
      </c>
      <c r="AD23" s="51">
        <f t="shared" si="20"/>
        <v>147.52000000000001</v>
      </c>
      <c r="AE23" s="50">
        <f t="shared" si="21"/>
        <v>4.2</v>
      </c>
      <c r="AF23" s="50">
        <f t="shared" si="22"/>
        <v>455.00699999999995</v>
      </c>
      <c r="AG23" s="44">
        <f t="shared" si="23"/>
        <v>8.4745762711864412</v>
      </c>
      <c r="AH23" s="151"/>
      <c r="AI23" s="203" t="str">
        <f t="shared" si="24"/>
        <v>ENEPOXY W FLOORS ANTIBACTERIAN (bicomponet water based)</v>
      </c>
      <c r="AJ23" s="235"/>
      <c r="AK23" s="11">
        <f t="shared" si="25"/>
        <v>3.5</v>
      </c>
      <c r="AL23" s="10">
        <f t="shared" si="26"/>
        <v>68</v>
      </c>
      <c r="AM23" s="10">
        <f t="shared" si="27"/>
        <v>1</v>
      </c>
      <c r="AN23" s="34">
        <f t="shared" si="28"/>
        <v>285.60000000000002</v>
      </c>
      <c r="AO23" s="34">
        <f t="shared" si="29"/>
        <v>19.040000000000003</v>
      </c>
      <c r="AP23" s="44">
        <f t="shared" si="30"/>
        <v>217.60000000000002</v>
      </c>
      <c r="AQ23" s="44">
        <f t="shared" si="31"/>
        <v>4.2</v>
      </c>
      <c r="AR23" s="42">
        <f t="shared" si="32"/>
        <v>22.467199999999998</v>
      </c>
      <c r="AS23" s="41">
        <f t="shared" si="33"/>
        <v>12.711864406779661</v>
      </c>
      <c r="AT23" s="151"/>
      <c r="AU23" s="11">
        <f t="shared" si="34"/>
        <v>3.5</v>
      </c>
      <c r="AV23" s="10">
        <f t="shared" si="35"/>
        <v>89.5</v>
      </c>
      <c r="AW23" s="10">
        <f t="shared" si="36"/>
        <v>1</v>
      </c>
      <c r="AX23" s="34">
        <f t="shared" si="37"/>
        <v>375.90000000000003</v>
      </c>
      <c r="AY23" s="34">
        <f>IF($D23&lt;&gt;"",(AX23/20),"")</f>
        <v>18.795000000000002</v>
      </c>
      <c r="AZ23" s="44">
        <f>IF($D23&lt;&gt;"",(AX23-AV23),"")</f>
        <v>286.40000000000003</v>
      </c>
      <c r="BA23" s="44">
        <f>IF($D23&lt;&gt;"",(AX23/AV23),"")</f>
        <v>4.2</v>
      </c>
      <c r="BB23" s="50">
        <f>IF($D23&lt;&gt;"",(AX23*G23/20),"")</f>
        <v>22.178100000000001</v>
      </c>
      <c r="BC23" s="44">
        <f>IF(D23&lt;&gt;"",(20/G23),"")</f>
        <v>16.949152542372882</v>
      </c>
      <c r="BD23" s="151"/>
      <c r="BE23" s="261"/>
      <c r="BF23" s="262"/>
      <c r="BG23" s="262"/>
      <c r="BH23" s="263"/>
      <c r="BI23" s="263"/>
      <c r="BJ23" s="264"/>
      <c r="BK23" s="264"/>
      <c r="BL23" s="267"/>
      <c r="BM23" s="264"/>
      <c r="BO23">
        <v>388</v>
      </c>
      <c r="BP23">
        <v>455</v>
      </c>
    </row>
    <row r="24" spans="1:68" x14ac:dyDescent="0.35">
      <c r="A24" s="95"/>
      <c r="B24" s="19" t="s">
        <v>205</v>
      </c>
      <c r="C24" s="259">
        <v>3.9</v>
      </c>
      <c r="D24" s="433">
        <v>6</v>
      </c>
      <c r="E24" s="10">
        <v>4</v>
      </c>
      <c r="F24" s="257">
        <f t="shared" si="0"/>
        <v>24</v>
      </c>
      <c r="G24" s="20">
        <v>1.18</v>
      </c>
      <c r="H24" s="23">
        <f t="shared" si="1"/>
        <v>7.08</v>
      </c>
      <c r="I24" s="36">
        <f t="shared" si="2"/>
        <v>28.32</v>
      </c>
      <c r="J24" s="244">
        <v>9</v>
      </c>
      <c r="K24" s="230">
        <f t="shared" si="3"/>
        <v>7.6271186440677967</v>
      </c>
      <c r="L24" s="230">
        <f t="shared" si="4"/>
        <v>0.66666666666666663</v>
      </c>
      <c r="M24" s="233">
        <f t="shared" si="5"/>
        <v>2.6666666666666665</v>
      </c>
      <c r="N24" s="227"/>
      <c r="O24" s="11">
        <f t="shared" si="6"/>
        <v>2</v>
      </c>
      <c r="P24" s="10">
        <f t="shared" si="7"/>
        <v>32</v>
      </c>
      <c r="Q24" s="12">
        <f t="shared" si="8"/>
        <v>1.2</v>
      </c>
      <c r="R24" s="16">
        <f t="shared" si="9"/>
        <v>153.6</v>
      </c>
      <c r="S24" s="260">
        <f t="shared" si="10"/>
        <v>30.72</v>
      </c>
      <c r="T24" s="51">
        <f t="shared" si="11"/>
        <v>121.6</v>
      </c>
      <c r="U24" s="50">
        <f t="shared" si="12"/>
        <v>4.8</v>
      </c>
      <c r="V24" s="50">
        <f t="shared" si="13"/>
        <v>36.249600000000001</v>
      </c>
      <c r="W24" s="44">
        <f t="shared" si="14"/>
        <v>4.2372881355932206</v>
      </c>
      <c r="X24" s="151"/>
      <c r="Y24" s="11">
        <f t="shared" si="15"/>
        <v>3.1</v>
      </c>
      <c r="Z24" s="10">
        <f t="shared" si="16"/>
        <v>63.1</v>
      </c>
      <c r="AA24" s="12">
        <f t="shared" si="17"/>
        <v>1</v>
      </c>
      <c r="AB24" s="16">
        <f t="shared" si="18"/>
        <v>252.4</v>
      </c>
      <c r="AC24" s="260">
        <f t="shared" si="19"/>
        <v>25.240000000000002</v>
      </c>
      <c r="AD24" s="51">
        <f t="shared" si="20"/>
        <v>189.3</v>
      </c>
      <c r="AE24" s="50">
        <f t="shared" si="21"/>
        <v>4</v>
      </c>
      <c r="AF24" s="50">
        <f t="shared" si="22"/>
        <v>807.68000000000006</v>
      </c>
      <c r="AG24" s="44">
        <f t="shared" si="23"/>
        <v>8.4745762711864412</v>
      </c>
      <c r="AH24" s="151"/>
      <c r="AI24" s="203" t="str">
        <f t="shared" si="24"/>
        <v>ENEPOXY W FLOORS ANTIBACTERIAN AND GRIP (bicomponet water based)</v>
      </c>
      <c r="AJ24" s="235"/>
      <c r="AK24" s="11">
        <f t="shared" si="25"/>
        <v>3.5</v>
      </c>
      <c r="AL24" s="10">
        <f t="shared" si="26"/>
        <v>93.5</v>
      </c>
      <c r="AM24" s="10">
        <f t="shared" si="27"/>
        <v>1</v>
      </c>
      <c r="AN24" s="34">
        <f t="shared" si="28"/>
        <v>374</v>
      </c>
      <c r="AO24" s="34">
        <f t="shared" si="29"/>
        <v>24.933333333333334</v>
      </c>
      <c r="AP24" s="44">
        <f t="shared" si="30"/>
        <v>280.5</v>
      </c>
      <c r="AQ24" s="44">
        <f t="shared" si="31"/>
        <v>4</v>
      </c>
      <c r="AR24" s="42">
        <f t="shared" si="32"/>
        <v>29.421333333333333</v>
      </c>
      <c r="AS24" s="41">
        <f t="shared" si="33"/>
        <v>12.711864406779661</v>
      </c>
      <c r="AT24" s="151"/>
      <c r="AU24" s="11">
        <f t="shared" si="34"/>
        <v>3.5</v>
      </c>
      <c r="AV24" s="10">
        <f t="shared" si="35"/>
        <v>123.5</v>
      </c>
      <c r="AW24" s="10">
        <f t="shared" si="36"/>
        <v>1</v>
      </c>
      <c r="AX24" s="34">
        <f t="shared" si="37"/>
        <v>494</v>
      </c>
      <c r="AY24" s="34">
        <f>IF($D24&lt;&gt;"",(AX24/20),"")</f>
        <v>24.7</v>
      </c>
      <c r="AZ24" s="44">
        <f>IF($D24&lt;&gt;"",(AX24-AV24),"")</f>
        <v>370.5</v>
      </c>
      <c r="BA24" s="44">
        <f>IF($D24&lt;&gt;"",(AX24/AV24),"")</f>
        <v>4</v>
      </c>
      <c r="BB24" s="50">
        <f>IF($D24&lt;&gt;"",(AX24*G24/20),"")</f>
        <v>29.145999999999997</v>
      </c>
      <c r="BC24" s="44">
        <f>IF(D24&lt;&gt;"",(20/G24),"")</f>
        <v>16.949152542372882</v>
      </c>
      <c r="BD24" s="151"/>
      <c r="BE24" s="261"/>
      <c r="BF24" s="262"/>
      <c r="BG24" s="262"/>
      <c r="BH24" s="263"/>
      <c r="BI24" s="263"/>
      <c r="BJ24" s="264"/>
      <c r="BK24" s="264"/>
      <c r="BL24" s="267"/>
      <c r="BM24" s="264"/>
    </row>
    <row r="25" spans="1:68" x14ac:dyDescent="0.35">
      <c r="A25" s="95"/>
      <c r="B25" s="19" t="s">
        <v>148</v>
      </c>
      <c r="C25" s="259"/>
      <c r="D25" s="433"/>
      <c r="E25" s="10"/>
      <c r="F25" s="257" t="str">
        <f t="shared" si="0"/>
        <v/>
      </c>
      <c r="G25" s="20"/>
      <c r="H25" s="23" t="str">
        <f t="shared" si="1"/>
        <v/>
      </c>
      <c r="I25" s="36" t="str">
        <f t="shared" si="2"/>
        <v/>
      </c>
      <c r="J25" s="244">
        <v>6</v>
      </c>
      <c r="K25" s="230" t="str">
        <f t="shared" si="3"/>
        <v/>
      </c>
      <c r="L25" s="230" t="str">
        <f t="shared" si="4"/>
        <v/>
      </c>
      <c r="M25" s="233" t="str">
        <f t="shared" si="5"/>
        <v/>
      </c>
      <c r="N25" s="227"/>
      <c r="O25" s="11">
        <f t="shared" si="6"/>
        <v>2</v>
      </c>
      <c r="P25" s="10" t="str">
        <f t="shared" si="7"/>
        <v/>
      </c>
      <c r="Q25" s="12">
        <f t="shared" si="8"/>
        <v>1.2</v>
      </c>
      <c r="R25" s="16" t="str">
        <f t="shared" si="9"/>
        <v/>
      </c>
      <c r="S25" s="260" t="str">
        <f t="shared" si="10"/>
        <v/>
      </c>
      <c r="T25" s="51" t="str">
        <f t="shared" si="11"/>
        <v/>
      </c>
      <c r="U25" s="50" t="str">
        <f t="shared" si="12"/>
        <v/>
      </c>
      <c r="V25" s="50" t="str">
        <f t="shared" si="13"/>
        <v/>
      </c>
      <c r="W25" s="44" t="str">
        <f t="shared" si="14"/>
        <v/>
      </c>
      <c r="X25" s="151"/>
      <c r="Y25" s="11">
        <f t="shared" si="15"/>
        <v>3.1</v>
      </c>
      <c r="Z25" s="10" t="str">
        <f t="shared" si="16"/>
        <v/>
      </c>
      <c r="AA25" s="12">
        <f t="shared" si="17"/>
        <v>1</v>
      </c>
      <c r="AB25" s="16" t="str">
        <f t="shared" si="18"/>
        <v/>
      </c>
      <c r="AC25" s="260" t="str">
        <f t="shared" si="19"/>
        <v/>
      </c>
      <c r="AD25" s="51" t="str">
        <f t="shared" si="20"/>
        <v/>
      </c>
      <c r="AE25" s="50" t="str">
        <f t="shared" si="21"/>
        <v/>
      </c>
      <c r="AF25" s="50" t="str">
        <f t="shared" si="22"/>
        <v/>
      </c>
      <c r="AG25" s="44" t="str">
        <f t="shared" si="23"/>
        <v/>
      </c>
      <c r="AH25" s="151"/>
      <c r="AI25" s="203" t="str">
        <f t="shared" si="24"/>
        <v>relacion 1: 1  en peso con aditivo antibacteriano de nanoparticulas de Ión Plata</v>
      </c>
      <c r="AJ25" s="235"/>
      <c r="AK25" s="11">
        <f t="shared" si="25"/>
        <v>3.5</v>
      </c>
      <c r="AL25" s="10" t="str">
        <f t="shared" si="26"/>
        <v/>
      </c>
      <c r="AM25" s="10">
        <f t="shared" si="27"/>
        <v>1</v>
      </c>
      <c r="AN25" s="34" t="str">
        <f t="shared" si="28"/>
        <v/>
      </c>
      <c r="AO25" s="34" t="str">
        <f t="shared" si="29"/>
        <v/>
      </c>
      <c r="AP25" s="44" t="str">
        <f t="shared" si="30"/>
        <v/>
      </c>
      <c r="AQ25" s="44" t="str">
        <f t="shared" si="31"/>
        <v/>
      </c>
      <c r="AR25" s="42" t="str">
        <f t="shared" si="32"/>
        <v/>
      </c>
      <c r="AS25" s="41" t="str">
        <f t="shared" si="33"/>
        <v/>
      </c>
      <c r="AT25" s="151"/>
      <c r="AU25" s="11">
        <f t="shared" si="34"/>
        <v>3.5</v>
      </c>
      <c r="AV25" s="10" t="str">
        <f t="shared" si="35"/>
        <v/>
      </c>
      <c r="AW25" s="10">
        <f t="shared" si="36"/>
        <v>1</v>
      </c>
      <c r="AX25" s="34" t="str">
        <f t="shared" si="37"/>
        <v/>
      </c>
      <c r="AY25" s="34" t="str">
        <f>IF($D25&lt;&gt;"",(AX25/20),"")</f>
        <v/>
      </c>
      <c r="AZ25" s="44" t="str">
        <f>IF($D25&lt;&gt;"",(AX25-AV25),"")</f>
        <v/>
      </c>
      <c r="BA25" s="44" t="str">
        <f>IF($D25&lt;&gt;"",(AX25/AV25),"")</f>
        <v/>
      </c>
      <c r="BB25" s="50" t="str">
        <f>IF($D25&lt;&gt;"",(AX25*G25/20),"")</f>
        <v/>
      </c>
      <c r="BC25" s="44" t="str">
        <f>IF(D25&lt;&gt;"",(20/G25),"")</f>
        <v/>
      </c>
      <c r="BD25" s="151"/>
      <c r="BE25" s="261"/>
      <c r="BF25" s="262"/>
      <c r="BG25" s="262"/>
      <c r="BH25" s="263"/>
      <c r="BI25" s="263"/>
      <c r="BJ25" s="264"/>
      <c r="BK25" s="264"/>
      <c r="BL25" s="267"/>
      <c r="BM25" s="264"/>
    </row>
    <row r="26" spans="1:68" x14ac:dyDescent="0.35">
      <c r="A26" s="95"/>
      <c r="B26" s="247"/>
      <c r="C26" s="259"/>
      <c r="D26" s="433"/>
      <c r="E26" s="10"/>
      <c r="F26" s="257" t="str">
        <f t="shared" si="0"/>
        <v/>
      </c>
      <c r="G26" s="20"/>
      <c r="H26" s="23" t="str">
        <f t="shared" si="1"/>
        <v/>
      </c>
      <c r="I26" s="36"/>
      <c r="J26" s="244"/>
      <c r="K26" s="230" t="str">
        <f t="shared" si="3"/>
        <v/>
      </c>
      <c r="L26" s="230" t="str">
        <f t="shared" si="4"/>
        <v/>
      </c>
      <c r="M26" s="233" t="str">
        <f t="shared" si="5"/>
        <v/>
      </c>
      <c r="N26" s="227"/>
      <c r="O26" s="11">
        <f t="shared" si="6"/>
        <v>2</v>
      </c>
      <c r="P26" s="10" t="str">
        <f t="shared" si="7"/>
        <v/>
      </c>
      <c r="Q26" s="12">
        <f t="shared" si="8"/>
        <v>1.2</v>
      </c>
      <c r="R26" s="16" t="str">
        <f t="shared" si="9"/>
        <v/>
      </c>
      <c r="S26" s="260" t="str">
        <f t="shared" si="10"/>
        <v/>
      </c>
      <c r="T26" s="51" t="str">
        <f t="shared" si="11"/>
        <v/>
      </c>
      <c r="U26" s="50" t="str">
        <f t="shared" si="12"/>
        <v/>
      </c>
      <c r="V26" s="50" t="str">
        <f t="shared" si="13"/>
        <v/>
      </c>
      <c r="W26" s="44" t="str">
        <f t="shared" si="14"/>
        <v/>
      </c>
      <c r="X26" s="151"/>
      <c r="Y26" s="11">
        <f t="shared" si="15"/>
        <v>3.1</v>
      </c>
      <c r="Z26" s="10" t="str">
        <f t="shared" si="16"/>
        <v/>
      </c>
      <c r="AA26" s="12">
        <f t="shared" si="17"/>
        <v>1</v>
      </c>
      <c r="AB26" s="16" t="str">
        <f t="shared" si="18"/>
        <v/>
      </c>
      <c r="AC26" s="260" t="str">
        <f t="shared" si="19"/>
        <v/>
      </c>
      <c r="AD26" s="51" t="str">
        <f t="shared" si="20"/>
        <v/>
      </c>
      <c r="AE26" s="50" t="str">
        <f t="shared" si="21"/>
        <v/>
      </c>
      <c r="AF26" s="50" t="str">
        <f t="shared" si="22"/>
        <v/>
      </c>
      <c r="AG26" s="44" t="str">
        <f t="shared" si="23"/>
        <v/>
      </c>
      <c r="AH26" s="151"/>
      <c r="AI26" s="203" t="str">
        <f t="shared" si="24"/>
        <v/>
      </c>
      <c r="AJ26" s="235"/>
      <c r="AK26" s="11">
        <f t="shared" si="25"/>
        <v>3.5</v>
      </c>
      <c r="AL26" s="10" t="str">
        <f t="shared" si="26"/>
        <v/>
      </c>
      <c r="AM26" s="10">
        <f t="shared" si="27"/>
        <v>1</v>
      </c>
      <c r="AN26" s="34" t="str">
        <f t="shared" si="28"/>
        <v/>
      </c>
      <c r="AO26" s="34" t="str">
        <f t="shared" si="29"/>
        <v/>
      </c>
      <c r="AP26" s="44" t="str">
        <f t="shared" si="30"/>
        <v/>
      </c>
      <c r="AQ26" s="44" t="str">
        <f t="shared" si="31"/>
        <v/>
      </c>
      <c r="AR26" s="42" t="str">
        <f t="shared" si="32"/>
        <v/>
      </c>
      <c r="AS26" s="41" t="str">
        <f t="shared" si="33"/>
        <v/>
      </c>
      <c r="AT26" s="151"/>
      <c r="AU26" s="11">
        <f t="shared" si="34"/>
        <v>3.5</v>
      </c>
      <c r="AV26" s="10" t="str">
        <f t="shared" si="35"/>
        <v/>
      </c>
      <c r="AW26" s="10">
        <f t="shared" si="36"/>
        <v>1</v>
      </c>
      <c r="AX26" s="34" t="str">
        <f t="shared" si="37"/>
        <v/>
      </c>
      <c r="AY26" s="34" t="str">
        <f>IF($D26&lt;&gt;"",(AX26/20),"")</f>
        <v/>
      </c>
      <c r="AZ26" s="44" t="str">
        <f>IF($D26&lt;&gt;"",(AX26-AV26),"")</f>
        <v/>
      </c>
      <c r="BA26" s="44" t="str">
        <f>IF($D26&lt;&gt;"",(AX26/AV26),"")</f>
        <v/>
      </c>
      <c r="BB26" s="50" t="str">
        <f>IF($D26&lt;&gt;"",(AX26*G26/20),"")</f>
        <v/>
      </c>
      <c r="BC26" s="44" t="str">
        <f>IF(D26&lt;&gt;"",(20/G26),"")</f>
        <v/>
      </c>
      <c r="BD26" s="151"/>
      <c r="BE26" s="261"/>
      <c r="BF26" s="262"/>
      <c r="BG26" s="262"/>
      <c r="BH26" s="263"/>
      <c r="BI26" s="263"/>
      <c r="BJ26" s="264"/>
      <c r="BK26" s="264"/>
      <c r="BL26" s="267"/>
      <c r="BM26" s="264"/>
    </row>
    <row r="27" spans="1:68" s="226" customFormat="1" ht="28.5" x14ac:dyDescent="0.45">
      <c r="A27" s="310"/>
      <c r="B27" s="327" t="s">
        <v>159</v>
      </c>
      <c r="C27" s="310"/>
      <c r="D27" s="432"/>
      <c r="E27" s="312"/>
      <c r="F27" s="313"/>
      <c r="G27" s="314"/>
      <c r="H27" s="314"/>
      <c r="I27" s="315"/>
      <c r="J27" s="312"/>
      <c r="K27" s="312"/>
      <c r="L27" s="312"/>
      <c r="M27" s="312"/>
      <c r="N27" s="316"/>
      <c r="O27" s="317"/>
      <c r="P27" s="318"/>
      <c r="Q27" s="319"/>
      <c r="R27" s="320"/>
      <c r="S27" s="317"/>
      <c r="T27" s="321"/>
      <c r="U27" s="319"/>
      <c r="V27" s="319"/>
      <c r="W27" s="322"/>
      <c r="X27" s="316"/>
      <c r="Y27" s="317"/>
      <c r="Z27" s="318"/>
      <c r="AA27" s="319"/>
      <c r="AB27" s="320"/>
      <c r="AC27" s="317"/>
      <c r="AD27" s="321"/>
      <c r="AE27" s="319"/>
      <c r="AF27" s="319"/>
      <c r="AG27" s="322"/>
      <c r="AH27" s="316"/>
      <c r="AI27" s="311"/>
      <c r="AJ27" s="323"/>
      <c r="AK27" s="310"/>
      <c r="AL27" s="312"/>
      <c r="AM27" s="312"/>
      <c r="AN27" s="312"/>
      <c r="AO27" s="312"/>
      <c r="AP27" s="312"/>
      <c r="AQ27" s="312"/>
      <c r="AR27" s="324"/>
      <c r="AS27" s="325"/>
      <c r="AT27" s="316"/>
      <c r="AU27" s="310"/>
      <c r="AV27" s="312"/>
      <c r="AW27" s="312"/>
      <c r="AX27" s="312"/>
      <c r="AY27" s="312"/>
      <c r="AZ27" s="312"/>
      <c r="BA27" s="312"/>
      <c r="BB27" s="326"/>
      <c r="BC27" s="312"/>
      <c r="BD27" s="316"/>
      <c r="BE27" s="310"/>
      <c r="BF27" s="312"/>
      <c r="BG27" s="312"/>
      <c r="BH27" s="312"/>
      <c r="BI27" s="213"/>
      <c r="BJ27" s="213"/>
      <c r="BK27" s="213"/>
      <c r="BL27" s="214"/>
      <c r="BM27" s="213"/>
    </row>
    <row r="28" spans="1:68" x14ac:dyDescent="0.35">
      <c r="A28" s="95"/>
      <c r="B28" s="308" t="s">
        <v>133</v>
      </c>
      <c r="C28" s="259">
        <v>3.48</v>
      </c>
      <c r="D28" s="433">
        <v>3.48</v>
      </c>
      <c r="E28" s="10">
        <v>4.17</v>
      </c>
      <c r="F28" s="257">
        <f t="shared" ref="F28:F35" si="38">IF(D28&lt;&gt;"",(D28*E28),"")</f>
        <v>14.5116</v>
      </c>
      <c r="G28" s="20">
        <v>1.2</v>
      </c>
      <c r="H28" s="23">
        <f t="shared" ref="H28:H35" si="39">IF(D28&lt;&gt;"",(D28*G28),"")</f>
        <v>4.1760000000000002</v>
      </c>
      <c r="I28" s="36">
        <f t="shared" ref="I28:I35" si="40">IF(D28&lt;&gt;"",(H28*E28),"")</f>
        <v>17.413920000000001</v>
      </c>
      <c r="J28" s="244">
        <v>8</v>
      </c>
      <c r="K28" s="230">
        <f t="shared" ref="K28:K68" si="41">IF($D28&lt;&gt;"",(J28/G28),"")</f>
        <v>6.666666666666667</v>
      </c>
      <c r="L28" s="230">
        <f t="shared" ref="L28:L68" si="42">IF($D28&lt;&gt;"",(D28/J28),"")</f>
        <v>0.435</v>
      </c>
      <c r="M28" s="233">
        <f t="shared" ref="M28:M68" si="43">IF(D28&lt;&gt;"",(F28/J28),"")</f>
        <v>1.81395</v>
      </c>
      <c r="N28" s="227"/>
      <c r="O28" s="11">
        <f t="shared" ref="O28:O127" si="44">$F$10</f>
        <v>2</v>
      </c>
      <c r="P28" s="10">
        <f t="shared" ref="P28:P64" si="45">IF($D28&lt;&gt;"",(($D28*5)+O28),"")</f>
        <v>19.399999999999999</v>
      </c>
      <c r="Q28" s="12">
        <f t="shared" ref="Q28:Q127" si="46">$F$6</f>
        <v>1.2</v>
      </c>
      <c r="R28" s="16">
        <f t="shared" ref="R28:R71" si="47">IF($D28&lt;&gt;"",(P28*$E28*Q28),"")</f>
        <v>97.07759999999999</v>
      </c>
      <c r="S28" s="260">
        <f t="shared" ref="S28:S64" si="48">IF($D28&lt;&gt;"",(R28/5),"")</f>
        <v>19.415519999999997</v>
      </c>
      <c r="T28" s="51">
        <f t="shared" ref="T28:T71" si="49">IF($D28&lt;&gt;"",(R28-P28),"")</f>
        <v>77.677599999999984</v>
      </c>
      <c r="U28" s="50">
        <f t="shared" ref="U28:U71" si="50">IF($D28&lt;&gt;"",(R28/P28),"")</f>
        <v>5.0039999999999996</v>
      </c>
      <c r="V28" s="50">
        <f t="shared" ref="V28:V64" si="51">IF($D28&lt;&gt;"",(R28*G28/5),"")</f>
        <v>23.298623999999997</v>
      </c>
      <c r="W28" s="44">
        <f t="shared" ref="W28:W64" si="52">IF(D28&lt;&gt;"",(5/G28),"")</f>
        <v>4.166666666666667</v>
      </c>
      <c r="X28" s="151"/>
      <c r="Y28" s="11">
        <f t="shared" ref="Y28:Y127" si="53">$I$10</f>
        <v>3.1</v>
      </c>
      <c r="Z28" s="10">
        <f t="shared" ref="Z28:Z64" si="54">IF($D28&lt;&gt;"",(($D28*10)+Y28),"")</f>
        <v>37.9</v>
      </c>
      <c r="AA28" s="12">
        <f t="shared" ref="AA28:AA127" si="55">$I$6</f>
        <v>1</v>
      </c>
      <c r="AB28" s="16">
        <f t="shared" ref="AB28:AB71" si="56">IF($D28&lt;&gt;"",(Z28*$E28*AA28),"")</f>
        <v>158.04299999999998</v>
      </c>
      <c r="AC28" s="260">
        <f t="shared" ref="AC28:AC52" si="57">IF($D28&lt;&gt;"",(AB28/10),"")</f>
        <v>15.804299999999998</v>
      </c>
      <c r="AD28" s="51">
        <f t="shared" ref="AD28:AD52" si="58">IF($D28&lt;&gt;"",(AB28-Z28),"")</f>
        <v>120.14299999999997</v>
      </c>
      <c r="AE28" s="50">
        <f t="shared" ref="AE28:AE52" si="59">IF($D28&lt;&gt;"",(AB28/Z28),"")</f>
        <v>4.17</v>
      </c>
      <c r="AF28" s="50">
        <f t="shared" ref="AF28:AF52" si="60">IF($D28&lt;&gt;"",(AB28*P28/10),"")</f>
        <v>306.60341999999991</v>
      </c>
      <c r="AG28" s="44">
        <f t="shared" ref="AG28:AG53" si="61">IF(M28&lt;&gt;"",(10/G28),"")</f>
        <v>8.3333333333333339</v>
      </c>
      <c r="AH28" s="151"/>
      <c r="AI28" s="203" t="str">
        <f t="shared" ref="AI28:AI64" si="62">IF($B28&lt;&gt;"",($B28),"")</f>
        <v>ENEPOXY HS PRIMER MAGNUM</v>
      </c>
      <c r="AJ28" s="235"/>
      <c r="AK28" s="261"/>
      <c r="AL28" s="262"/>
      <c r="AM28" s="262"/>
      <c r="AN28" s="263"/>
      <c r="AO28" s="263"/>
      <c r="AP28" s="264"/>
      <c r="AQ28" s="264"/>
      <c r="AR28" s="265"/>
      <c r="AS28" s="266"/>
      <c r="AT28" s="151"/>
      <c r="AU28" s="11">
        <f>$G$10</f>
        <v>3.5</v>
      </c>
      <c r="AV28" s="10">
        <f t="shared" ref="AV28:AV33" si="63">IF($D28&lt;&gt;"",(($D28*20)+AU28),"")</f>
        <v>73.099999999999994</v>
      </c>
      <c r="AW28" s="10">
        <f>$H$6</f>
        <v>1</v>
      </c>
      <c r="AX28" s="34">
        <f t="shared" ref="AX28:AX35" si="64">IF($D28&lt;&gt;"",(AV28*$E28*AW28),"")</f>
        <v>304.827</v>
      </c>
      <c r="AY28" s="34">
        <f>IF($D28&lt;&gt;"",(AX28/20),"")</f>
        <v>15.241350000000001</v>
      </c>
      <c r="AZ28" s="44">
        <f>IF($D28&lt;&gt;"",(AX28-AV28),"")</f>
        <v>231.727</v>
      </c>
      <c r="BA28" s="44">
        <f>IF($D28&lt;&gt;"",(AX28/AV28),"")</f>
        <v>4.17</v>
      </c>
      <c r="BB28" s="50">
        <f>IF($D28&lt;&gt;"",(AX28*G28/20),"")</f>
        <v>18.289619999999999</v>
      </c>
      <c r="BC28" s="44">
        <f>IF(D28&lt;&gt;"",(20/G28),"")</f>
        <v>16.666666666666668</v>
      </c>
      <c r="BD28" s="151"/>
      <c r="BE28" s="11">
        <f t="shared" ref="BE28:BE127" si="65">$G$10</f>
        <v>3.5</v>
      </c>
      <c r="BF28" s="10">
        <f t="shared" ref="BF28:BF64" si="66">IF($D28&lt;&gt;"",(($D28*30)+BE28),"")</f>
        <v>107.9</v>
      </c>
      <c r="BG28" s="10">
        <f t="shared" ref="BG28:BG127" si="67">$H$6</f>
        <v>1</v>
      </c>
      <c r="BH28" s="34">
        <f t="shared" ref="BH28:BH67" si="68">IF($D28&lt;&gt;"",(BF28*$E28*BG28),"")</f>
        <v>449.94300000000004</v>
      </c>
      <c r="BI28" s="34">
        <f>IF($D28&lt;&gt;"",(BH28/30),"")</f>
        <v>14.998100000000001</v>
      </c>
      <c r="BJ28" s="44">
        <f>IF($D28&lt;&gt;"",(BH28-BF28),"")</f>
        <v>342.04300000000001</v>
      </c>
      <c r="BK28" s="44">
        <f>IF($D28&lt;&gt;"",(BH28/BF28),"")</f>
        <v>4.17</v>
      </c>
      <c r="BL28" s="50">
        <f>IF($D28&lt;&gt;"",(BH28*Q28/30),"")</f>
        <v>17.997720000000001</v>
      </c>
      <c r="BM28" s="44" t="str">
        <f>IF(N28&lt;&gt;"",(30/Q28),"")</f>
        <v/>
      </c>
    </row>
    <row r="29" spans="1:68" x14ac:dyDescent="0.35">
      <c r="A29" s="95"/>
      <c r="B29" s="454" t="s">
        <v>303</v>
      </c>
      <c r="C29" s="259">
        <v>2.38</v>
      </c>
      <c r="D29" s="433">
        <v>2.5</v>
      </c>
      <c r="E29" s="10">
        <v>4</v>
      </c>
      <c r="F29" s="257">
        <f t="shared" si="38"/>
        <v>10</v>
      </c>
      <c r="G29" s="20">
        <v>1.2</v>
      </c>
      <c r="H29" s="23">
        <f t="shared" si="39"/>
        <v>3</v>
      </c>
      <c r="I29" s="36">
        <f t="shared" si="40"/>
        <v>12</v>
      </c>
      <c r="J29" s="244">
        <v>8</v>
      </c>
      <c r="K29" s="230">
        <f t="shared" si="41"/>
        <v>6.666666666666667</v>
      </c>
      <c r="L29" s="230">
        <f t="shared" si="42"/>
        <v>0.3125</v>
      </c>
      <c r="M29" s="233">
        <f t="shared" si="43"/>
        <v>1.25</v>
      </c>
      <c r="N29" s="227"/>
      <c r="O29" s="11">
        <f t="shared" si="44"/>
        <v>2</v>
      </c>
      <c r="P29" s="10">
        <f t="shared" si="45"/>
        <v>14.5</v>
      </c>
      <c r="Q29" s="12">
        <f t="shared" si="46"/>
        <v>1.2</v>
      </c>
      <c r="R29" s="16">
        <f t="shared" si="47"/>
        <v>69.599999999999994</v>
      </c>
      <c r="S29" s="260">
        <f t="shared" si="48"/>
        <v>13.919999999999998</v>
      </c>
      <c r="T29" s="51">
        <f t="shared" si="49"/>
        <v>55.099999999999994</v>
      </c>
      <c r="U29" s="50">
        <f t="shared" si="50"/>
        <v>4.8</v>
      </c>
      <c r="V29" s="50">
        <f t="shared" si="51"/>
        <v>16.704000000000001</v>
      </c>
      <c r="W29" s="44">
        <f t="shared" si="52"/>
        <v>4.166666666666667</v>
      </c>
      <c r="X29" s="151"/>
      <c r="Y29" s="11">
        <f t="shared" si="53"/>
        <v>3.1</v>
      </c>
      <c r="Z29" s="10">
        <f t="shared" si="54"/>
        <v>28.1</v>
      </c>
      <c r="AA29" s="12">
        <f t="shared" si="55"/>
        <v>1</v>
      </c>
      <c r="AB29" s="16">
        <f t="shared" si="56"/>
        <v>112.4</v>
      </c>
      <c r="AC29" s="260">
        <f t="shared" si="57"/>
        <v>11.24</v>
      </c>
      <c r="AD29" s="51">
        <f t="shared" si="58"/>
        <v>84.300000000000011</v>
      </c>
      <c r="AE29" s="50">
        <f t="shared" si="59"/>
        <v>4</v>
      </c>
      <c r="AF29" s="50">
        <f t="shared" si="60"/>
        <v>162.98000000000002</v>
      </c>
      <c r="AG29" s="44">
        <f t="shared" si="61"/>
        <v>8.3333333333333339</v>
      </c>
      <c r="AH29" s="151"/>
      <c r="AI29" s="203" t="str">
        <f t="shared" si="62"/>
        <v>ENEPOXY HS PRIMER MAGNUM M19 M51</v>
      </c>
      <c r="AJ29" s="235"/>
      <c r="AK29" s="261"/>
      <c r="AL29" s="262"/>
      <c r="AM29" s="262"/>
      <c r="AN29" s="263"/>
      <c r="AO29" s="263"/>
      <c r="AP29" s="264"/>
      <c r="AQ29" s="264"/>
      <c r="AR29" s="265"/>
      <c r="AS29" s="266"/>
      <c r="AT29" s="151"/>
      <c r="AU29" s="11">
        <f>$G$10</f>
        <v>3.5</v>
      </c>
      <c r="AV29" s="10">
        <f t="shared" si="63"/>
        <v>53.5</v>
      </c>
      <c r="AW29" s="10">
        <f>$H$6</f>
        <v>1</v>
      </c>
      <c r="AX29" s="34">
        <f t="shared" si="64"/>
        <v>214</v>
      </c>
      <c r="AY29" s="34">
        <f>IF($D29&lt;&gt;"",(AX29/20),"")</f>
        <v>10.7</v>
      </c>
      <c r="AZ29" s="44">
        <f>IF($D29&lt;&gt;"",(AX29-AV29),"")</f>
        <v>160.5</v>
      </c>
      <c r="BA29" s="44">
        <f>IF($D29&lt;&gt;"",(AX29/AV29),"")</f>
        <v>4</v>
      </c>
      <c r="BB29" s="50">
        <f>IF($D29&lt;&gt;"",(AX29*G29/20),"")</f>
        <v>12.84</v>
      </c>
      <c r="BC29" s="44">
        <f>IF(D29&lt;&gt;"",(20/G29),"")</f>
        <v>16.666666666666668</v>
      </c>
      <c r="BD29" s="151"/>
      <c r="BE29" s="11">
        <f t="shared" si="65"/>
        <v>3.5</v>
      </c>
      <c r="BF29" s="10">
        <f t="shared" si="66"/>
        <v>78.5</v>
      </c>
      <c r="BG29" s="10">
        <f t="shared" si="67"/>
        <v>1</v>
      </c>
      <c r="BH29" s="34">
        <f t="shared" si="68"/>
        <v>314</v>
      </c>
      <c r="BI29" s="34">
        <f>IF($D29&lt;&gt;"",(BH29/30),"")</f>
        <v>10.466666666666667</v>
      </c>
      <c r="BJ29" s="44">
        <f>IF($D29&lt;&gt;"",(BH29-BF29),"")</f>
        <v>235.5</v>
      </c>
      <c r="BK29" s="44">
        <f>IF($D29&lt;&gt;"",(BH29/BF29),"")</f>
        <v>4</v>
      </c>
      <c r="BL29" s="50">
        <f>IF($D29&lt;&gt;"",(BH29*Q29/30),"")</f>
        <v>12.56</v>
      </c>
      <c r="BM29" s="44" t="str">
        <f>IF(N29&lt;&gt;"",(30/Q29),"")</f>
        <v/>
      </c>
    </row>
    <row r="30" spans="1:68" x14ac:dyDescent="0.35">
      <c r="A30" s="95"/>
      <c r="B30" s="19" t="s">
        <v>161</v>
      </c>
      <c r="C30" s="259">
        <v>3.27</v>
      </c>
      <c r="D30" s="433">
        <v>3.27</v>
      </c>
      <c r="E30" s="10">
        <v>4</v>
      </c>
      <c r="F30" s="257">
        <f t="shared" si="38"/>
        <v>13.08</v>
      </c>
      <c r="G30" s="20">
        <v>1.2</v>
      </c>
      <c r="H30" s="23">
        <f t="shared" si="39"/>
        <v>3.9239999999999999</v>
      </c>
      <c r="I30" s="36">
        <f t="shared" si="40"/>
        <v>15.696</v>
      </c>
      <c r="J30" s="244">
        <v>8</v>
      </c>
      <c r="K30" s="230">
        <f t="shared" si="41"/>
        <v>6.666666666666667</v>
      </c>
      <c r="L30" s="230">
        <f t="shared" si="42"/>
        <v>0.40875</v>
      </c>
      <c r="M30" s="233">
        <f t="shared" si="43"/>
        <v>1.635</v>
      </c>
      <c r="N30" s="227"/>
      <c r="O30" s="11">
        <f t="shared" si="44"/>
        <v>2</v>
      </c>
      <c r="P30" s="10">
        <f t="shared" si="45"/>
        <v>18.350000000000001</v>
      </c>
      <c r="Q30" s="12">
        <f t="shared" si="46"/>
        <v>1.2</v>
      </c>
      <c r="R30" s="16">
        <f t="shared" si="47"/>
        <v>88.08</v>
      </c>
      <c r="S30" s="260">
        <f t="shared" si="48"/>
        <v>17.616</v>
      </c>
      <c r="T30" s="51">
        <f t="shared" si="49"/>
        <v>69.72999999999999</v>
      </c>
      <c r="U30" s="50">
        <f t="shared" si="50"/>
        <v>4.8</v>
      </c>
      <c r="V30" s="50">
        <f t="shared" si="51"/>
        <v>21.139199999999999</v>
      </c>
      <c r="W30" s="44">
        <f t="shared" si="52"/>
        <v>4.166666666666667</v>
      </c>
      <c r="X30" s="151"/>
      <c r="Y30" s="11">
        <f t="shared" si="53"/>
        <v>3.1</v>
      </c>
      <c r="Z30" s="10">
        <f t="shared" si="54"/>
        <v>35.800000000000004</v>
      </c>
      <c r="AA30" s="12">
        <f t="shared" si="55"/>
        <v>1</v>
      </c>
      <c r="AB30" s="16">
        <f t="shared" si="56"/>
        <v>143.20000000000002</v>
      </c>
      <c r="AC30" s="260">
        <f t="shared" si="57"/>
        <v>14.320000000000002</v>
      </c>
      <c r="AD30" s="51">
        <f t="shared" si="58"/>
        <v>107.4</v>
      </c>
      <c r="AE30" s="50">
        <f t="shared" si="59"/>
        <v>4</v>
      </c>
      <c r="AF30" s="50">
        <f t="shared" si="60"/>
        <v>262.77200000000005</v>
      </c>
      <c r="AG30" s="44">
        <f t="shared" si="61"/>
        <v>8.3333333333333339</v>
      </c>
      <c r="AH30" s="151"/>
      <c r="AI30" s="203" t="str">
        <f t="shared" si="62"/>
        <v>ENEPOXY HS PRIMER MAGNUM WINTER CATALIST</v>
      </c>
      <c r="AJ30" s="235"/>
      <c r="AK30" s="261"/>
      <c r="AL30" s="262"/>
      <c r="AM30" s="262"/>
      <c r="AN30" s="263"/>
      <c r="AO30" s="263"/>
      <c r="AP30" s="264"/>
      <c r="AQ30" s="264"/>
      <c r="AR30" s="265"/>
      <c r="AS30" s="266"/>
      <c r="AT30" s="151"/>
      <c r="AU30" s="11">
        <f>$G$10</f>
        <v>3.5</v>
      </c>
      <c r="AV30" s="10">
        <f t="shared" si="63"/>
        <v>68.900000000000006</v>
      </c>
      <c r="AW30" s="10">
        <f>$H$6</f>
        <v>1</v>
      </c>
      <c r="AX30" s="34">
        <f t="shared" si="64"/>
        <v>275.60000000000002</v>
      </c>
      <c r="AY30" s="34">
        <f>IF($D30&lt;&gt;"",(AX30/20),"")</f>
        <v>13.780000000000001</v>
      </c>
      <c r="AZ30" s="44">
        <f>IF($D30&lt;&gt;"",(AX30-AV30),"")</f>
        <v>206.70000000000002</v>
      </c>
      <c r="BA30" s="44">
        <f>IF($D30&lt;&gt;"",(AX30/AV30),"")</f>
        <v>4</v>
      </c>
      <c r="BB30" s="50">
        <f>IF($D30&lt;&gt;"",(AX30*G30/20),"")</f>
        <v>16.536000000000001</v>
      </c>
      <c r="BC30" s="44">
        <f>IF(D30&lt;&gt;"",(20/G30),"")</f>
        <v>16.666666666666668</v>
      </c>
      <c r="BD30" s="151"/>
      <c r="BE30" s="11">
        <f t="shared" si="65"/>
        <v>3.5</v>
      </c>
      <c r="BF30" s="10">
        <f t="shared" si="66"/>
        <v>101.6</v>
      </c>
      <c r="BG30" s="10">
        <f t="shared" si="67"/>
        <v>1</v>
      </c>
      <c r="BH30" s="34">
        <f t="shared" si="68"/>
        <v>406.4</v>
      </c>
      <c r="BI30" s="34"/>
      <c r="BJ30" s="44"/>
      <c r="BK30" s="44"/>
      <c r="BL30" s="50"/>
      <c r="BM30" s="44"/>
    </row>
    <row r="31" spans="1:68" x14ac:dyDescent="0.35">
      <c r="A31" s="95"/>
      <c r="B31" s="399" t="s">
        <v>248</v>
      </c>
      <c r="C31" s="259">
        <v>3.2</v>
      </c>
      <c r="D31" s="433">
        <v>3.5</v>
      </c>
      <c r="E31" s="10">
        <v>4</v>
      </c>
      <c r="F31" s="257">
        <f t="shared" si="38"/>
        <v>14</v>
      </c>
      <c r="G31" s="20">
        <v>1.2</v>
      </c>
      <c r="H31" s="23">
        <f t="shared" si="39"/>
        <v>4.2</v>
      </c>
      <c r="I31" s="36">
        <f t="shared" si="40"/>
        <v>16.8</v>
      </c>
      <c r="J31" s="244">
        <v>9</v>
      </c>
      <c r="K31" s="230">
        <f t="shared" si="41"/>
        <v>7.5</v>
      </c>
      <c r="L31" s="230">
        <f t="shared" si="42"/>
        <v>0.3888888888888889</v>
      </c>
      <c r="M31" s="233">
        <f t="shared" si="43"/>
        <v>1.5555555555555556</v>
      </c>
      <c r="N31" s="227"/>
      <c r="O31" s="11">
        <f t="shared" si="44"/>
        <v>2</v>
      </c>
      <c r="P31" s="10">
        <f t="shared" si="45"/>
        <v>19.5</v>
      </c>
      <c r="Q31" s="12">
        <f t="shared" si="46"/>
        <v>1.2</v>
      </c>
      <c r="R31" s="16">
        <f t="shared" si="47"/>
        <v>93.6</v>
      </c>
      <c r="S31" s="260">
        <f t="shared" si="48"/>
        <v>18.72</v>
      </c>
      <c r="T31" s="51">
        <f t="shared" si="49"/>
        <v>74.099999999999994</v>
      </c>
      <c r="U31" s="50">
        <f t="shared" si="50"/>
        <v>4.8</v>
      </c>
      <c r="V31" s="50">
        <f t="shared" si="51"/>
        <v>22.463999999999999</v>
      </c>
      <c r="W31" s="44">
        <f t="shared" si="52"/>
        <v>4.166666666666667</v>
      </c>
      <c r="X31" s="151"/>
      <c r="Y31" s="11">
        <f t="shared" si="53"/>
        <v>3.1</v>
      </c>
      <c r="Z31" s="10">
        <f t="shared" si="54"/>
        <v>38.1</v>
      </c>
      <c r="AA31" s="12">
        <f t="shared" si="55"/>
        <v>1</v>
      </c>
      <c r="AB31" s="16">
        <f t="shared" si="56"/>
        <v>152.4</v>
      </c>
      <c r="AC31" s="260">
        <f t="shared" si="57"/>
        <v>15.24</v>
      </c>
      <c r="AD31" s="51">
        <f t="shared" si="58"/>
        <v>114.30000000000001</v>
      </c>
      <c r="AE31" s="50">
        <f t="shared" si="59"/>
        <v>4</v>
      </c>
      <c r="AF31" s="50">
        <f t="shared" si="60"/>
        <v>297.18</v>
      </c>
      <c r="AG31" s="44">
        <f t="shared" si="61"/>
        <v>8.3333333333333339</v>
      </c>
      <c r="AH31" s="151"/>
      <c r="AI31" s="203" t="str">
        <f t="shared" si="62"/>
        <v>ENEPOXY HS MAGNUM Antibacteriana  2% 0.5</v>
      </c>
      <c r="AJ31" s="235"/>
      <c r="AK31" s="261"/>
      <c r="AL31" s="262"/>
      <c r="AM31" s="262"/>
      <c r="AN31" s="263"/>
      <c r="AO31" s="263"/>
      <c r="AP31" s="264"/>
      <c r="AQ31" s="264"/>
      <c r="AR31" s="265"/>
      <c r="AS31" s="266"/>
      <c r="AT31" s="151"/>
      <c r="AU31" s="11">
        <f t="shared" ref="AU31:AU64" si="69">$G$10</f>
        <v>3.5</v>
      </c>
      <c r="AV31" s="10">
        <f t="shared" si="63"/>
        <v>73.5</v>
      </c>
      <c r="AW31" s="10">
        <f t="shared" ref="AW31:AW64" si="70">$H$6</f>
        <v>1</v>
      </c>
      <c r="AX31" s="34">
        <f t="shared" si="64"/>
        <v>294</v>
      </c>
      <c r="AY31" s="263"/>
      <c r="AZ31" s="264"/>
      <c r="BA31" s="264"/>
      <c r="BB31" s="267"/>
      <c r="BC31" s="264"/>
      <c r="BD31" s="151"/>
      <c r="BE31" s="11">
        <f t="shared" si="65"/>
        <v>3.5</v>
      </c>
      <c r="BF31" s="10">
        <f t="shared" si="66"/>
        <v>108.5</v>
      </c>
      <c r="BG31" s="10">
        <f t="shared" si="67"/>
        <v>1</v>
      </c>
      <c r="BH31" s="34">
        <f t="shared" si="68"/>
        <v>434</v>
      </c>
      <c r="BI31" s="34">
        <f>IF($D31&lt;&gt;"",(BH31/30),"")</f>
        <v>14.466666666666667</v>
      </c>
      <c r="BJ31" s="44">
        <f t="shared" ref="BJ31:BJ38" si="71">IF($D31&lt;&gt;"",(BH31-BF31),"")</f>
        <v>325.5</v>
      </c>
      <c r="BK31" s="44">
        <f t="shared" ref="BK31:BK38" si="72">IF($D31&lt;&gt;"",(BH31/BF31),"")</f>
        <v>4</v>
      </c>
      <c r="BL31" s="50">
        <f t="shared" ref="BL31:BL38" si="73">IF($D31&lt;&gt;"",(BH31*Q31/30),"")</f>
        <v>17.36</v>
      </c>
      <c r="BM31" s="44" t="str">
        <f t="shared" ref="BM31:BM38" si="74">IF(N31&lt;&gt;"",(30/Q31),"")</f>
        <v/>
      </c>
    </row>
    <row r="32" spans="1:68" x14ac:dyDescent="0.35">
      <c r="A32" s="95"/>
      <c r="B32" s="399" t="s">
        <v>249</v>
      </c>
      <c r="C32" s="259">
        <v>3.7</v>
      </c>
      <c r="D32" s="433">
        <v>3.7</v>
      </c>
      <c r="E32" s="10">
        <v>4</v>
      </c>
      <c r="F32" s="257">
        <f t="shared" si="38"/>
        <v>14.8</v>
      </c>
      <c r="G32" s="20">
        <v>1.2</v>
      </c>
      <c r="H32" s="23">
        <f t="shared" si="39"/>
        <v>4.4400000000000004</v>
      </c>
      <c r="I32" s="36">
        <f t="shared" si="40"/>
        <v>17.760000000000002</v>
      </c>
      <c r="J32" s="244">
        <v>9</v>
      </c>
      <c r="K32" s="230">
        <f t="shared" si="41"/>
        <v>7.5</v>
      </c>
      <c r="L32" s="230">
        <f t="shared" si="42"/>
        <v>0.41111111111111115</v>
      </c>
      <c r="M32" s="233">
        <f t="shared" si="43"/>
        <v>1.6444444444444446</v>
      </c>
      <c r="N32" s="227"/>
      <c r="O32" s="11">
        <f t="shared" si="44"/>
        <v>2</v>
      </c>
      <c r="P32" s="10">
        <f t="shared" si="45"/>
        <v>20.5</v>
      </c>
      <c r="Q32" s="12">
        <f t="shared" si="46"/>
        <v>1.2</v>
      </c>
      <c r="R32" s="16">
        <f t="shared" si="47"/>
        <v>98.399999999999991</v>
      </c>
      <c r="S32" s="260">
        <f t="shared" si="48"/>
        <v>19.68</v>
      </c>
      <c r="T32" s="51">
        <f t="shared" si="49"/>
        <v>77.899999999999991</v>
      </c>
      <c r="U32" s="50">
        <f t="shared" si="50"/>
        <v>4.8</v>
      </c>
      <c r="V32" s="50">
        <f t="shared" si="51"/>
        <v>23.615999999999996</v>
      </c>
      <c r="W32" s="44">
        <f t="shared" si="52"/>
        <v>4.166666666666667</v>
      </c>
      <c r="X32" s="151"/>
      <c r="Y32" s="11">
        <f t="shared" si="53"/>
        <v>3.1</v>
      </c>
      <c r="Z32" s="10">
        <f t="shared" si="54"/>
        <v>40.1</v>
      </c>
      <c r="AA32" s="12">
        <f t="shared" si="55"/>
        <v>1</v>
      </c>
      <c r="AB32" s="16">
        <f t="shared" si="56"/>
        <v>160.4</v>
      </c>
      <c r="AC32" s="260">
        <f t="shared" si="57"/>
        <v>16.04</v>
      </c>
      <c r="AD32" s="51">
        <f t="shared" si="58"/>
        <v>120.30000000000001</v>
      </c>
      <c r="AE32" s="50">
        <f t="shared" si="59"/>
        <v>4</v>
      </c>
      <c r="AF32" s="50">
        <f t="shared" si="60"/>
        <v>328.82000000000005</v>
      </c>
      <c r="AG32" s="44">
        <f t="shared" si="61"/>
        <v>8.3333333333333339</v>
      </c>
      <c r="AH32" s="151"/>
      <c r="AI32" s="203" t="str">
        <f t="shared" si="62"/>
        <v>ENEPOXY HS MAGNUM Catalizador HQR 0,5 y antibacteriana</v>
      </c>
      <c r="AJ32" s="235"/>
      <c r="AK32" s="261"/>
      <c r="AL32" s="262"/>
      <c r="AM32" s="262"/>
      <c r="AN32" s="263"/>
      <c r="AO32" s="263"/>
      <c r="AP32" s="264"/>
      <c r="AQ32" s="264"/>
      <c r="AR32" s="265"/>
      <c r="AS32" s="266"/>
      <c r="AT32" s="151"/>
      <c r="AU32" s="11">
        <f t="shared" si="69"/>
        <v>3.5</v>
      </c>
      <c r="AV32" s="10">
        <f t="shared" si="63"/>
        <v>77.5</v>
      </c>
      <c r="AW32" s="10">
        <f t="shared" si="70"/>
        <v>1</v>
      </c>
      <c r="AX32" s="34">
        <f t="shared" si="64"/>
        <v>310</v>
      </c>
      <c r="AY32" s="263"/>
      <c r="AZ32" s="264"/>
      <c r="BA32" s="264"/>
      <c r="BB32" s="267"/>
      <c r="BC32" s="264"/>
      <c r="BD32" s="151"/>
      <c r="BE32" s="11">
        <f t="shared" si="65"/>
        <v>3.5</v>
      </c>
      <c r="BF32" s="10">
        <f t="shared" si="66"/>
        <v>114.5</v>
      </c>
      <c r="BG32" s="10">
        <f t="shared" si="67"/>
        <v>1</v>
      </c>
      <c r="BH32" s="34">
        <f t="shared" si="68"/>
        <v>458</v>
      </c>
      <c r="BI32" s="34">
        <f>IF($D32&lt;&gt;"",(BH32/30),"")</f>
        <v>15.266666666666667</v>
      </c>
      <c r="BJ32" s="44">
        <f t="shared" si="71"/>
        <v>343.5</v>
      </c>
      <c r="BK32" s="44">
        <f t="shared" si="72"/>
        <v>4</v>
      </c>
      <c r="BL32" s="50">
        <f t="shared" si="73"/>
        <v>18.32</v>
      </c>
      <c r="BM32" s="44" t="str">
        <f t="shared" si="74"/>
        <v/>
      </c>
    </row>
    <row r="33" spans="1:65" x14ac:dyDescent="0.35">
      <c r="A33" s="95"/>
      <c r="B33" s="399" t="s">
        <v>250</v>
      </c>
      <c r="C33" s="259">
        <v>4.0999999999999996</v>
      </c>
      <c r="D33" s="433">
        <v>4.0999999999999996</v>
      </c>
      <c r="E33" s="10">
        <v>4</v>
      </c>
      <c r="F33" s="257">
        <f t="shared" si="38"/>
        <v>16.399999999999999</v>
      </c>
      <c r="G33" s="20">
        <v>1.2</v>
      </c>
      <c r="H33" s="23">
        <f t="shared" si="39"/>
        <v>4.919999999999999</v>
      </c>
      <c r="I33" s="36">
        <f t="shared" si="40"/>
        <v>19.679999999999996</v>
      </c>
      <c r="J33" s="244">
        <v>9</v>
      </c>
      <c r="K33" s="230">
        <f t="shared" si="41"/>
        <v>7.5</v>
      </c>
      <c r="L33" s="230">
        <f t="shared" si="42"/>
        <v>0.45555555555555549</v>
      </c>
      <c r="M33" s="233">
        <f t="shared" si="43"/>
        <v>1.822222222222222</v>
      </c>
      <c r="N33" s="227"/>
      <c r="O33" s="11">
        <f t="shared" si="44"/>
        <v>2</v>
      </c>
      <c r="P33" s="10">
        <f t="shared" si="45"/>
        <v>22.5</v>
      </c>
      <c r="Q33" s="12">
        <f t="shared" si="46"/>
        <v>1.2</v>
      </c>
      <c r="R33" s="16">
        <f t="shared" si="47"/>
        <v>108</v>
      </c>
      <c r="S33" s="260">
        <f t="shared" si="48"/>
        <v>21.6</v>
      </c>
      <c r="T33" s="51">
        <f t="shared" si="49"/>
        <v>85.5</v>
      </c>
      <c r="U33" s="50">
        <f t="shared" si="50"/>
        <v>4.8</v>
      </c>
      <c r="V33" s="50">
        <f t="shared" si="51"/>
        <v>25.919999999999998</v>
      </c>
      <c r="W33" s="44">
        <f t="shared" si="52"/>
        <v>4.166666666666667</v>
      </c>
      <c r="X33" s="151"/>
      <c r="Y33" s="11">
        <f t="shared" si="53"/>
        <v>3.1</v>
      </c>
      <c r="Z33" s="10">
        <f t="shared" si="54"/>
        <v>44.1</v>
      </c>
      <c r="AA33" s="12">
        <f t="shared" si="55"/>
        <v>1</v>
      </c>
      <c r="AB33" s="16">
        <f t="shared" si="56"/>
        <v>176.4</v>
      </c>
      <c r="AC33" s="260">
        <f t="shared" si="57"/>
        <v>17.64</v>
      </c>
      <c r="AD33" s="51">
        <f t="shared" si="58"/>
        <v>132.30000000000001</v>
      </c>
      <c r="AE33" s="50">
        <f t="shared" si="59"/>
        <v>4</v>
      </c>
      <c r="AF33" s="50">
        <f t="shared" si="60"/>
        <v>396.9</v>
      </c>
      <c r="AG33" s="44">
        <f t="shared" si="61"/>
        <v>8.3333333333333339</v>
      </c>
      <c r="AH33" s="151"/>
      <c r="AI33" s="203" t="str">
        <f t="shared" si="62"/>
        <v>ENEPOXY HS MAGNUM Catalizador HQR 0,5 y antibacteriana y RAL NORMALES</v>
      </c>
      <c r="AJ33" s="235"/>
      <c r="AK33" s="261"/>
      <c r="AL33" s="262"/>
      <c r="AM33" s="262"/>
      <c r="AN33" s="263"/>
      <c r="AO33" s="263"/>
      <c r="AP33" s="264"/>
      <c r="AQ33" s="264"/>
      <c r="AR33" s="265"/>
      <c r="AS33" s="266"/>
      <c r="AT33" s="151"/>
      <c r="AU33" s="11">
        <f t="shared" si="69"/>
        <v>3.5</v>
      </c>
      <c r="AV33" s="10">
        <f t="shared" si="63"/>
        <v>85.5</v>
      </c>
      <c r="AW33" s="10">
        <f t="shared" si="70"/>
        <v>1</v>
      </c>
      <c r="AX33" s="34">
        <f t="shared" si="64"/>
        <v>342</v>
      </c>
      <c r="AY33" s="263"/>
      <c r="AZ33" s="264"/>
      <c r="BA33" s="264"/>
      <c r="BB33" s="267"/>
      <c r="BC33" s="264"/>
      <c r="BD33" s="151"/>
      <c r="BE33" s="11">
        <f t="shared" si="65"/>
        <v>3.5</v>
      </c>
      <c r="BF33" s="10">
        <f t="shared" si="66"/>
        <v>126.49999999999999</v>
      </c>
      <c r="BG33" s="10">
        <f t="shared" si="67"/>
        <v>1</v>
      </c>
      <c r="BH33" s="34">
        <f t="shared" si="68"/>
        <v>505.99999999999994</v>
      </c>
      <c r="BI33" s="34">
        <f>IF($D33&lt;&gt;"",(BH33/30),"")</f>
        <v>16.866666666666664</v>
      </c>
      <c r="BJ33" s="44">
        <f t="shared" si="71"/>
        <v>379.49999999999994</v>
      </c>
      <c r="BK33" s="44">
        <f t="shared" si="72"/>
        <v>4</v>
      </c>
      <c r="BL33" s="50">
        <f t="shared" si="73"/>
        <v>20.239999999999998</v>
      </c>
      <c r="BM33" s="44" t="str">
        <f t="shared" si="74"/>
        <v/>
      </c>
    </row>
    <row r="34" spans="1:65" x14ac:dyDescent="0.35">
      <c r="A34" s="95"/>
      <c r="B34" s="396" t="s">
        <v>162</v>
      </c>
      <c r="C34" s="259">
        <v>2.7</v>
      </c>
      <c r="D34" s="433">
        <v>2.7</v>
      </c>
      <c r="E34" s="10">
        <v>4</v>
      </c>
      <c r="F34" s="257">
        <f t="shared" si="38"/>
        <v>10.8</v>
      </c>
      <c r="G34" s="20">
        <v>1.2</v>
      </c>
      <c r="H34" s="23">
        <f t="shared" si="39"/>
        <v>3.24</v>
      </c>
      <c r="I34" s="36">
        <f t="shared" si="40"/>
        <v>12.96</v>
      </c>
      <c r="J34" s="244">
        <v>9</v>
      </c>
      <c r="K34" s="230">
        <f t="shared" si="41"/>
        <v>7.5</v>
      </c>
      <c r="L34" s="230">
        <f t="shared" si="42"/>
        <v>0.30000000000000004</v>
      </c>
      <c r="M34" s="233">
        <f t="shared" si="43"/>
        <v>1.2000000000000002</v>
      </c>
      <c r="N34" s="227"/>
      <c r="O34" s="11">
        <f t="shared" si="44"/>
        <v>2</v>
      </c>
      <c r="P34" s="10">
        <f t="shared" si="45"/>
        <v>15.5</v>
      </c>
      <c r="Q34" s="12">
        <f t="shared" si="46"/>
        <v>1.2</v>
      </c>
      <c r="R34" s="16">
        <f t="shared" si="47"/>
        <v>74.399999999999991</v>
      </c>
      <c r="S34" s="260">
        <f t="shared" si="48"/>
        <v>14.879999999999999</v>
      </c>
      <c r="T34" s="51">
        <f t="shared" si="49"/>
        <v>58.899999999999991</v>
      </c>
      <c r="U34" s="50">
        <f t="shared" si="50"/>
        <v>4.8</v>
      </c>
      <c r="V34" s="50">
        <f t="shared" si="51"/>
        <v>17.855999999999998</v>
      </c>
      <c r="W34" s="44">
        <f t="shared" si="52"/>
        <v>4.166666666666667</v>
      </c>
      <c r="X34" s="151"/>
      <c r="Y34" s="11">
        <f t="shared" si="53"/>
        <v>3.1</v>
      </c>
      <c r="Z34" s="10">
        <f t="shared" si="54"/>
        <v>30.1</v>
      </c>
      <c r="AA34" s="12">
        <f t="shared" si="55"/>
        <v>1</v>
      </c>
      <c r="AB34" s="16">
        <f t="shared" si="56"/>
        <v>120.4</v>
      </c>
      <c r="AC34" s="260">
        <f t="shared" si="57"/>
        <v>12.040000000000001</v>
      </c>
      <c r="AD34" s="51">
        <f t="shared" si="58"/>
        <v>90.300000000000011</v>
      </c>
      <c r="AE34" s="50">
        <f t="shared" si="59"/>
        <v>4</v>
      </c>
      <c r="AF34" s="50">
        <f t="shared" si="60"/>
        <v>186.62</v>
      </c>
      <c r="AG34" s="44">
        <f t="shared" si="61"/>
        <v>8.3333333333333339</v>
      </c>
      <c r="AH34" s="151"/>
      <c r="AI34" s="203" t="str">
        <f t="shared" si="62"/>
        <v>ENEPOXY HS MAGNUM Colours chart</v>
      </c>
      <c r="AJ34" s="235"/>
      <c r="AK34" s="261"/>
      <c r="AL34" s="262"/>
      <c r="AM34" s="262"/>
      <c r="AN34" s="263"/>
      <c r="AO34" s="263"/>
      <c r="AP34" s="264"/>
      <c r="AQ34" s="264"/>
      <c r="AR34" s="265"/>
      <c r="AS34" s="266"/>
      <c r="AT34" s="151"/>
      <c r="AU34" s="11">
        <f t="shared" si="69"/>
        <v>3.5</v>
      </c>
      <c r="AV34" s="10">
        <f>IF($D34&lt;&gt;"",(($D34*20)+AU34),"")</f>
        <v>57.5</v>
      </c>
      <c r="AW34" s="10">
        <f t="shared" si="70"/>
        <v>1</v>
      </c>
      <c r="AX34" s="34">
        <f t="shared" si="64"/>
        <v>230</v>
      </c>
      <c r="AY34" s="263"/>
      <c r="AZ34" s="264"/>
      <c r="BA34" s="264"/>
      <c r="BB34" s="267"/>
      <c r="BC34" s="264"/>
      <c r="BD34" s="151"/>
      <c r="BE34" s="11">
        <f t="shared" si="65"/>
        <v>3.5</v>
      </c>
      <c r="BF34" s="10">
        <f t="shared" si="66"/>
        <v>84.5</v>
      </c>
      <c r="BG34" s="10">
        <f t="shared" si="67"/>
        <v>1</v>
      </c>
      <c r="BH34" s="34">
        <f t="shared" si="68"/>
        <v>338</v>
      </c>
      <c r="BI34" s="34">
        <f>IF($D34&lt;&gt;"",(BH34/30),"")</f>
        <v>11.266666666666667</v>
      </c>
      <c r="BJ34" s="44">
        <f t="shared" si="71"/>
        <v>253.5</v>
      </c>
      <c r="BK34" s="44">
        <f t="shared" si="72"/>
        <v>4</v>
      </c>
      <c r="BL34" s="50">
        <f t="shared" si="73"/>
        <v>13.52</v>
      </c>
      <c r="BM34" s="44" t="str">
        <f t="shared" si="74"/>
        <v/>
      </c>
    </row>
    <row r="35" spans="1:65" x14ac:dyDescent="0.35">
      <c r="A35" s="95"/>
      <c r="B35" s="453" t="s">
        <v>297</v>
      </c>
      <c r="C35" s="259">
        <v>6.8</v>
      </c>
      <c r="D35" s="433">
        <v>7.5</v>
      </c>
      <c r="E35" s="10">
        <v>4</v>
      </c>
      <c r="F35" s="257">
        <f t="shared" si="38"/>
        <v>30</v>
      </c>
      <c r="G35" s="20">
        <v>1.2</v>
      </c>
      <c r="H35" s="23">
        <f t="shared" si="39"/>
        <v>9</v>
      </c>
      <c r="I35" s="36">
        <f t="shared" si="40"/>
        <v>36</v>
      </c>
      <c r="J35" s="244">
        <v>9</v>
      </c>
      <c r="K35" s="230">
        <f t="shared" si="41"/>
        <v>7.5</v>
      </c>
      <c r="L35" s="230">
        <f t="shared" si="42"/>
        <v>0.83333333333333337</v>
      </c>
      <c r="M35" s="233">
        <f t="shared" si="43"/>
        <v>3.3333333333333335</v>
      </c>
      <c r="N35" s="227"/>
      <c r="O35" s="11">
        <f t="shared" si="44"/>
        <v>2</v>
      </c>
      <c r="P35" s="10">
        <f t="shared" si="45"/>
        <v>39.5</v>
      </c>
      <c r="Q35" s="12">
        <f t="shared" si="46"/>
        <v>1.2</v>
      </c>
      <c r="R35" s="16">
        <f t="shared" si="47"/>
        <v>189.6</v>
      </c>
      <c r="S35" s="260">
        <f t="shared" si="48"/>
        <v>37.92</v>
      </c>
      <c r="T35" s="51">
        <f t="shared" si="49"/>
        <v>150.1</v>
      </c>
      <c r="U35" s="50">
        <f t="shared" si="50"/>
        <v>4.8</v>
      </c>
      <c r="V35" s="50">
        <f t="shared" si="51"/>
        <v>45.503999999999998</v>
      </c>
      <c r="W35" s="44">
        <f t="shared" si="52"/>
        <v>4.166666666666667</v>
      </c>
      <c r="X35" s="151"/>
      <c r="Y35" s="11">
        <f t="shared" si="53"/>
        <v>3.1</v>
      </c>
      <c r="Z35" s="10">
        <f t="shared" si="54"/>
        <v>78.099999999999994</v>
      </c>
      <c r="AA35" s="12">
        <f t="shared" si="55"/>
        <v>1</v>
      </c>
      <c r="AB35" s="16">
        <f t="shared" si="56"/>
        <v>312.39999999999998</v>
      </c>
      <c r="AC35" s="260">
        <f t="shared" si="57"/>
        <v>31.24</v>
      </c>
      <c r="AD35" s="51">
        <f t="shared" si="58"/>
        <v>234.29999999999998</v>
      </c>
      <c r="AE35" s="50">
        <f t="shared" si="59"/>
        <v>4</v>
      </c>
      <c r="AF35" s="50">
        <f t="shared" si="60"/>
        <v>1233.98</v>
      </c>
      <c r="AG35" s="44">
        <f t="shared" si="61"/>
        <v>8.3333333333333339</v>
      </c>
      <c r="AH35" s="151"/>
      <c r="AI35" s="203" t="str">
        <f t="shared" si="62"/>
        <v>ENEPOXY HS MAGNUM Colours chart M51  AMARILLO TRAFICO ANTI</v>
      </c>
      <c r="AJ35" s="235"/>
      <c r="AK35" s="261"/>
      <c r="AL35" s="262"/>
      <c r="AM35" s="262"/>
      <c r="AN35" s="263"/>
      <c r="AO35" s="263"/>
      <c r="AP35" s="264"/>
      <c r="AQ35" s="264"/>
      <c r="AR35" s="265"/>
      <c r="AS35" s="266"/>
      <c r="AT35" s="151"/>
      <c r="AU35" s="11">
        <f t="shared" si="69"/>
        <v>3.5</v>
      </c>
      <c r="AV35" s="10">
        <f>IF($D35&lt;&gt;"",(($D35*20)+AU35),"")</f>
        <v>153.5</v>
      </c>
      <c r="AW35" s="10">
        <f t="shared" si="70"/>
        <v>1</v>
      </c>
      <c r="AX35" s="34">
        <f t="shared" si="64"/>
        <v>614</v>
      </c>
      <c r="AY35" s="263"/>
      <c r="AZ35" s="264"/>
      <c r="BA35" s="264"/>
      <c r="BB35" s="267"/>
      <c r="BC35" s="264"/>
      <c r="BD35" s="151"/>
      <c r="BE35" s="11">
        <f t="shared" si="65"/>
        <v>3.5</v>
      </c>
      <c r="BF35" s="10">
        <f t="shared" si="66"/>
        <v>228.5</v>
      </c>
      <c r="BG35" s="10">
        <f t="shared" si="67"/>
        <v>1</v>
      </c>
      <c r="BH35" s="34">
        <f t="shared" si="68"/>
        <v>914</v>
      </c>
      <c r="BI35" s="34">
        <f>IF($D35&lt;&gt;"",(BH35/30),"")</f>
        <v>30.466666666666665</v>
      </c>
      <c r="BJ35" s="44">
        <f t="shared" si="71"/>
        <v>685.5</v>
      </c>
      <c r="BK35" s="44">
        <f t="shared" si="72"/>
        <v>4</v>
      </c>
      <c r="BL35" s="50">
        <f t="shared" si="73"/>
        <v>36.559999999999995</v>
      </c>
      <c r="BM35" s="44" t="str">
        <f t="shared" si="74"/>
        <v/>
      </c>
    </row>
    <row r="36" spans="1:65" x14ac:dyDescent="0.35">
      <c r="A36" s="95"/>
      <c r="B36" s="452" t="s">
        <v>267</v>
      </c>
      <c r="C36" s="259">
        <v>3.48</v>
      </c>
      <c r="D36" s="433">
        <v>3.48</v>
      </c>
      <c r="E36" s="10">
        <v>4</v>
      </c>
      <c r="F36" s="257">
        <f t="shared" ref="F36:F64" si="75">IF(D36&lt;&gt;"",(D36*E36),"")</f>
        <v>13.92</v>
      </c>
      <c r="G36" s="20">
        <v>1.2</v>
      </c>
      <c r="H36" s="23">
        <f t="shared" ref="H36:H72" si="76">IF(D36&lt;&gt;"",(D36*G36),"")</f>
        <v>4.1760000000000002</v>
      </c>
      <c r="I36" s="36">
        <f t="shared" ref="I36:I72" si="77">IF(D36&lt;&gt;"",(H36*E36),"")</f>
        <v>16.704000000000001</v>
      </c>
      <c r="J36" s="244">
        <v>9</v>
      </c>
      <c r="K36" s="230">
        <f t="shared" ref="K36:K45" si="78">IF($D36&lt;&gt;"",(J36/G36),"")</f>
        <v>7.5</v>
      </c>
      <c r="L36" s="230">
        <f t="shared" ref="L36:L45" si="79">IF($D36&lt;&gt;"",(D36/J36),"")</f>
        <v>0.38666666666666666</v>
      </c>
      <c r="M36" s="233">
        <f t="shared" ref="M36:M45" si="80">IF(D36&lt;&gt;"",(F36/J36),"")</f>
        <v>1.5466666666666666</v>
      </c>
      <c r="N36" s="227"/>
      <c r="O36" s="11">
        <f t="shared" si="44"/>
        <v>2</v>
      </c>
      <c r="P36" s="10">
        <f t="shared" ref="P36:P45" si="81">IF($D36&lt;&gt;"",(($D36*5)+O36),"")</f>
        <v>19.399999999999999</v>
      </c>
      <c r="Q36" s="12">
        <f t="shared" si="46"/>
        <v>1.2</v>
      </c>
      <c r="R36" s="16">
        <f t="shared" ref="R36:R45" si="82">IF($D36&lt;&gt;"",(P36*$E36*Q36),"")</f>
        <v>93.11999999999999</v>
      </c>
      <c r="S36" s="260">
        <f t="shared" ref="S36:S45" si="83">IF($D36&lt;&gt;"",(R36/5),"")</f>
        <v>18.623999999999999</v>
      </c>
      <c r="T36" s="51">
        <f t="shared" ref="T36:T45" si="84">IF($D36&lt;&gt;"",(R36-P36),"")</f>
        <v>73.72</v>
      </c>
      <c r="U36" s="50">
        <f t="shared" ref="U36:U45" si="85">IF($D36&lt;&gt;"",(R36/P36),"")</f>
        <v>4.8</v>
      </c>
      <c r="V36" s="50">
        <f t="shared" ref="V36:V45" si="86">IF($D36&lt;&gt;"",(R36*G36/5),"")</f>
        <v>22.348799999999997</v>
      </c>
      <c r="W36" s="44">
        <f t="shared" ref="W36:W45" si="87">IF(D36&lt;&gt;"",(5/G36),"")</f>
        <v>4.166666666666667</v>
      </c>
      <c r="X36" s="151"/>
      <c r="Y36" s="11">
        <f t="shared" si="53"/>
        <v>3.1</v>
      </c>
      <c r="Z36" s="10">
        <f t="shared" ref="Z36:Z45" si="88">IF($D36&lt;&gt;"",(($D36*10)+Y36),"")</f>
        <v>37.9</v>
      </c>
      <c r="AA36" s="12">
        <f t="shared" si="55"/>
        <v>1</v>
      </c>
      <c r="AB36" s="16">
        <f t="shared" ref="AB36:AB45" si="89">IF($D36&lt;&gt;"",(Z36*$E36*AA36),"")</f>
        <v>151.6</v>
      </c>
      <c r="AC36" s="260">
        <f t="shared" ref="AC36:AC45" si="90">IF($D36&lt;&gt;"",(AB36/10),"")</f>
        <v>15.16</v>
      </c>
      <c r="AD36" s="51">
        <f t="shared" ref="AD36:AD45" si="91">IF($D36&lt;&gt;"",(AB36-Z36),"")</f>
        <v>113.69999999999999</v>
      </c>
      <c r="AE36" s="50">
        <f t="shared" ref="AE36:AE45" si="92">IF($D36&lt;&gt;"",(AB36/Z36),"")</f>
        <v>4</v>
      </c>
      <c r="AF36" s="50">
        <f t="shared" ref="AF36:AF45" si="93">IF($D36&lt;&gt;"",(AB36*P36/10),"")</f>
        <v>294.10399999999993</v>
      </c>
      <c r="AG36" s="44">
        <f t="shared" ref="AG36:AG45" si="94">IF(M36&lt;&gt;"",(10/G36),"")</f>
        <v>8.3333333333333339</v>
      </c>
      <c r="AH36" s="151"/>
      <c r="AI36" s="203" t="str">
        <f t="shared" si="62"/>
        <v>ENEPOXY HS MAGNUM Colours chart M51  ROJO 2018</v>
      </c>
      <c r="AJ36" s="235"/>
      <c r="AK36" s="261"/>
      <c r="AL36" s="262"/>
      <c r="AM36" s="262"/>
      <c r="AN36" s="263"/>
      <c r="AO36" s="263"/>
      <c r="AP36" s="264"/>
      <c r="AQ36" s="264"/>
      <c r="AR36" s="265"/>
      <c r="AS36" s="266"/>
      <c r="AT36" s="151"/>
      <c r="AU36" s="11">
        <f t="shared" si="69"/>
        <v>3.5</v>
      </c>
      <c r="AV36" s="10">
        <f t="shared" ref="AV36:AV64" si="95">IF($D36&lt;&gt;"",(($D36*20)+AU36),"")</f>
        <v>73.099999999999994</v>
      </c>
      <c r="AW36" s="10">
        <f t="shared" si="70"/>
        <v>1</v>
      </c>
      <c r="AX36" s="34">
        <f t="shared" ref="AX36:AX71" si="96">IF($D36&lt;&gt;"",(AV36*$E36*AW36),"")</f>
        <v>292.39999999999998</v>
      </c>
      <c r="AY36" s="263"/>
      <c r="AZ36" s="264"/>
      <c r="BA36" s="264"/>
      <c r="BB36" s="267"/>
      <c r="BC36" s="264"/>
      <c r="BD36" s="151"/>
      <c r="BE36" s="11">
        <f t="shared" si="65"/>
        <v>3.5</v>
      </c>
      <c r="BF36" s="10">
        <f t="shared" ref="BF36:BF45" si="97">IF($D36&lt;&gt;"",(($D36*30)+BE36),"")</f>
        <v>107.9</v>
      </c>
      <c r="BG36" s="10">
        <f t="shared" si="67"/>
        <v>1</v>
      </c>
      <c r="BH36" s="34">
        <f t="shared" ref="BH36:BH45" si="98">IF($D36&lt;&gt;"",(BF36*$E36*BG36),"")</f>
        <v>431.6</v>
      </c>
      <c r="BI36" s="34">
        <f t="shared" ref="BI36:BI49" si="99">IF($D36&lt;&gt;"",(BH36/30),"")</f>
        <v>14.386666666666667</v>
      </c>
      <c r="BJ36" s="44">
        <f t="shared" si="71"/>
        <v>323.70000000000005</v>
      </c>
      <c r="BK36" s="44">
        <f t="shared" si="72"/>
        <v>4</v>
      </c>
      <c r="BL36" s="50">
        <f t="shared" si="73"/>
        <v>17.263999999999999</v>
      </c>
      <c r="BM36" s="44" t="str">
        <f t="shared" si="74"/>
        <v/>
      </c>
    </row>
    <row r="37" spans="1:65" x14ac:dyDescent="0.35">
      <c r="A37" s="95"/>
      <c r="B37" s="452" t="s">
        <v>298</v>
      </c>
      <c r="C37" s="259">
        <v>4.3</v>
      </c>
      <c r="D37" s="433">
        <v>4.3</v>
      </c>
      <c r="E37" s="10">
        <v>4</v>
      </c>
      <c r="F37" s="257">
        <f>IF(D37&lt;&gt;"",(D37*E37),"")</f>
        <v>17.2</v>
      </c>
      <c r="G37" s="20">
        <v>1.2</v>
      </c>
      <c r="H37" s="23">
        <f>IF(D37&lt;&gt;"",(D37*G37),"")</f>
        <v>5.1599999999999993</v>
      </c>
      <c r="I37" s="36">
        <f>IF(D37&lt;&gt;"",(H37*E37),"")</f>
        <v>20.639999999999997</v>
      </c>
      <c r="J37" s="244">
        <v>9</v>
      </c>
      <c r="K37" s="230">
        <f>IF($D37&lt;&gt;"",(J37/G37),"")</f>
        <v>7.5</v>
      </c>
      <c r="L37" s="230">
        <f>IF($D37&lt;&gt;"",(D37/J37),"")</f>
        <v>0.47777777777777775</v>
      </c>
      <c r="M37" s="233">
        <f>IF(D37&lt;&gt;"",(F37/J37),"")</f>
        <v>1.911111111111111</v>
      </c>
      <c r="N37" s="227"/>
      <c r="O37" s="11">
        <f t="shared" si="44"/>
        <v>2</v>
      </c>
      <c r="P37" s="10">
        <f>IF($D37&lt;&gt;"",(($D37*5)+O37),"")</f>
        <v>23.5</v>
      </c>
      <c r="Q37" s="12">
        <f t="shared" si="46"/>
        <v>1.2</v>
      </c>
      <c r="R37" s="16">
        <f>IF($D37&lt;&gt;"",(P37*$E37*Q37),"")</f>
        <v>112.8</v>
      </c>
      <c r="S37" s="260">
        <f>IF($D37&lt;&gt;"",(R37/5),"")</f>
        <v>22.56</v>
      </c>
      <c r="T37" s="51">
        <f>IF($D37&lt;&gt;"",(R37-P37),"")</f>
        <v>89.3</v>
      </c>
      <c r="U37" s="50">
        <f>IF($D37&lt;&gt;"",(R37/P37),"")</f>
        <v>4.8</v>
      </c>
      <c r="V37" s="50">
        <f>IF($D37&lt;&gt;"",(R37*G37/5),"")</f>
        <v>27.071999999999996</v>
      </c>
      <c r="W37" s="44">
        <f>IF(D37&lt;&gt;"",(5/G37),"")</f>
        <v>4.166666666666667</v>
      </c>
      <c r="X37" s="151"/>
      <c r="Y37" s="11">
        <f t="shared" si="53"/>
        <v>3.1</v>
      </c>
      <c r="Z37" s="10">
        <f>IF($D37&lt;&gt;"",(($D37*10)+Y37),"")</f>
        <v>46.1</v>
      </c>
      <c r="AA37" s="12">
        <f t="shared" si="55"/>
        <v>1</v>
      </c>
      <c r="AB37" s="16">
        <f>IF($D37&lt;&gt;"",(Z37*$E37*AA37),"")</f>
        <v>184.4</v>
      </c>
      <c r="AC37" s="260">
        <f>IF($D37&lt;&gt;"",(AB37/10),"")</f>
        <v>18.440000000000001</v>
      </c>
      <c r="AD37" s="51">
        <f>IF($D37&lt;&gt;"",(AB37-Z37),"")</f>
        <v>138.30000000000001</v>
      </c>
      <c r="AE37" s="50">
        <f>IF($D37&lt;&gt;"",(AB37/Z37),"")</f>
        <v>4</v>
      </c>
      <c r="AF37" s="50">
        <f>IF($D37&lt;&gt;"",(AB37*P37/10),"")</f>
        <v>433.34000000000003</v>
      </c>
      <c r="AG37" s="44">
        <f>IF(M37&lt;&gt;"",(10/G37),"")</f>
        <v>8.3333333333333339</v>
      </c>
      <c r="AH37" s="151"/>
      <c r="AI37" s="203" t="str">
        <f t="shared" si="62"/>
        <v>ENEPOXY HS MAGNUM Colours chart M51  ROJO 2018 antibac</v>
      </c>
      <c r="AJ37" s="235"/>
      <c r="AK37" s="261"/>
      <c r="AL37" s="262"/>
      <c r="AM37" s="262"/>
      <c r="AN37" s="263"/>
      <c r="AO37" s="263"/>
      <c r="AP37" s="264"/>
      <c r="AQ37" s="264"/>
      <c r="AR37" s="265"/>
      <c r="AS37" s="266"/>
      <c r="AT37" s="151"/>
      <c r="AU37" s="11">
        <f t="shared" si="69"/>
        <v>3.5</v>
      </c>
      <c r="AV37" s="10">
        <f>IF($D37&lt;&gt;"",(($D37*20)+AU37),"")</f>
        <v>89.5</v>
      </c>
      <c r="AW37" s="10">
        <f t="shared" si="70"/>
        <v>1</v>
      </c>
      <c r="AX37" s="34">
        <f>IF($D37&lt;&gt;"",(AV37*$E37*AW37),"")</f>
        <v>358</v>
      </c>
      <c r="AY37" s="263"/>
      <c r="AZ37" s="264"/>
      <c r="BA37" s="264"/>
      <c r="BB37" s="267"/>
      <c r="BC37" s="264"/>
      <c r="BD37" s="151"/>
      <c r="BE37" s="11">
        <f t="shared" si="65"/>
        <v>3.5</v>
      </c>
      <c r="BF37" s="10">
        <f>IF($D37&lt;&gt;"",(($D37*30)+BE37),"")</f>
        <v>132.5</v>
      </c>
      <c r="BG37" s="10">
        <f t="shared" si="67"/>
        <v>1</v>
      </c>
      <c r="BH37" s="34">
        <f>IF($D37&lt;&gt;"",(BF37*$E37*BG37),"")</f>
        <v>530</v>
      </c>
      <c r="BI37" s="34">
        <f>IF($D37&lt;&gt;"",(BH37/30),"")</f>
        <v>17.666666666666668</v>
      </c>
      <c r="BJ37" s="44">
        <f t="shared" si="71"/>
        <v>397.5</v>
      </c>
      <c r="BK37" s="44">
        <f t="shared" si="72"/>
        <v>4</v>
      </c>
      <c r="BL37" s="50">
        <f t="shared" si="73"/>
        <v>21.2</v>
      </c>
      <c r="BM37" s="44" t="str">
        <f t="shared" si="74"/>
        <v/>
      </c>
    </row>
    <row r="38" spans="1:65" x14ac:dyDescent="0.35">
      <c r="A38" s="95"/>
      <c r="B38" s="398" t="s">
        <v>268</v>
      </c>
      <c r="C38" s="259">
        <v>3.5</v>
      </c>
      <c r="D38" s="433">
        <v>3.8</v>
      </c>
      <c r="E38" s="10">
        <v>4</v>
      </c>
      <c r="F38" s="257">
        <f t="shared" si="75"/>
        <v>15.2</v>
      </c>
      <c r="G38" s="20">
        <v>1.2</v>
      </c>
      <c r="H38" s="23">
        <f t="shared" si="76"/>
        <v>4.5599999999999996</v>
      </c>
      <c r="I38" s="36">
        <f t="shared" si="77"/>
        <v>18.239999999999998</v>
      </c>
      <c r="J38" s="244">
        <v>9</v>
      </c>
      <c r="K38" s="230">
        <f t="shared" si="78"/>
        <v>7.5</v>
      </c>
      <c r="L38" s="230">
        <f t="shared" si="79"/>
        <v>0.42222222222222222</v>
      </c>
      <c r="M38" s="233">
        <f t="shared" si="80"/>
        <v>1.6888888888888889</v>
      </c>
      <c r="N38" s="227"/>
      <c r="O38" s="11">
        <f t="shared" si="44"/>
        <v>2</v>
      </c>
      <c r="P38" s="10">
        <f t="shared" si="81"/>
        <v>21</v>
      </c>
      <c r="Q38" s="12">
        <f t="shared" si="46"/>
        <v>1.2</v>
      </c>
      <c r="R38" s="16">
        <f t="shared" si="82"/>
        <v>100.8</v>
      </c>
      <c r="S38" s="260">
        <f t="shared" si="83"/>
        <v>20.16</v>
      </c>
      <c r="T38" s="51">
        <f t="shared" si="84"/>
        <v>79.8</v>
      </c>
      <c r="U38" s="50">
        <f t="shared" si="85"/>
        <v>4.8</v>
      </c>
      <c r="V38" s="50">
        <f t="shared" si="86"/>
        <v>24.192</v>
      </c>
      <c r="W38" s="44">
        <f t="shared" si="87"/>
        <v>4.166666666666667</v>
      </c>
      <c r="X38" s="151"/>
      <c r="Y38" s="11">
        <f t="shared" si="53"/>
        <v>3.1</v>
      </c>
      <c r="Z38" s="10">
        <f t="shared" si="88"/>
        <v>41.1</v>
      </c>
      <c r="AA38" s="12">
        <f t="shared" si="55"/>
        <v>1</v>
      </c>
      <c r="AB38" s="16">
        <f t="shared" si="89"/>
        <v>164.4</v>
      </c>
      <c r="AC38" s="260">
        <f t="shared" si="90"/>
        <v>16.440000000000001</v>
      </c>
      <c r="AD38" s="51">
        <f t="shared" si="91"/>
        <v>123.30000000000001</v>
      </c>
      <c r="AE38" s="50">
        <f t="shared" si="92"/>
        <v>4</v>
      </c>
      <c r="AF38" s="50">
        <f t="shared" si="93"/>
        <v>345.24</v>
      </c>
      <c r="AG38" s="44">
        <f t="shared" si="94"/>
        <v>8.3333333333333339</v>
      </c>
      <c r="AH38" s="151"/>
      <c r="AI38" s="203" t="str">
        <f t="shared" si="62"/>
        <v>ENEPOXY HS MAGNUM Colours chart M51  ROJO OXIDO ANTIBAC</v>
      </c>
      <c r="AJ38" s="235"/>
      <c r="AK38" s="261"/>
      <c r="AL38" s="262"/>
      <c r="AM38" s="262"/>
      <c r="AN38" s="263"/>
      <c r="AO38" s="263"/>
      <c r="AP38" s="264"/>
      <c r="AQ38" s="264"/>
      <c r="AR38" s="265"/>
      <c r="AS38" s="266"/>
      <c r="AT38" s="151"/>
      <c r="AU38" s="11">
        <f t="shared" si="69"/>
        <v>3.5</v>
      </c>
      <c r="AV38" s="10">
        <f t="shared" si="95"/>
        <v>79.5</v>
      </c>
      <c r="AW38" s="10">
        <f t="shared" si="70"/>
        <v>1</v>
      </c>
      <c r="AX38" s="34">
        <f t="shared" si="96"/>
        <v>318</v>
      </c>
      <c r="AY38" s="263"/>
      <c r="AZ38" s="264"/>
      <c r="BA38" s="264"/>
      <c r="BB38" s="267"/>
      <c r="BC38" s="264"/>
      <c r="BD38" s="151"/>
      <c r="BE38" s="11">
        <f t="shared" si="65"/>
        <v>3.5</v>
      </c>
      <c r="BF38" s="10">
        <f t="shared" si="97"/>
        <v>117.5</v>
      </c>
      <c r="BG38" s="10">
        <f t="shared" si="67"/>
        <v>1</v>
      </c>
      <c r="BH38" s="34">
        <f t="shared" si="98"/>
        <v>470</v>
      </c>
      <c r="BI38" s="34">
        <f t="shared" si="99"/>
        <v>15.666666666666666</v>
      </c>
      <c r="BJ38" s="44">
        <f t="shared" si="71"/>
        <v>352.5</v>
      </c>
      <c r="BK38" s="44">
        <f t="shared" si="72"/>
        <v>4</v>
      </c>
      <c r="BL38" s="50">
        <f t="shared" si="73"/>
        <v>18.8</v>
      </c>
      <c r="BM38" s="44" t="str">
        <f t="shared" si="74"/>
        <v/>
      </c>
    </row>
    <row r="39" spans="1:65" x14ac:dyDescent="0.35">
      <c r="A39" s="95"/>
      <c r="B39" s="398" t="s">
        <v>264</v>
      </c>
      <c r="C39" s="259">
        <v>2.84</v>
      </c>
      <c r="D39" s="433">
        <v>2.84</v>
      </c>
      <c r="E39" s="10">
        <v>4</v>
      </c>
      <c r="F39" s="257">
        <f t="shared" si="75"/>
        <v>11.36</v>
      </c>
      <c r="G39" s="20">
        <v>1.2</v>
      </c>
      <c r="H39" s="23">
        <f t="shared" si="76"/>
        <v>3.4079999999999999</v>
      </c>
      <c r="I39" s="36">
        <f t="shared" si="77"/>
        <v>13.632</v>
      </c>
      <c r="J39" s="244">
        <v>9</v>
      </c>
      <c r="K39" s="230">
        <f t="shared" si="78"/>
        <v>7.5</v>
      </c>
      <c r="L39" s="230">
        <f t="shared" si="79"/>
        <v>0.31555555555555553</v>
      </c>
      <c r="M39" s="233">
        <f t="shared" si="80"/>
        <v>1.2622222222222221</v>
      </c>
      <c r="N39" s="227"/>
      <c r="O39" s="11">
        <f t="shared" si="44"/>
        <v>2</v>
      </c>
      <c r="P39" s="10">
        <f t="shared" si="81"/>
        <v>16.2</v>
      </c>
      <c r="Q39" s="12">
        <f t="shared" si="46"/>
        <v>1.2</v>
      </c>
      <c r="R39" s="16">
        <f t="shared" si="82"/>
        <v>77.759999999999991</v>
      </c>
      <c r="S39" s="260">
        <f t="shared" si="83"/>
        <v>15.551999999999998</v>
      </c>
      <c r="T39" s="51">
        <f t="shared" si="84"/>
        <v>61.559999999999988</v>
      </c>
      <c r="U39" s="50">
        <f t="shared" si="85"/>
        <v>4.8</v>
      </c>
      <c r="V39" s="50">
        <f t="shared" si="86"/>
        <v>18.662399999999998</v>
      </c>
      <c r="W39" s="44">
        <f t="shared" si="87"/>
        <v>4.166666666666667</v>
      </c>
      <c r="X39" s="151"/>
      <c r="Y39" s="11">
        <f t="shared" si="53"/>
        <v>3.1</v>
      </c>
      <c r="Z39" s="10">
        <f t="shared" si="88"/>
        <v>31.5</v>
      </c>
      <c r="AA39" s="12">
        <f t="shared" si="55"/>
        <v>1</v>
      </c>
      <c r="AB39" s="16">
        <f t="shared" si="89"/>
        <v>126</v>
      </c>
      <c r="AC39" s="260">
        <f t="shared" si="90"/>
        <v>12.6</v>
      </c>
      <c r="AD39" s="51">
        <f t="shared" si="91"/>
        <v>94.5</v>
      </c>
      <c r="AE39" s="50">
        <f t="shared" si="92"/>
        <v>4</v>
      </c>
      <c r="AF39" s="50">
        <f t="shared" si="93"/>
        <v>204.11999999999998</v>
      </c>
      <c r="AG39" s="44">
        <f t="shared" si="94"/>
        <v>8.3333333333333339</v>
      </c>
      <c r="AH39" s="151"/>
      <c r="AI39" s="203" t="str">
        <f t="shared" si="62"/>
        <v>ENEPOXY HS MAGNUM Colours chart M51  ROJO OXIDO</v>
      </c>
      <c r="AJ39" s="235"/>
      <c r="AK39" s="261"/>
      <c r="AL39" s="262"/>
      <c r="AM39" s="262"/>
      <c r="AN39" s="263"/>
      <c r="AO39" s="263"/>
      <c r="AP39" s="264"/>
      <c r="AQ39" s="264"/>
      <c r="AR39" s="265"/>
      <c r="AS39" s="266"/>
      <c r="AT39" s="151"/>
      <c r="AU39" s="11">
        <f t="shared" si="69"/>
        <v>3.5</v>
      </c>
      <c r="AV39" s="10">
        <f t="shared" si="95"/>
        <v>60.3</v>
      </c>
      <c r="AW39" s="10">
        <f t="shared" si="70"/>
        <v>1</v>
      </c>
      <c r="AX39" s="34">
        <f t="shared" si="96"/>
        <v>241.2</v>
      </c>
      <c r="AY39" s="263"/>
      <c r="AZ39" s="264"/>
      <c r="BA39" s="264"/>
      <c r="BB39" s="267"/>
      <c r="BC39" s="264"/>
      <c r="BD39" s="151"/>
      <c r="BE39" s="11">
        <f t="shared" si="65"/>
        <v>3.5</v>
      </c>
      <c r="BF39" s="10">
        <f t="shared" si="97"/>
        <v>88.699999999999989</v>
      </c>
      <c r="BG39" s="10">
        <f t="shared" si="67"/>
        <v>1</v>
      </c>
      <c r="BH39" s="34">
        <f t="shared" si="98"/>
        <v>354.79999999999995</v>
      </c>
      <c r="BI39" s="34">
        <f t="shared" si="99"/>
        <v>11.826666666666664</v>
      </c>
      <c r="BJ39" s="44">
        <f t="shared" ref="BJ39:BJ49" si="100">IF($D39&lt;&gt;"",(BH39-BF39),"")</f>
        <v>266.09999999999997</v>
      </c>
      <c r="BK39" s="44">
        <f t="shared" ref="BK39:BK49" si="101">IF($D39&lt;&gt;"",(BH39/BF39),"")</f>
        <v>4</v>
      </c>
      <c r="BL39" s="50">
        <f t="shared" ref="BL39:BL49" si="102">IF($D39&lt;&gt;"",(BH39*Q39/30),"")</f>
        <v>14.191999999999998</v>
      </c>
      <c r="BM39" s="44" t="str">
        <f t="shared" ref="BM39:BM49" si="103">IF(N39&lt;&gt;"",(30/Q39),"")</f>
        <v/>
      </c>
    </row>
    <row r="40" spans="1:65" x14ac:dyDescent="0.35">
      <c r="A40" s="95"/>
      <c r="B40" s="439" t="s">
        <v>270</v>
      </c>
      <c r="C40" s="259">
        <v>4.34</v>
      </c>
      <c r="D40" s="433">
        <v>4.34</v>
      </c>
      <c r="E40" s="10">
        <v>4.2</v>
      </c>
      <c r="F40" s="257">
        <f>IF(D40&lt;&gt;"",(D40*E40),"")</f>
        <v>18.228000000000002</v>
      </c>
      <c r="G40" s="20">
        <v>1.2</v>
      </c>
      <c r="H40" s="23">
        <f>IF(D40&lt;&gt;"",(D40*G40),"")</f>
        <v>5.2079999999999993</v>
      </c>
      <c r="I40" s="36">
        <f>IF(D40&lt;&gt;"",(H40*E40),"")</f>
        <v>21.8736</v>
      </c>
      <c r="J40" s="244">
        <v>9</v>
      </c>
      <c r="K40" s="230">
        <f>IF($D40&lt;&gt;"",(J40/G40),"")</f>
        <v>7.5</v>
      </c>
      <c r="L40" s="230">
        <f>IF($D40&lt;&gt;"",(D40/J40),"")</f>
        <v>0.48222222222222222</v>
      </c>
      <c r="M40" s="233">
        <f>IF(D40&lt;&gt;"",(F40/J40),"")</f>
        <v>2.0253333333333337</v>
      </c>
      <c r="N40" s="227"/>
      <c r="O40" s="11">
        <f t="shared" si="44"/>
        <v>2</v>
      </c>
      <c r="P40" s="10">
        <f t="shared" si="81"/>
        <v>23.7</v>
      </c>
      <c r="Q40" s="12">
        <f t="shared" si="46"/>
        <v>1.2</v>
      </c>
      <c r="R40" s="16">
        <f>IF($D40&lt;&gt;"",(P40*$E40*Q40),"")</f>
        <v>119.44800000000001</v>
      </c>
      <c r="S40" s="260">
        <f t="shared" si="83"/>
        <v>23.889600000000002</v>
      </c>
      <c r="T40" s="51">
        <f>IF($D40&lt;&gt;"",(R40-P40),"")</f>
        <v>95.748000000000005</v>
      </c>
      <c r="U40" s="50">
        <f>IF($D40&lt;&gt;"",(R40/P40),"")</f>
        <v>5.04</v>
      </c>
      <c r="V40" s="50">
        <f>IF($D40&lt;&gt;"",(R40*G40/5),"")</f>
        <v>28.667520000000003</v>
      </c>
      <c r="W40" s="44">
        <f>IF(D40&lt;&gt;"",(5/G40),"")</f>
        <v>4.166666666666667</v>
      </c>
      <c r="X40" s="151"/>
      <c r="Y40" s="11">
        <f t="shared" si="53"/>
        <v>3.1</v>
      </c>
      <c r="Z40" s="10">
        <f t="shared" si="88"/>
        <v>46.5</v>
      </c>
      <c r="AA40" s="12">
        <f t="shared" si="55"/>
        <v>1</v>
      </c>
      <c r="AB40" s="16">
        <f>IF($D40&lt;&gt;"",(Z40*$E40*AA40),"")</f>
        <v>195.3</v>
      </c>
      <c r="AC40" s="260">
        <f t="shared" si="90"/>
        <v>19.53</v>
      </c>
      <c r="AD40" s="51">
        <f>IF($D40&lt;&gt;"",(AB40-Z40),"")</f>
        <v>148.80000000000001</v>
      </c>
      <c r="AE40" s="50">
        <f>IF($D40&lt;&gt;"",(AB40/Z40),"")</f>
        <v>4.2</v>
      </c>
      <c r="AF40" s="50">
        <f>IF($D40&lt;&gt;"",(AB40*P40/10),"")</f>
        <v>462.86100000000005</v>
      </c>
      <c r="AG40" s="44">
        <f>IF(M40&lt;&gt;"",(10/G40),"")</f>
        <v>8.3333333333333339</v>
      </c>
      <c r="AH40" s="151"/>
      <c r="AI40" s="203" t="str">
        <f t="shared" si="62"/>
        <v>ENEPOXY HS MAGNUM Colours chart M51 VERDE BOSQUE ANTIBACTERIANO</v>
      </c>
      <c r="AJ40" s="235"/>
      <c r="AK40" s="261"/>
      <c r="AL40" s="262"/>
      <c r="AM40" s="262"/>
      <c r="AN40" s="263"/>
      <c r="AO40" s="263"/>
      <c r="AP40" s="264"/>
      <c r="AQ40" s="264"/>
      <c r="AR40" s="265"/>
      <c r="AS40" s="266"/>
      <c r="AT40" s="151"/>
      <c r="AU40" s="11">
        <f t="shared" si="69"/>
        <v>3.5</v>
      </c>
      <c r="AV40" s="10">
        <f t="shared" si="95"/>
        <v>90.3</v>
      </c>
      <c r="AW40" s="10">
        <f t="shared" si="70"/>
        <v>1</v>
      </c>
      <c r="AX40" s="34">
        <f>IF($D40&lt;&gt;"",(AV40*$E40*AW40),"")</f>
        <v>379.26</v>
      </c>
      <c r="AY40" s="263"/>
      <c r="AZ40" s="264"/>
      <c r="BA40" s="264"/>
      <c r="BB40" s="267"/>
      <c r="BC40" s="264"/>
      <c r="BD40" s="151"/>
      <c r="BE40" s="11">
        <f t="shared" si="65"/>
        <v>3.5</v>
      </c>
      <c r="BF40" s="10">
        <f t="shared" si="97"/>
        <v>133.69999999999999</v>
      </c>
      <c r="BG40" s="10">
        <f t="shared" si="67"/>
        <v>1</v>
      </c>
      <c r="BH40" s="34">
        <f>IF($D40&lt;&gt;"",(BF40*$E40*BG40),"")</f>
        <v>561.54</v>
      </c>
      <c r="BI40" s="34">
        <f>IF($D40&lt;&gt;"",(BH40/30),"")</f>
        <v>18.718</v>
      </c>
      <c r="BJ40" s="44">
        <f>IF($D40&lt;&gt;"",(BH40-BF40),"")</f>
        <v>427.84</v>
      </c>
      <c r="BK40" s="44">
        <f>IF($D40&lt;&gt;"",(BH40/BF40),"")</f>
        <v>4.2</v>
      </c>
      <c r="BL40" s="50">
        <f>IF($D40&lt;&gt;"",(BH40*Q40/30),"")</f>
        <v>22.461599999999997</v>
      </c>
      <c r="BM40" s="44" t="str">
        <f>IF(N40&lt;&gt;"",(30/Q40),"")</f>
        <v/>
      </c>
    </row>
    <row r="41" spans="1:65" x14ac:dyDescent="0.35">
      <c r="A41" s="95"/>
      <c r="B41" s="439" t="s">
        <v>309</v>
      </c>
      <c r="C41" s="259">
        <v>4.55</v>
      </c>
      <c r="D41" s="433">
        <v>4.55</v>
      </c>
      <c r="E41" s="10">
        <v>4</v>
      </c>
      <c r="F41" s="257">
        <f t="shared" ref="F41" si="104">IF(D41&lt;&gt;"",(D41*E41),"")</f>
        <v>18.2</v>
      </c>
      <c r="G41" s="20">
        <v>1.2</v>
      </c>
      <c r="H41" s="23">
        <f t="shared" ref="H41" si="105">IF(D41&lt;&gt;"",(D41*G41),"")</f>
        <v>5.46</v>
      </c>
      <c r="I41" s="36">
        <f t="shared" ref="I41" si="106">IF(D41&lt;&gt;"",(H41*E41),"")</f>
        <v>21.84</v>
      </c>
      <c r="J41" s="244">
        <v>9</v>
      </c>
      <c r="K41" s="230">
        <f t="shared" ref="K41" si="107">IF($D41&lt;&gt;"",(J41/G41),"")</f>
        <v>7.5</v>
      </c>
      <c r="L41" s="230">
        <f t="shared" ref="L41" si="108">IF($D41&lt;&gt;"",(D41/J41),"")</f>
        <v>0.50555555555555554</v>
      </c>
      <c r="M41" s="233">
        <f t="shared" ref="M41" si="109">IF(D41&lt;&gt;"",(F41/J41),"")</f>
        <v>2.0222222222222221</v>
      </c>
      <c r="N41" s="227"/>
      <c r="O41" s="11">
        <f t="shared" si="44"/>
        <v>2</v>
      </c>
      <c r="P41" s="10">
        <f t="shared" ref="P41" si="110">IF($D41&lt;&gt;"",(($D41*5)+O41),"")</f>
        <v>24.75</v>
      </c>
      <c r="Q41" s="12">
        <f t="shared" si="46"/>
        <v>1.2</v>
      </c>
      <c r="R41" s="16">
        <f t="shared" ref="R41" si="111">IF($D41&lt;&gt;"",(P41*$E41*Q41),"")</f>
        <v>118.8</v>
      </c>
      <c r="S41" s="260">
        <f t="shared" ref="S41" si="112">IF($D41&lt;&gt;"",(R41/5),"")</f>
        <v>23.759999999999998</v>
      </c>
      <c r="T41" s="51">
        <f t="shared" ref="T41" si="113">IF($D41&lt;&gt;"",(R41-P41),"")</f>
        <v>94.05</v>
      </c>
      <c r="U41" s="50">
        <f t="shared" ref="U41" si="114">IF($D41&lt;&gt;"",(R41/P41),"")</f>
        <v>4.8</v>
      </c>
      <c r="V41" s="50">
        <f t="shared" ref="V41" si="115">IF($D41&lt;&gt;"",(R41*G41/5),"")</f>
        <v>28.512</v>
      </c>
      <c r="W41" s="44">
        <f t="shared" ref="W41" si="116">IF(D41&lt;&gt;"",(5/G41),"")</f>
        <v>4.166666666666667</v>
      </c>
      <c r="X41" s="151"/>
      <c r="Y41" s="11">
        <f t="shared" si="53"/>
        <v>3.1</v>
      </c>
      <c r="Z41" s="10">
        <f t="shared" ref="Z41" si="117">IF($D41&lt;&gt;"",(($D41*10)+Y41),"")</f>
        <v>48.6</v>
      </c>
      <c r="AA41" s="12">
        <f t="shared" si="55"/>
        <v>1</v>
      </c>
      <c r="AB41" s="16">
        <f t="shared" ref="AB41" si="118">IF($D41&lt;&gt;"",(Z41*$E41*AA41),"")</f>
        <v>194.4</v>
      </c>
      <c r="AC41" s="260">
        <f t="shared" ref="AC41" si="119">IF($D41&lt;&gt;"",(AB41/10),"")</f>
        <v>19.440000000000001</v>
      </c>
      <c r="AD41" s="51">
        <f t="shared" ref="AD41" si="120">IF($D41&lt;&gt;"",(AB41-Z41),"")</f>
        <v>145.80000000000001</v>
      </c>
      <c r="AE41" s="50">
        <f t="shared" ref="AE41" si="121">IF($D41&lt;&gt;"",(AB41/Z41),"")</f>
        <v>4</v>
      </c>
      <c r="AF41" s="50">
        <f t="shared" ref="AF41" si="122">IF($D41&lt;&gt;"",(AB41*P41/10),"")</f>
        <v>481.14000000000004</v>
      </c>
      <c r="AG41" s="44">
        <f t="shared" ref="AG41" si="123">IF(M41&lt;&gt;"",(10/G41),"")</f>
        <v>8.3333333333333339</v>
      </c>
      <c r="AH41" s="151"/>
      <c r="AI41" s="203" t="str">
        <f t="shared" si="62"/>
        <v>ENEPOXY HS MAGNUM Colours chart M51 VERDE 6026 6036</v>
      </c>
      <c r="AJ41" s="235"/>
      <c r="AK41" s="261"/>
      <c r="AL41" s="262"/>
      <c r="AM41" s="262"/>
      <c r="AN41" s="263"/>
      <c r="AO41" s="263"/>
      <c r="AP41" s="264"/>
      <c r="AQ41" s="264"/>
      <c r="AR41" s="265"/>
      <c r="AS41" s="266"/>
      <c r="AT41" s="151"/>
      <c r="AU41" s="11">
        <f t="shared" si="69"/>
        <v>3.5</v>
      </c>
      <c r="AV41" s="10">
        <f t="shared" ref="AV41" si="124">IF($D41&lt;&gt;"",(($D41*20)+AU41),"")</f>
        <v>94.5</v>
      </c>
      <c r="AW41" s="10">
        <f t="shared" si="70"/>
        <v>1</v>
      </c>
      <c r="AX41" s="34">
        <f t="shared" ref="AX41" si="125">IF($D41&lt;&gt;"",(AV41*$E41*AW41),"")</f>
        <v>378</v>
      </c>
      <c r="AY41" s="263"/>
      <c r="AZ41" s="264"/>
      <c r="BA41" s="264"/>
      <c r="BB41" s="267"/>
      <c r="BC41" s="264"/>
      <c r="BD41" s="151"/>
      <c r="BE41" s="11">
        <f t="shared" si="65"/>
        <v>3.5</v>
      </c>
      <c r="BF41" s="10">
        <f t="shared" ref="BF41" si="126">IF($D41&lt;&gt;"",(($D41*30)+BE41),"")</f>
        <v>140</v>
      </c>
      <c r="BG41" s="10">
        <f t="shared" si="67"/>
        <v>1</v>
      </c>
      <c r="BH41" s="34">
        <f t="shared" ref="BH41" si="127">IF($D41&lt;&gt;"",(BF41*$E41*BG41),"")</f>
        <v>560</v>
      </c>
      <c r="BI41" s="34">
        <f t="shared" ref="BI41" si="128">IF($D41&lt;&gt;"",(BH41/30),"")</f>
        <v>18.666666666666668</v>
      </c>
      <c r="BJ41" s="44">
        <f t="shared" ref="BJ41" si="129">IF($D41&lt;&gt;"",(BH41-BF41),"")</f>
        <v>420</v>
      </c>
      <c r="BK41" s="44">
        <f t="shared" ref="BK41" si="130">IF($D41&lt;&gt;"",(BH41/BF41),"")</f>
        <v>4</v>
      </c>
      <c r="BL41" s="50">
        <f t="shared" ref="BL41" si="131">IF($D41&lt;&gt;"",(BH41*Q41/30),"")</f>
        <v>22.4</v>
      </c>
      <c r="BM41" s="44" t="str">
        <f t="shared" ref="BM41" si="132">IF(N41&lt;&gt;"",(30/Q41),"")</f>
        <v/>
      </c>
    </row>
    <row r="42" spans="1:65" x14ac:dyDescent="0.35">
      <c r="A42" s="95"/>
      <c r="B42" s="439" t="s">
        <v>262</v>
      </c>
      <c r="C42" s="259">
        <v>3.68</v>
      </c>
      <c r="D42" s="433">
        <v>3.68</v>
      </c>
      <c r="E42" s="10">
        <v>4</v>
      </c>
      <c r="F42" s="257">
        <f t="shared" si="75"/>
        <v>14.72</v>
      </c>
      <c r="G42" s="20">
        <v>1.2</v>
      </c>
      <c r="H42" s="23">
        <f t="shared" si="76"/>
        <v>4.4160000000000004</v>
      </c>
      <c r="I42" s="36">
        <f t="shared" si="77"/>
        <v>17.664000000000001</v>
      </c>
      <c r="J42" s="244">
        <v>9</v>
      </c>
      <c r="K42" s="230">
        <f t="shared" si="78"/>
        <v>7.5</v>
      </c>
      <c r="L42" s="230">
        <f t="shared" si="79"/>
        <v>0.40888888888888891</v>
      </c>
      <c r="M42" s="233">
        <f t="shared" si="80"/>
        <v>1.6355555555555557</v>
      </c>
      <c r="N42" s="227"/>
      <c r="O42" s="11">
        <f t="shared" si="44"/>
        <v>2</v>
      </c>
      <c r="P42" s="10">
        <f t="shared" si="81"/>
        <v>20.400000000000002</v>
      </c>
      <c r="Q42" s="12">
        <f t="shared" si="46"/>
        <v>1.2</v>
      </c>
      <c r="R42" s="16">
        <f t="shared" si="82"/>
        <v>97.92</v>
      </c>
      <c r="S42" s="260">
        <f t="shared" si="83"/>
        <v>19.584</v>
      </c>
      <c r="T42" s="51">
        <f t="shared" si="84"/>
        <v>77.52</v>
      </c>
      <c r="U42" s="50">
        <f t="shared" si="85"/>
        <v>4.8</v>
      </c>
      <c r="V42" s="50">
        <f t="shared" si="86"/>
        <v>23.500799999999998</v>
      </c>
      <c r="W42" s="44">
        <f t="shared" si="87"/>
        <v>4.166666666666667</v>
      </c>
      <c r="X42" s="151"/>
      <c r="Y42" s="11">
        <f t="shared" si="53"/>
        <v>3.1</v>
      </c>
      <c r="Z42" s="10">
        <f t="shared" si="88"/>
        <v>39.900000000000006</v>
      </c>
      <c r="AA42" s="12">
        <f t="shared" si="55"/>
        <v>1</v>
      </c>
      <c r="AB42" s="16">
        <f t="shared" si="89"/>
        <v>159.60000000000002</v>
      </c>
      <c r="AC42" s="260">
        <f t="shared" si="90"/>
        <v>15.960000000000003</v>
      </c>
      <c r="AD42" s="51">
        <f t="shared" si="91"/>
        <v>119.70000000000002</v>
      </c>
      <c r="AE42" s="50">
        <f t="shared" si="92"/>
        <v>4</v>
      </c>
      <c r="AF42" s="50">
        <f t="shared" si="93"/>
        <v>325.58400000000006</v>
      </c>
      <c r="AG42" s="44">
        <f t="shared" si="94"/>
        <v>8.3333333333333339</v>
      </c>
      <c r="AH42" s="151"/>
      <c r="AI42" s="203" t="str">
        <f t="shared" si="62"/>
        <v>ENEPOXY HS MAGNUM Colours chart M51 VERDE BOSQUE</v>
      </c>
      <c r="AJ42" s="235"/>
      <c r="AK42" s="261"/>
      <c r="AL42" s="262"/>
      <c r="AM42" s="262"/>
      <c r="AN42" s="263"/>
      <c r="AO42" s="263"/>
      <c r="AP42" s="264"/>
      <c r="AQ42" s="264"/>
      <c r="AR42" s="265"/>
      <c r="AS42" s="266"/>
      <c r="AT42" s="151"/>
      <c r="AU42" s="11">
        <f t="shared" si="69"/>
        <v>3.5</v>
      </c>
      <c r="AV42" s="10">
        <f t="shared" si="95"/>
        <v>77.100000000000009</v>
      </c>
      <c r="AW42" s="10">
        <f t="shared" si="70"/>
        <v>1</v>
      </c>
      <c r="AX42" s="34">
        <f t="shared" si="96"/>
        <v>308.40000000000003</v>
      </c>
      <c r="AY42" s="263"/>
      <c r="AZ42" s="264"/>
      <c r="BA42" s="264"/>
      <c r="BB42" s="267"/>
      <c r="BC42" s="264"/>
      <c r="BD42" s="151"/>
      <c r="BE42" s="11">
        <f t="shared" si="65"/>
        <v>3.5</v>
      </c>
      <c r="BF42" s="10">
        <f t="shared" si="97"/>
        <v>113.9</v>
      </c>
      <c r="BG42" s="10">
        <f t="shared" si="67"/>
        <v>1</v>
      </c>
      <c r="BH42" s="34">
        <f t="shared" si="98"/>
        <v>455.6</v>
      </c>
      <c r="BI42" s="34">
        <f t="shared" si="99"/>
        <v>15.186666666666667</v>
      </c>
      <c r="BJ42" s="44">
        <f t="shared" si="100"/>
        <v>341.70000000000005</v>
      </c>
      <c r="BK42" s="44">
        <f t="shared" si="101"/>
        <v>4</v>
      </c>
      <c r="BL42" s="50">
        <f t="shared" si="102"/>
        <v>18.224</v>
      </c>
      <c r="BM42" s="44" t="str">
        <f t="shared" si="103"/>
        <v/>
      </c>
    </row>
    <row r="43" spans="1:65" x14ac:dyDescent="0.35">
      <c r="A43" s="95"/>
      <c r="B43" s="437" t="s">
        <v>263</v>
      </c>
      <c r="C43" s="259">
        <v>3.58</v>
      </c>
      <c r="D43" s="433">
        <v>3.58</v>
      </c>
      <c r="E43" s="10">
        <v>4</v>
      </c>
      <c r="F43" s="257">
        <f t="shared" si="75"/>
        <v>14.32</v>
      </c>
      <c r="G43" s="20">
        <v>1.2</v>
      </c>
      <c r="H43" s="23">
        <f t="shared" si="76"/>
        <v>4.2960000000000003</v>
      </c>
      <c r="I43" s="36">
        <f t="shared" si="77"/>
        <v>17.184000000000001</v>
      </c>
      <c r="J43" s="244">
        <v>9</v>
      </c>
      <c r="K43" s="230">
        <f t="shared" si="78"/>
        <v>7.5</v>
      </c>
      <c r="L43" s="230">
        <f t="shared" si="79"/>
        <v>0.39777777777777779</v>
      </c>
      <c r="M43" s="233">
        <f t="shared" si="80"/>
        <v>1.5911111111111111</v>
      </c>
      <c r="N43" s="227"/>
      <c r="O43" s="11">
        <f t="shared" si="44"/>
        <v>2</v>
      </c>
      <c r="P43" s="10">
        <f t="shared" si="81"/>
        <v>19.899999999999999</v>
      </c>
      <c r="Q43" s="12">
        <f t="shared" si="46"/>
        <v>1.2</v>
      </c>
      <c r="R43" s="16">
        <f t="shared" si="82"/>
        <v>95.52</v>
      </c>
      <c r="S43" s="260">
        <f t="shared" si="83"/>
        <v>19.103999999999999</v>
      </c>
      <c r="T43" s="51">
        <f t="shared" si="84"/>
        <v>75.62</v>
      </c>
      <c r="U43" s="50">
        <f t="shared" si="85"/>
        <v>4.8</v>
      </c>
      <c r="V43" s="50">
        <f t="shared" si="86"/>
        <v>22.924799999999998</v>
      </c>
      <c r="W43" s="44">
        <f t="shared" si="87"/>
        <v>4.166666666666667</v>
      </c>
      <c r="X43" s="151"/>
      <c r="Y43" s="11">
        <f t="shared" si="53"/>
        <v>3.1</v>
      </c>
      <c r="Z43" s="10">
        <f t="shared" si="88"/>
        <v>38.9</v>
      </c>
      <c r="AA43" s="12">
        <f t="shared" si="55"/>
        <v>1</v>
      </c>
      <c r="AB43" s="16">
        <f t="shared" si="89"/>
        <v>155.6</v>
      </c>
      <c r="AC43" s="260">
        <f t="shared" si="90"/>
        <v>15.559999999999999</v>
      </c>
      <c r="AD43" s="51">
        <f t="shared" si="91"/>
        <v>116.69999999999999</v>
      </c>
      <c r="AE43" s="50">
        <f t="shared" si="92"/>
        <v>4</v>
      </c>
      <c r="AF43" s="50">
        <f t="shared" si="93"/>
        <v>309.64399999999995</v>
      </c>
      <c r="AG43" s="44">
        <f t="shared" si="94"/>
        <v>8.3333333333333339</v>
      </c>
      <c r="AH43" s="151"/>
      <c r="AI43" s="203" t="str">
        <f t="shared" si="62"/>
        <v>ENEPOXY HS MAGNUM Colours chart M51  VERDE BOSQUE CLARO 10%</v>
      </c>
      <c r="AJ43" s="235"/>
      <c r="AK43" s="261"/>
      <c r="AL43" s="262"/>
      <c r="AM43" s="262"/>
      <c r="AN43" s="263"/>
      <c r="AO43" s="263"/>
      <c r="AP43" s="264"/>
      <c r="AQ43" s="264"/>
      <c r="AR43" s="265"/>
      <c r="AS43" s="266"/>
      <c r="AT43" s="151"/>
      <c r="AU43" s="11">
        <f t="shared" si="69"/>
        <v>3.5</v>
      </c>
      <c r="AV43" s="10">
        <f t="shared" si="95"/>
        <v>75.099999999999994</v>
      </c>
      <c r="AW43" s="10">
        <f t="shared" si="70"/>
        <v>1</v>
      </c>
      <c r="AX43" s="34">
        <f t="shared" si="96"/>
        <v>300.39999999999998</v>
      </c>
      <c r="AY43" s="263"/>
      <c r="AZ43" s="264"/>
      <c r="BA43" s="264"/>
      <c r="BB43" s="267"/>
      <c r="BC43" s="264"/>
      <c r="BD43" s="151"/>
      <c r="BE43" s="11">
        <f t="shared" si="65"/>
        <v>3.5</v>
      </c>
      <c r="BF43" s="10">
        <f t="shared" si="97"/>
        <v>110.9</v>
      </c>
      <c r="BG43" s="10">
        <f t="shared" si="67"/>
        <v>1</v>
      </c>
      <c r="BH43" s="34">
        <f t="shared" si="98"/>
        <v>443.6</v>
      </c>
      <c r="BI43" s="34">
        <f t="shared" si="99"/>
        <v>14.786666666666667</v>
      </c>
      <c r="BJ43" s="44">
        <f t="shared" si="100"/>
        <v>332.70000000000005</v>
      </c>
      <c r="BK43" s="44">
        <f t="shared" si="101"/>
        <v>4</v>
      </c>
      <c r="BL43" s="50">
        <f t="shared" si="102"/>
        <v>17.744000000000003</v>
      </c>
      <c r="BM43" s="44" t="str">
        <f t="shared" si="103"/>
        <v/>
      </c>
    </row>
    <row r="44" spans="1:65" x14ac:dyDescent="0.35">
      <c r="A44" s="95"/>
      <c r="B44" s="440" t="s">
        <v>269</v>
      </c>
      <c r="C44" s="259">
        <v>3.88</v>
      </c>
      <c r="D44" s="433">
        <v>3.88</v>
      </c>
      <c r="E44" s="10">
        <v>4</v>
      </c>
      <c r="F44" s="257">
        <f t="shared" si="75"/>
        <v>15.52</v>
      </c>
      <c r="G44" s="20">
        <v>1.2</v>
      </c>
      <c r="H44" s="23">
        <f t="shared" si="76"/>
        <v>4.6559999999999997</v>
      </c>
      <c r="I44" s="36">
        <f t="shared" si="77"/>
        <v>18.623999999999999</v>
      </c>
      <c r="J44" s="244">
        <v>9</v>
      </c>
      <c r="K44" s="230">
        <f t="shared" si="78"/>
        <v>7.5</v>
      </c>
      <c r="L44" s="230">
        <f t="shared" si="79"/>
        <v>0.43111111111111111</v>
      </c>
      <c r="M44" s="233">
        <f t="shared" si="80"/>
        <v>1.7244444444444444</v>
      </c>
      <c r="N44" s="227"/>
      <c r="O44" s="11">
        <f t="shared" si="44"/>
        <v>2</v>
      </c>
      <c r="P44" s="10">
        <f t="shared" si="81"/>
        <v>21.4</v>
      </c>
      <c r="Q44" s="12">
        <f t="shared" si="46"/>
        <v>1.2</v>
      </c>
      <c r="R44" s="16">
        <f t="shared" si="82"/>
        <v>102.71999999999998</v>
      </c>
      <c r="S44" s="260">
        <f t="shared" si="83"/>
        <v>20.543999999999997</v>
      </c>
      <c r="T44" s="51">
        <f t="shared" si="84"/>
        <v>81.319999999999993</v>
      </c>
      <c r="U44" s="50">
        <f t="shared" si="85"/>
        <v>4.8</v>
      </c>
      <c r="V44" s="50">
        <f t="shared" si="86"/>
        <v>24.652799999999996</v>
      </c>
      <c r="W44" s="44">
        <f t="shared" si="87"/>
        <v>4.166666666666667</v>
      </c>
      <c r="X44" s="151"/>
      <c r="Y44" s="11">
        <f t="shared" si="53"/>
        <v>3.1</v>
      </c>
      <c r="Z44" s="10">
        <f t="shared" si="88"/>
        <v>41.9</v>
      </c>
      <c r="AA44" s="12">
        <f t="shared" si="55"/>
        <v>1</v>
      </c>
      <c r="AB44" s="16">
        <f t="shared" si="89"/>
        <v>167.6</v>
      </c>
      <c r="AC44" s="260">
        <f t="shared" si="90"/>
        <v>16.759999999999998</v>
      </c>
      <c r="AD44" s="51">
        <f t="shared" si="91"/>
        <v>125.69999999999999</v>
      </c>
      <c r="AE44" s="50">
        <f t="shared" si="92"/>
        <v>4</v>
      </c>
      <c r="AF44" s="50">
        <f t="shared" si="93"/>
        <v>358.66399999999993</v>
      </c>
      <c r="AG44" s="44">
        <f t="shared" si="94"/>
        <v>8.3333333333333339</v>
      </c>
      <c r="AH44" s="151"/>
      <c r="AI44" s="203" t="str">
        <f t="shared" si="62"/>
        <v>ENEPOXY HS MAGNUM Colours chart M51  AZUL ANTIBACTENIANO</v>
      </c>
      <c r="AJ44" s="235"/>
      <c r="AK44" s="261"/>
      <c r="AL44" s="262"/>
      <c r="AM44" s="262"/>
      <c r="AN44" s="263"/>
      <c r="AO44" s="263"/>
      <c r="AP44" s="264"/>
      <c r="AQ44" s="264"/>
      <c r="AR44" s="265"/>
      <c r="AS44" s="266"/>
      <c r="AT44" s="151"/>
      <c r="AU44" s="11">
        <f t="shared" si="69"/>
        <v>3.5</v>
      </c>
      <c r="AV44" s="10">
        <f t="shared" si="95"/>
        <v>81.099999999999994</v>
      </c>
      <c r="AW44" s="10">
        <f t="shared" si="70"/>
        <v>1</v>
      </c>
      <c r="AX44" s="34">
        <f t="shared" si="96"/>
        <v>324.39999999999998</v>
      </c>
      <c r="AY44" s="263"/>
      <c r="AZ44" s="264"/>
      <c r="BA44" s="264"/>
      <c r="BB44" s="267"/>
      <c r="BC44" s="264"/>
      <c r="BD44" s="151"/>
      <c r="BE44" s="11">
        <f t="shared" si="65"/>
        <v>3.5</v>
      </c>
      <c r="BF44" s="10">
        <f t="shared" si="97"/>
        <v>119.89999999999999</v>
      </c>
      <c r="BG44" s="10">
        <f t="shared" si="67"/>
        <v>1</v>
      </c>
      <c r="BH44" s="34">
        <f t="shared" si="98"/>
        <v>479.59999999999997</v>
      </c>
      <c r="BI44" s="34">
        <f>IF($D44&lt;&gt;"",(BH44/30),"")</f>
        <v>15.986666666666666</v>
      </c>
      <c r="BJ44" s="44">
        <f>IF($D44&lt;&gt;"",(BH44-BF44),"")</f>
        <v>359.7</v>
      </c>
      <c r="BK44" s="44">
        <f>IF($D44&lt;&gt;"",(BH44/BF44),"")</f>
        <v>4</v>
      </c>
      <c r="BL44" s="50">
        <f>IF($D44&lt;&gt;"",(BH44*Q44/30),"")</f>
        <v>19.184000000000001</v>
      </c>
      <c r="BM44" s="44" t="str">
        <f>IF(N44&lt;&gt;"",(30/Q44),"")</f>
        <v/>
      </c>
    </row>
    <row r="45" spans="1:65" x14ac:dyDescent="0.35">
      <c r="A45" s="95"/>
      <c r="B45" s="440" t="s">
        <v>265</v>
      </c>
      <c r="C45" s="259">
        <v>3.08</v>
      </c>
      <c r="D45" s="445">
        <v>3.18</v>
      </c>
      <c r="E45" s="10">
        <v>4</v>
      </c>
      <c r="F45" s="257">
        <f>IF(D45&lt;&gt;"",(D45*E45),"")</f>
        <v>12.72</v>
      </c>
      <c r="G45" s="20">
        <v>1.2</v>
      </c>
      <c r="H45" s="23">
        <f>IF(D45&lt;&gt;"",(D45*G45),"")</f>
        <v>3.8159999999999998</v>
      </c>
      <c r="I45" s="36">
        <f>IF(D45&lt;&gt;"",(H45*E45),"")</f>
        <v>15.263999999999999</v>
      </c>
      <c r="J45" s="244">
        <v>9</v>
      </c>
      <c r="K45" s="230">
        <f t="shared" si="78"/>
        <v>7.5</v>
      </c>
      <c r="L45" s="230">
        <f t="shared" si="79"/>
        <v>0.35333333333333333</v>
      </c>
      <c r="M45" s="233">
        <f t="shared" si="80"/>
        <v>1.4133333333333333</v>
      </c>
      <c r="N45" s="227"/>
      <c r="O45" s="11">
        <f t="shared" si="44"/>
        <v>2</v>
      </c>
      <c r="P45" s="10">
        <f t="shared" si="81"/>
        <v>17.899999999999999</v>
      </c>
      <c r="Q45" s="12">
        <f t="shared" si="46"/>
        <v>1.2</v>
      </c>
      <c r="R45" s="16">
        <f t="shared" si="82"/>
        <v>85.919999999999987</v>
      </c>
      <c r="S45" s="260">
        <f t="shared" si="83"/>
        <v>17.183999999999997</v>
      </c>
      <c r="T45" s="51">
        <f t="shared" si="84"/>
        <v>68.019999999999982</v>
      </c>
      <c r="U45" s="50">
        <f t="shared" si="85"/>
        <v>4.8</v>
      </c>
      <c r="V45" s="50">
        <f t="shared" si="86"/>
        <v>20.620799999999996</v>
      </c>
      <c r="W45" s="44">
        <f t="shared" si="87"/>
        <v>4.166666666666667</v>
      </c>
      <c r="X45" s="151"/>
      <c r="Y45" s="11">
        <f t="shared" si="53"/>
        <v>3.1</v>
      </c>
      <c r="Z45" s="10">
        <f t="shared" si="88"/>
        <v>34.9</v>
      </c>
      <c r="AA45" s="12">
        <f t="shared" si="55"/>
        <v>1</v>
      </c>
      <c r="AB45" s="16">
        <f t="shared" si="89"/>
        <v>139.6</v>
      </c>
      <c r="AC45" s="260">
        <f t="shared" si="90"/>
        <v>13.959999999999999</v>
      </c>
      <c r="AD45" s="51">
        <f t="shared" si="91"/>
        <v>104.69999999999999</v>
      </c>
      <c r="AE45" s="50">
        <f t="shared" si="92"/>
        <v>4</v>
      </c>
      <c r="AF45" s="50">
        <f t="shared" si="93"/>
        <v>249.88399999999996</v>
      </c>
      <c r="AG45" s="44">
        <f t="shared" si="94"/>
        <v>8.3333333333333339</v>
      </c>
      <c r="AH45" s="151"/>
      <c r="AI45" s="203" t="str">
        <f t="shared" si="62"/>
        <v>ENEPOXY HS MAGNUM Colours chart M51  AZUL ACERO</v>
      </c>
      <c r="AJ45" s="235"/>
      <c r="AK45" s="261"/>
      <c r="AL45" s="262"/>
      <c r="AM45" s="262"/>
      <c r="AN45" s="263"/>
      <c r="AO45" s="263"/>
      <c r="AP45" s="264"/>
      <c r="AQ45" s="264"/>
      <c r="AR45" s="265"/>
      <c r="AS45" s="266"/>
      <c r="AT45" s="151"/>
      <c r="AU45" s="11">
        <f t="shared" si="69"/>
        <v>3.5</v>
      </c>
      <c r="AV45" s="10">
        <f>IF($D45&lt;&gt;"",(($D45*20)+AU45),"")</f>
        <v>67.099999999999994</v>
      </c>
      <c r="AW45" s="10">
        <f t="shared" si="70"/>
        <v>1</v>
      </c>
      <c r="AX45" s="34">
        <f>IF($D45&lt;&gt;"",(AV45*$E45*AW45),"")</f>
        <v>268.39999999999998</v>
      </c>
      <c r="AY45" s="263"/>
      <c r="AZ45" s="264"/>
      <c r="BA45" s="264"/>
      <c r="BB45" s="267"/>
      <c r="BC45" s="264"/>
      <c r="BD45" s="151"/>
      <c r="BE45" s="11">
        <f t="shared" si="65"/>
        <v>3.5</v>
      </c>
      <c r="BF45" s="10">
        <f t="shared" si="97"/>
        <v>98.9</v>
      </c>
      <c r="BG45" s="10">
        <f t="shared" si="67"/>
        <v>1</v>
      </c>
      <c r="BH45" s="34">
        <f t="shared" si="98"/>
        <v>395.6</v>
      </c>
      <c r="BI45" s="34">
        <f>IF($D45&lt;&gt;"",(BH45/30),"")</f>
        <v>13.186666666666667</v>
      </c>
      <c r="BJ45" s="44">
        <f>IF($D45&lt;&gt;"",(BH45-BF45),"")</f>
        <v>296.70000000000005</v>
      </c>
      <c r="BK45" s="44">
        <f>IF($D45&lt;&gt;"",(BH45/BF45),"")</f>
        <v>4</v>
      </c>
      <c r="BL45" s="50">
        <f>IF($D45&lt;&gt;"",(BH45*Q45/30),"")</f>
        <v>15.824000000000002</v>
      </c>
      <c r="BM45" s="44" t="str">
        <f>IF(N45&lt;&gt;"",(30/Q45),"")</f>
        <v/>
      </c>
    </row>
    <row r="46" spans="1:65" x14ac:dyDescent="0.35">
      <c r="A46" s="95"/>
      <c r="B46" s="440" t="s">
        <v>283</v>
      </c>
      <c r="C46" s="259">
        <v>3.08</v>
      </c>
      <c r="D46" s="445">
        <v>3.18</v>
      </c>
      <c r="E46" s="10">
        <v>4</v>
      </c>
      <c r="F46" s="257">
        <f t="shared" si="75"/>
        <v>12.72</v>
      </c>
      <c r="G46" s="20">
        <v>1.2</v>
      </c>
      <c r="H46" s="23">
        <f t="shared" si="76"/>
        <v>3.8159999999999998</v>
      </c>
      <c r="I46" s="36">
        <f t="shared" si="77"/>
        <v>15.263999999999999</v>
      </c>
      <c r="J46" s="244">
        <v>9</v>
      </c>
      <c r="K46" s="230">
        <f t="shared" si="41"/>
        <v>7.5</v>
      </c>
      <c r="L46" s="230">
        <f t="shared" si="42"/>
        <v>0.35333333333333333</v>
      </c>
      <c r="M46" s="233">
        <f t="shared" si="43"/>
        <v>1.4133333333333333</v>
      </c>
      <c r="N46" s="227"/>
      <c r="O46" s="11">
        <f t="shared" si="44"/>
        <v>2</v>
      </c>
      <c r="P46" s="10">
        <f t="shared" si="45"/>
        <v>17.899999999999999</v>
      </c>
      <c r="Q46" s="12">
        <f t="shared" si="46"/>
        <v>1.2</v>
      </c>
      <c r="R46" s="16">
        <f t="shared" si="47"/>
        <v>85.919999999999987</v>
      </c>
      <c r="S46" s="260">
        <f t="shared" si="48"/>
        <v>17.183999999999997</v>
      </c>
      <c r="T46" s="51">
        <f t="shared" si="49"/>
        <v>68.019999999999982</v>
      </c>
      <c r="U46" s="50">
        <f t="shared" si="50"/>
        <v>4.8</v>
      </c>
      <c r="V46" s="50">
        <f t="shared" si="51"/>
        <v>20.620799999999996</v>
      </c>
      <c r="W46" s="44">
        <f t="shared" si="52"/>
        <v>4.166666666666667</v>
      </c>
      <c r="X46" s="151"/>
      <c r="Y46" s="11">
        <f t="shared" si="53"/>
        <v>3.1</v>
      </c>
      <c r="Z46" s="10">
        <f t="shared" si="54"/>
        <v>34.9</v>
      </c>
      <c r="AA46" s="12">
        <f t="shared" si="55"/>
        <v>1</v>
      </c>
      <c r="AB46" s="16">
        <f t="shared" si="56"/>
        <v>139.6</v>
      </c>
      <c r="AC46" s="260">
        <f t="shared" si="57"/>
        <v>13.959999999999999</v>
      </c>
      <c r="AD46" s="51">
        <f t="shared" si="58"/>
        <v>104.69999999999999</v>
      </c>
      <c r="AE46" s="50">
        <f t="shared" si="59"/>
        <v>4</v>
      </c>
      <c r="AF46" s="50">
        <f t="shared" si="60"/>
        <v>249.88399999999996</v>
      </c>
      <c r="AG46" s="44">
        <f t="shared" si="61"/>
        <v>8.3333333333333339</v>
      </c>
      <c r="AH46" s="151"/>
      <c r="AI46" s="203" t="str">
        <f t="shared" si="62"/>
        <v>ENEPOXY HS MAGNUM Colours chart M51  AZUL ACERO 5015 celeste</v>
      </c>
      <c r="AJ46" s="235"/>
      <c r="AK46" s="261"/>
      <c r="AL46" s="262"/>
      <c r="AM46" s="262"/>
      <c r="AN46" s="263"/>
      <c r="AO46" s="263"/>
      <c r="AP46" s="264"/>
      <c r="AQ46" s="264"/>
      <c r="AR46" s="265"/>
      <c r="AS46" s="266"/>
      <c r="AT46" s="151"/>
      <c r="AU46" s="11">
        <f t="shared" si="69"/>
        <v>3.5</v>
      </c>
      <c r="AV46" s="10">
        <f t="shared" si="95"/>
        <v>67.099999999999994</v>
      </c>
      <c r="AW46" s="10">
        <f t="shared" si="70"/>
        <v>1</v>
      </c>
      <c r="AX46" s="34">
        <f t="shared" si="96"/>
        <v>268.39999999999998</v>
      </c>
      <c r="AY46" s="263"/>
      <c r="AZ46" s="264"/>
      <c r="BA46" s="264"/>
      <c r="BB46" s="267"/>
      <c r="BC46" s="264"/>
      <c r="BD46" s="151"/>
      <c r="BE46" s="11">
        <f t="shared" si="65"/>
        <v>3.5</v>
      </c>
      <c r="BF46" s="10">
        <f t="shared" si="66"/>
        <v>98.9</v>
      </c>
      <c r="BG46" s="10">
        <f t="shared" si="67"/>
        <v>1</v>
      </c>
      <c r="BH46" s="34">
        <f t="shared" si="68"/>
        <v>395.6</v>
      </c>
      <c r="BI46" s="34">
        <f t="shared" si="99"/>
        <v>13.186666666666667</v>
      </c>
      <c r="BJ46" s="44">
        <f t="shared" si="100"/>
        <v>296.70000000000005</v>
      </c>
      <c r="BK46" s="44">
        <f t="shared" si="101"/>
        <v>4</v>
      </c>
      <c r="BL46" s="50">
        <f t="shared" si="102"/>
        <v>15.824000000000002</v>
      </c>
      <c r="BM46" s="44" t="str">
        <f t="shared" si="103"/>
        <v/>
      </c>
    </row>
    <row r="47" spans="1:65" x14ac:dyDescent="0.35">
      <c r="A47" s="95"/>
      <c r="B47" s="449" t="s">
        <v>271</v>
      </c>
      <c r="C47" s="259">
        <v>2.6</v>
      </c>
      <c r="D47" s="433">
        <v>2.6</v>
      </c>
      <c r="E47" s="10">
        <v>4</v>
      </c>
      <c r="F47" s="257">
        <f>IF(D47&lt;&gt;"",(D47*E47),"")</f>
        <v>10.4</v>
      </c>
      <c r="G47" s="20">
        <v>1.2</v>
      </c>
      <c r="H47" s="23">
        <f>IF(D47&lt;&gt;"",(D47*G47),"")</f>
        <v>3.12</v>
      </c>
      <c r="I47" s="36">
        <f>IF(D47&lt;&gt;"",(H47*E47),"")</f>
        <v>12.48</v>
      </c>
      <c r="J47" s="244">
        <v>9</v>
      </c>
      <c r="K47" s="230">
        <f>IF($D47&lt;&gt;"",(J47/G47),"")</f>
        <v>7.5</v>
      </c>
      <c r="L47" s="230">
        <f>IF($D47&lt;&gt;"",(D47/J47),"")</f>
        <v>0.28888888888888892</v>
      </c>
      <c r="M47" s="233">
        <f>IF(D47&lt;&gt;"",(F47/J47),"")</f>
        <v>1.1555555555555557</v>
      </c>
      <c r="N47" s="227"/>
      <c r="O47" s="11">
        <f t="shared" si="44"/>
        <v>2</v>
      </c>
      <c r="P47" s="10">
        <f>IF($D47&lt;&gt;"",(($D47*5)+O47),"")</f>
        <v>15</v>
      </c>
      <c r="Q47" s="12">
        <f t="shared" si="46"/>
        <v>1.2</v>
      </c>
      <c r="R47" s="16">
        <f>IF($D47&lt;&gt;"",(P47*$E47*Q47),"")</f>
        <v>72</v>
      </c>
      <c r="S47" s="260">
        <f>IF($D47&lt;&gt;"",(R47/5),"")</f>
        <v>14.4</v>
      </c>
      <c r="T47" s="51">
        <f>IF($D47&lt;&gt;"",(R47-P47),"")</f>
        <v>57</v>
      </c>
      <c r="U47" s="50">
        <f>IF($D47&lt;&gt;"",(R47/P47),"")</f>
        <v>4.8</v>
      </c>
      <c r="V47" s="50">
        <f>IF($D47&lt;&gt;"",(R47*G47/5),"")</f>
        <v>17.279999999999998</v>
      </c>
      <c r="W47" s="44">
        <f>IF(D47&lt;&gt;"",(5/G47),"")</f>
        <v>4.166666666666667</v>
      </c>
      <c r="X47" s="151"/>
      <c r="Y47" s="11">
        <f t="shared" si="53"/>
        <v>3.1</v>
      </c>
      <c r="Z47" s="10">
        <f>IF($D47&lt;&gt;"",(($D47*10)+Y47),"")</f>
        <v>29.1</v>
      </c>
      <c r="AA47" s="12">
        <f t="shared" si="55"/>
        <v>1</v>
      </c>
      <c r="AB47" s="16">
        <f>IF($D47&lt;&gt;"",(Z47*$E47*AA47),"")</f>
        <v>116.4</v>
      </c>
      <c r="AC47" s="260">
        <f>IF($D47&lt;&gt;"",(AB47/10),"")</f>
        <v>11.64</v>
      </c>
      <c r="AD47" s="51">
        <f>IF($D47&lt;&gt;"",(AB47-Z47),"")</f>
        <v>87.300000000000011</v>
      </c>
      <c r="AE47" s="50">
        <f>IF($D47&lt;&gt;"",(AB47/Z47),"")</f>
        <v>4</v>
      </c>
      <c r="AF47" s="50">
        <f>IF($D47&lt;&gt;"",(AB47*P47/10),"")</f>
        <v>174.6</v>
      </c>
      <c r="AG47" s="44">
        <f>IF(M47&lt;&gt;"",(10/G47),"")</f>
        <v>8.3333333333333339</v>
      </c>
      <c r="AH47" s="151"/>
      <c r="AI47" s="203" t="str">
        <f t="shared" si="62"/>
        <v>ENEPOXY HS MAGNUM primer</v>
      </c>
      <c r="AJ47" s="235"/>
      <c r="AK47" s="261"/>
      <c r="AL47" s="262"/>
      <c r="AM47" s="262"/>
      <c r="AN47" s="263"/>
      <c r="AO47" s="263"/>
      <c r="AP47" s="264"/>
      <c r="AQ47" s="264"/>
      <c r="AR47" s="265"/>
      <c r="AS47" s="266"/>
      <c r="AT47" s="151"/>
      <c r="AU47" s="11">
        <f t="shared" si="69"/>
        <v>3.5</v>
      </c>
      <c r="AV47" s="10">
        <f>IF($D47&lt;&gt;"",(($D47*20)+AU47),"")</f>
        <v>55.5</v>
      </c>
      <c r="AW47" s="10">
        <f t="shared" si="70"/>
        <v>1</v>
      </c>
      <c r="AX47" s="34">
        <f>IF($D47&lt;&gt;"",(AV47*$E47*AW47),"")</f>
        <v>222</v>
      </c>
      <c r="AY47" s="263"/>
      <c r="AZ47" s="264"/>
      <c r="BA47" s="264"/>
      <c r="BB47" s="267"/>
      <c r="BC47" s="264"/>
      <c r="BD47" s="151"/>
      <c r="BE47" s="11">
        <f t="shared" si="65"/>
        <v>3.5</v>
      </c>
      <c r="BF47" s="10">
        <f>IF($D47&lt;&gt;"",(($D47*30)+BE47),"")</f>
        <v>81.5</v>
      </c>
      <c r="BG47" s="10">
        <f t="shared" si="67"/>
        <v>1</v>
      </c>
      <c r="BH47" s="34">
        <f>IF($D47&lt;&gt;"",(BF47*$E47*BG47),"")</f>
        <v>326</v>
      </c>
      <c r="BI47" s="34">
        <f>IF($D47&lt;&gt;"",(BH47/30),"")</f>
        <v>10.866666666666667</v>
      </c>
      <c r="BJ47" s="44">
        <f>IF($D47&lt;&gt;"",(BH47-BF47),"")</f>
        <v>244.5</v>
      </c>
      <c r="BK47" s="44">
        <f>IF($D47&lt;&gt;"",(BH47/BF47),"")</f>
        <v>4</v>
      </c>
      <c r="BL47" s="50">
        <f>IF($D47&lt;&gt;"",(BH47*Q47/30),"")</f>
        <v>13.04</v>
      </c>
      <c r="BM47" s="44" t="str">
        <f>IF(N47&lt;&gt;"",(30/Q47),"")</f>
        <v/>
      </c>
    </row>
    <row r="48" spans="1:65" x14ac:dyDescent="0.35">
      <c r="A48" s="95"/>
      <c r="B48" s="339" t="s">
        <v>257</v>
      </c>
      <c r="C48" s="259">
        <v>2.6</v>
      </c>
      <c r="D48" s="433">
        <v>2.6</v>
      </c>
      <c r="E48" s="10">
        <v>4</v>
      </c>
      <c r="F48" s="257">
        <f t="shared" si="75"/>
        <v>10.4</v>
      </c>
      <c r="G48" s="20">
        <v>1.2</v>
      </c>
      <c r="H48" s="23">
        <f t="shared" si="76"/>
        <v>3.12</v>
      </c>
      <c r="I48" s="36">
        <f t="shared" si="77"/>
        <v>12.48</v>
      </c>
      <c r="J48" s="244">
        <v>9</v>
      </c>
      <c r="K48" s="230">
        <f t="shared" si="41"/>
        <v>7.5</v>
      </c>
      <c r="L48" s="230">
        <f t="shared" si="42"/>
        <v>0.28888888888888892</v>
      </c>
      <c r="M48" s="233">
        <f t="shared" si="43"/>
        <v>1.1555555555555557</v>
      </c>
      <c r="N48" s="227"/>
      <c r="O48" s="11">
        <f t="shared" si="44"/>
        <v>2</v>
      </c>
      <c r="P48" s="10">
        <f t="shared" si="45"/>
        <v>15</v>
      </c>
      <c r="Q48" s="12">
        <f t="shared" si="46"/>
        <v>1.2</v>
      </c>
      <c r="R48" s="16">
        <f t="shared" si="47"/>
        <v>72</v>
      </c>
      <c r="S48" s="260">
        <f t="shared" si="48"/>
        <v>14.4</v>
      </c>
      <c r="T48" s="51">
        <f t="shared" si="49"/>
        <v>57</v>
      </c>
      <c r="U48" s="50">
        <f t="shared" si="50"/>
        <v>4.8</v>
      </c>
      <c r="V48" s="50">
        <f t="shared" si="51"/>
        <v>17.279999999999998</v>
      </c>
      <c r="W48" s="44">
        <f t="shared" si="52"/>
        <v>4.166666666666667</v>
      </c>
      <c r="X48" s="151"/>
      <c r="Y48" s="11">
        <f t="shared" si="53"/>
        <v>3.1</v>
      </c>
      <c r="Z48" s="10">
        <f t="shared" si="54"/>
        <v>29.1</v>
      </c>
      <c r="AA48" s="12">
        <f t="shared" si="55"/>
        <v>1</v>
      </c>
      <c r="AB48" s="16">
        <f t="shared" si="56"/>
        <v>116.4</v>
      </c>
      <c r="AC48" s="260">
        <f t="shared" si="57"/>
        <v>11.64</v>
      </c>
      <c r="AD48" s="51">
        <f t="shared" si="58"/>
        <v>87.300000000000011</v>
      </c>
      <c r="AE48" s="50">
        <f t="shared" si="59"/>
        <v>4</v>
      </c>
      <c r="AF48" s="50">
        <f t="shared" si="60"/>
        <v>174.6</v>
      </c>
      <c r="AG48" s="44">
        <f t="shared" si="61"/>
        <v>8.3333333333333339</v>
      </c>
      <c r="AH48" s="151"/>
      <c r="AI48" s="203" t="str">
        <f t="shared" si="62"/>
        <v>ENEPOXY HS MAGNUM Colours chart M51</v>
      </c>
      <c r="AJ48" s="235"/>
      <c r="AK48" s="261"/>
      <c r="AL48" s="262"/>
      <c r="AM48" s="262"/>
      <c r="AN48" s="263"/>
      <c r="AO48" s="263"/>
      <c r="AP48" s="264"/>
      <c r="AQ48" s="264"/>
      <c r="AR48" s="265"/>
      <c r="AS48" s="266"/>
      <c r="AT48" s="151"/>
      <c r="AU48" s="11">
        <f t="shared" si="69"/>
        <v>3.5</v>
      </c>
      <c r="AV48" s="10">
        <f t="shared" si="95"/>
        <v>55.5</v>
      </c>
      <c r="AW48" s="10">
        <f t="shared" si="70"/>
        <v>1</v>
      </c>
      <c r="AX48" s="34">
        <f t="shared" si="96"/>
        <v>222</v>
      </c>
      <c r="AY48" s="263"/>
      <c r="AZ48" s="264"/>
      <c r="BA48" s="264"/>
      <c r="BB48" s="267"/>
      <c r="BC48" s="264"/>
      <c r="BD48" s="151"/>
      <c r="BE48" s="11">
        <f t="shared" si="65"/>
        <v>3.5</v>
      </c>
      <c r="BF48" s="10">
        <f t="shared" si="66"/>
        <v>81.5</v>
      </c>
      <c r="BG48" s="10">
        <f t="shared" si="67"/>
        <v>1</v>
      </c>
      <c r="BH48" s="34">
        <f t="shared" si="68"/>
        <v>326</v>
      </c>
      <c r="BI48" s="34">
        <f t="shared" si="99"/>
        <v>10.866666666666667</v>
      </c>
      <c r="BJ48" s="44">
        <f t="shared" si="100"/>
        <v>244.5</v>
      </c>
      <c r="BK48" s="44">
        <f t="shared" si="101"/>
        <v>4</v>
      </c>
      <c r="BL48" s="50">
        <f t="shared" si="102"/>
        <v>13.04</v>
      </c>
      <c r="BM48" s="44" t="str">
        <f t="shared" si="103"/>
        <v/>
      </c>
    </row>
    <row r="49" spans="1:69" x14ac:dyDescent="0.35">
      <c r="A49" s="95"/>
      <c r="B49" s="437" t="s">
        <v>261</v>
      </c>
      <c r="C49" s="259">
        <v>2.4500000000000002</v>
      </c>
      <c r="D49" s="442">
        <v>2.4500000000000002</v>
      </c>
      <c r="E49" s="10">
        <v>4</v>
      </c>
      <c r="F49" s="257">
        <f t="shared" si="75"/>
        <v>9.8000000000000007</v>
      </c>
      <c r="G49" s="20">
        <v>1.2</v>
      </c>
      <c r="H49" s="23">
        <f t="shared" si="76"/>
        <v>2.94</v>
      </c>
      <c r="I49" s="36">
        <f t="shared" si="77"/>
        <v>11.76</v>
      </c>
      <c r="J49" s="244">
        <v>9</v>
      </c>
      <c r="K49" s="230">
        <f t="shared" si="41"/>
        <v>7.5</v>
      </c>
      <c r="L49" s="230">
        <f t="shared" si="42"/>
        <v>0.27222222222222225</v>
      </c>
      <c r="M49" s="233">
        <f t="shared" si="43"/>
        <v>1.088888888888889</v>
      </c>
      <c r="N49" s="227"/>
      <c r="O49" s="11">
        <f t="shared" si="44"/>
        <v>2</v>
      </c>
      <c r="P49" s="10">
        <f t="shared" si="45"/>
        <v>14.25</v>
      </c>
      <c r="Q49" s="12">
        <f t="shared" si="46"/>
        <v>1.2</v>
      </c>
      <c r="R49" s="16">
        <f t="shared" si="47"/>
        <v>68.399999999999991</v>
      </c>
      <c r="S49" s="260">
        <f t="shared" si="48"/>
        <v>13.679999999999998</v>
      </c>
      <c r="T49" s="51">
        <f t="shared" si="49"/>
        <v>54.149999999999991</v>
      </c>
      <c r="U49" s="50">
        <f t="shared" si="50"/>
        <v>4.8</v>
      </c>
      <c r="V49" s="50">
        <f t="shared" si="51"/>
        <v>16.415999999999997</v>
      </c>
      <c r="W49" s="44">
        <f t="shared" si="52"/>
        <v>4.166666666666667</v>
      </c>
      <c r="X49" s="151"/>
      <c r="Y49" s="11">
        <f t="shared" si="53"/>
        <v>3.1</v>
      </c>
      <c r="Z49" s="10">
        <f t="shared" si="54"/>
        <v>27.6</v>
      </c>
      <c r="AA49" s="12">
        <f t="shared" si="55"/>
        <v>1</v>
      </c>
      <c r="AB49" s="16">
        <f t="shared" si="56"/>
        <v>110.4</v>
      </c>
      <c r="AC49" s="260">
        <f t="shared" si="57"/>
        <v>11.040000000000001</v>
      </c>
      <c r="AD49" s="51">
        <f t="shared" si="58"/>
        <v>82.800000000000011</v>
      </c>
      <c r="AE49" s="50">
        <f t="shared" si="59"/>
        <v>4</v>
      </c>
      <c r="AF49" s="50">
        <f t="shared" si="60"/>
        <v>157.32</v>
      </c>
      <c r="AG49" s="44">
        <f t="shared" si="61"/>
        <v>8.3333333333333339</v>
      </c>
      <c r="AH49" s="151"/>
      <c r="AI49" s="203" t="str">
        <f t="shared" si="62"/>
        <v>ENEPOXY HS MAGNUM Colours chart M51 MORTERO</v>
      </c>
      <c r="AJ49" s="235"/>
      <c r="AK49" s="261"/>
      <c r="AL49" s="262"/>
      <c r="AM49" s="262"/>
      <c r="AN49" s="263"/>
      <c r="AO49" s="263"/>
      <c r="AP49" s="264"/>
      <c r="AQ49" s="264"/>
      <c r="AR49" s="265"/>
      <c r="AS49" s="266"/>
      <c r="AT49" s="151"/>
      <c r="AU49" s="11">
        <f t="shared" si="69"/>
        <v>3.5</v>
      </c>
      <c r="AV49" s="10">
        <f t="shared" si="95"/>
        <v>52.5</v>
      </c>
      <c r="AW49" s="10">
        <f t="shared" si="70"/>
        <v>1</v>
      </c>
      <c r="AX49" s="34">
        <f t="shared" si="96"/>
        <v>210</v>
      </c>
      <c r="AY49" s="263"/>
      <c r="AZ49" s="264"/>
      <c r="BA49" s="264"/>
      <c r="BB49" s="267"/>
      <c r="BC49" s="264"/>
      <c r="BD49" s="151"/>
      <c r="BE49" s="11">
        <f t="shared" si="65"/>
        <v>3.5</v>
      </c>
      <c r="BF49" s="10">
        <f t="shared" si="66"/>
        <v>77</v>
      </c>
      <c r="BG49" s="10">
        <f t="shared" si="67"/>
        <v>1</v>
      </c>
      <c r="BH49" s="34">
        <f t="shared" si="68"/>
        <v>308</v>
      </c>
      <c r="BI49" s="34">
        <f t="shared" si="99"/>
        <v>10.266666666666667</v>
      </c>
      <c r="BJ49" s="44">
        <f t="shared" si="100"/>
        <v>231</v>
      </c>
      <c r="BK49" s="44">
        <f t="shared" si="101"/>
        <v>4</v>
      </c>
      <c r="BL49" s="50">
        <f t="shared" si="102"/>
        <v>12.319999999999999</v>
      </c>
      <c r="BM49" s="44" t="str">
        <f t="shared" si="103"/>
        <v/>
      </c>
    </row>
    <row r="50" spans="1:69" x14ac:dyDescent="0.35">
      <c r="A50" s="95"/>
      <c r="B50" s="440" t="s">
        <v>282</v>
      </c>
      <c r="C50" s="259">
        <v>3.7</v>
      </c>
      <c r="D50" s="445">
        <v>4</v>
      </c>
      <c r="E50" s="10">
        <v>4</v>
      </c>
      <c r="F50" s="257">
        <f>IF(D50&lt;&gt;"",(D50*E50),"")</f>
        <v>16</v>
      </c>
      <c r="G50" s="20">
        <v>1.2</v>
      </c>
      <c r="H50" s="23">
        <f>IF(D50&lt;&gt;"",(D50*G50),"")</f>
        <v>4.8</v>
      </c>
      <c r="I50" s="36">
        <f>IF(D50&lt;&gt;"",(H50*E50),"")</f>
        <v>19.2</v>
      </c>
      <c r="J50" s="244">
        <v>9</v>
      </c>
      <c r="K50" s="230">
        <f>IF($D50&lt;&gt;"",(J50/G50),"")</f>
        <v>7.5</v>
      </c>
      <c r="L50" s="230">
        <f>IF($D50&lt;&gt;"",(D50/J50),"")</f>
        <v>0.44444444444444442</v>
      </c>
      <c r="M50" s="233">
        <f>IF(D50&lt;&gt;"",(F50/J50),"")</f>
        <v>1.7777777777777777</v>
      </c>
      <c r="N50" s="227"/>
      <c r="O50" s="11">
        <f t="shared" si="44"/>
        <v>2</v>
      </c>
      <c r="P50" s="10">
        <f>IF($D50&lt;&gt;"",(($D50*5)+O50),"")</f>
        <v>22</v>
      </c>
      <c r="Q50" s="12">
        <f t="shared" si="46"/>
        <v>1.2</v>
      </c>
      <c r="R50" s="16">
        <f>IF($D50&lt;&gt;"",(P50*$E50*Q50),"")</f>
        <v>105.6</v>
      </c>
      <c r="S50" s="260">
        <f>IF($D50&lt;&gt;"",(R50/5),"")</f>
        <v>21.119999999999997</v>
      </c>
      <c r="T50" s="51">
        <f>IF($D50&lt;&gt;"",(R50-P50),"")</f>
        <v>83.6</v>
      </c>
      <c r="U50" s="50">
        <f>IF($D50&lt;&gt;"",(R50/P50),"")</f>
        <v>4.8</v>
      </c>
      <c r="V50" s="50">
        <f>IF($D50&lt;&gt;"",(R50*G50/5),"")</f>
        <v>25.343999999999998</v>
      </c>
      <c r="W50" s="44">
        <f>IF(D50&lt;&gt;"",(5/G50),"")</f>
        <v>4.166666666666667</v>
      </c>
      <c r="X50" s="151"/>
      <c r="Y50" s="11">
        <f t="shared" si="53"/>
        <v>3.1</v>
      </c>
      <c r="Z50" s="10">
        <f>IF($D50&lt;&gt;"",(($D50*10)+Y50),"")</f>
        <v>43.1</v>
      </c>
      <c r="AA50" s="12">
        <f t="shared" si="55"/>
        <v>1</v>
      </c>
      <c r="AB50" s="16">
        <f>IF($D50&lt;&gt;"",(Z50*$E50*AA50),"")</f>
        <v>172.4</v>
      </c>
      <c r="AC50" s="260">
        <f>IF($D50&lt;&gt;"",(AB50/10),"")</f>
        <v>17.240000000000002</v>
      </c>
      <c r="AD50" s="51">
        <f>IF($D50&lt;&gt;"",(AB50-Z50),"")</f>
        <v>129.30000000000001</v>
      </c>
      <c r="AE50" s="50">
        <f>IF($D50&lt;&gt;"",(AB50/Z50),"")</f>
        <v>4</v>
      </c>
      <c r="AF50" s="50">
        <f>IF($D50&lt;&gt;"",(AB50*P50/10),"")</f>
        <v>379.28000000000003</v>
      </c>
      <c r="AG50" s="44">
        <f>IF(M50&lt;&gt;"",(10/G50),"")</f>
        <v>8.3333333333333339</v>
      </c>
      <c r="AH50" s="151"/>
      <c r="AI50" s="203" t="str">
        <f t="shared" si="62"/>
        <v>ENEPOXY HSCR BLANCO</v>
      </c>
      <c r="AJ50" s="235"/>
      <c r="AK50" s="261"/>
      <c r="AL50" s="262"/>
      <c r="AM50" s="262"/>
      <c r="AN50" s="263"/>
      <c r="AO50" s="263"/>
      <c r="AP50" s="264"/>
      <c r="AQ50" s="264"/>
      <c r="AR50" s="265"/>
      <c r="AS50" s="266"/>
      <c r="AT50" s="151"/>
      <c r="AU50" s="11">
        <f t="shared" si="69"/>
        <v>3.5</v>
      </c>
      <c r="AV50" s="10">
        <f>IF($D50&lt;&gt;"",(($D50*20)+AU50),"")</f>
        <v>83.5</v>
      </c>
      <c r="AW50" s="10">
        <f t="shared" si="70"/>
        <v>1</v>
      </c>
      <c r="AX50" s="34">
        <f>IF($D50&lt;&gt;"",(AV50*$E50*AW50),"")</f>
        <v>334</v>
      </c>
      <c r="AY50" s="263"/>
      <c r="AZ50" s="264"/>
      <c r="BA50" s="264"/>
      <c r="BB50" s="267"/>
      <c r="BC50" s="264"/>
      <c r="BD50" s="151"/>
      <c r="BE50" s="11">
        <f t="shared" si="65"/>
        <v>3.5</v>
      </c>
      <c r="BF50" s="10">
        <f>IF($D50&lt;&gt;"",(($D50*30)+BE50),"")</f>
        <v>123.5</v>
      </c>
      <c r="BG50" s="10">
        <f t="shared" si="67"/>
        <v>1</v>
      </c>
      <c r="BH50" s="34">
        <f>IF($D50&lt;&gt;"",(BF50*$E50*BG50),"")</f>
        <v>494</v>
      </c>
      <c r="BI50" s="34">
        <f>IF($D50&lt;&gt;"",(BH50/30),"")</f>
        <v>16.466666666666665</v>
      </c>
      <c r="BJ50" s="44">
        <f>IF($D50&lt;&gt;"",(BH50-BF50),"")</f>
        <v>370.5</v>
      </c>
      <c r="BK50" s="44">
        <f>IF($D50&lt;&gt;"",(BH50/BF50),"")</f>
        <v>4</v>
      </c>
      <c r="BL50" s="50">
        <f>IF($D50&lt;&gt;"",(BH50*Q50/30),"")</f>
        <v>19.759999999999998</v>
      </c>
      <c r="BM50" s="44" t="str">
        <f>IF(N50&lt;&gt;"",(30/Q50),"")</f>
        <v/>
      </c>
    </row>
    <row r="51" spans="1:69" x14ac:dyDescent="0.35">
      <c r="A51" s="95"/>
      <c r="B51" s="396" t="s">
        <v>243</v>
      </c>
      <c r="C51" s="259">
        <v>2.4</v>
      </c>
      <c r="D51" s="433">
        <v>2.4</v>
      </c>
      <c r="E51" s="10">
        <v>4</v>
      </c>
      <c r="F51" s="257">
        <f t="shared" si="75"/>
        <v>9.6</v>
      </c>
      <c r="G51" s="20">
        <v>1.2</v>
      </c>
      <c r="H51" s="23">
        <f t="shared" si="76"/>
        <v>2.88</v>
      </c>
      <c r="I51" s="36">
        <f t="shared" si="77"/>
        <v>11.52</v>
      </c>
      <c r="J51" s="244">
        <v>9</v>
      </c>
      <c r="K51" s="230">
        <f t="shared" si="41"/>
        <v>7.5</v>
      </c>
      <c r="L51" s="230">
        <f t="shared" si="42"/>
        <v>0.26666666666666666</v>
      </c>
      <c r="M51" s="233">
        <f t="shared" si="43"/>
        <v>1.0666666666666667</v>
      </c>
      <c r="N51" s="227"/>
      <c r="O51" s="11">
        <f t="shared" si="44"/>
        <v>2</v>
      </c>
      <c r="P51" s="10">
        <f t="shared" si="45"/>
        <v>14</v>
      </c>
      <c r="Q51" s="12">
        <f t="shared" si="46"/>
        <v>1.2</v>
      </c>
      <c r="R51" s="16">
        <f t="shared" si="47"/>
        <v>67.2</v>
      </c>
      <c r="S51" s="260">
        <f t="shared" si="48"/>
        <v>13.440000000000001</v>
      </c>
      <c r="T51" s="51">
        <f t="shared" si="49"/>
        <v>53.2</v>
      </c>
      <c r="U51" s="50">
        <f t="shared" si="50"/>
        <v>4.8</v>
      </c>
      <c r="V51" s="50">
        <f t="shared" si="51"/>
        <v>16.128</v>
      </c>
      <c r="W51" s="44">
        <f t="shared" si="52"/>
        <v>4.166666666666667</v>
      </c>
      <c r="X51" s="151"/>
      <c r="Y51" s="11">
        <f t="shared" si="53"/>
        <v>3.1</v>
      </c>
      <c r="Z51" s="10">
        <f t="shared" si="54"/>
        <v>27.1</v>
      </c>
      <c r="AA51" s="12">
        <f t="shared" si="55"/>
        <v>1</v>
      </c>
      <c r="AB51" s="16">
        <f t="shared" si="56"/>
        <v>108.4</v>
      </c>
      <c r="AC51" s="260">
        <f t="shared" si="57"/>
        <v>10.84</v>
      </c>
      <c r="AD51" s="51">
        <f t="shared" si="58"/>
        <v>81.300000000000011</v>
      </c>
      <c r="AE51" s="50">
        <f t="shared" si="59"/>
        <v>4</v>
      </c>
      <c r="AF51" s="50">
        <f t="shared" si="60"/>
        <v>151.76000000000002</v>
      </c>
      <c r="AG51" s="44">
        <f t="shared" si="61"/>
        <v>8.3333333333333339</v>
      </c>
      <c r="AH51" s="151"/>
      <c r="AI51" s="203" t="str">
        <f t="shared" si="62"/>
        <v>ENEPOXY HS MAGNUM Colours chart M19</v>
      </c>
      <c r="AJ51" s="235"/>
      <c r="AK51" s="261"/>
      <c r="AL51" s="262"/>
      <c r="AM51" s="262"/>
      <c r="AN51" s="263"/>
      <c r="AO51" s="263"/>
      <c r="AP51" s="264"/>
      <c r="AQ51" s="264"/>
      <c r="AR51" s="265"/>
      <c r="AS51" s="266"/>
      <c r="AT51" s="151"/>
      <c r="AU51" s="11">
        <f t="shared" si="69"/>
        <v>3.5</v>
      </c>
      <c r="AV51" s="10">
        <f t="shared" si="95"/>
        <v>51.5</v>
      </c>
      <c r="AW51" s="10">
        <f t="shared" si="70"/>
        <v>1</v>
      </c>
      <c r="AX51" s="34">
        <f t="shared" si="96"/>
        <v>206</v>
      </c>
      <c r="AY51" s="263"/>
      <c r="AZ51" s="264"/>
      <c r="BA51" s="264"/>
      <c r="BB51" s="267"/>
      <c r="BC51" s="264"/>
      <c r="BD51" s="151"/>
      <c r="BE51" s="11">
        <f t="shared" si="65"/>
        <v>3.5</v>
      </c>
      <c r="BF51" s="10">
        <f t="shared" si="66"/>
        <v>75.5</v>
      </c>
      <c r="BG51" s="10">
        <f t="shared" si="67"/>
        <v>1</v>
      </c>
      <c r="BH51" s="34">
        <f t="shared" si="68"/>
        <v>302</v>
      </c>
      <c r="BI51" s="34">
        <f>IF($D51&lt;&gt;"",(BH51/30),"")</f>
        <v>10.066666666666666</v>
      </c>
      <c r="BJ51" s="44">
        <f>IF($D51&lt;&gt;"",(BH51-BF51),"")</f>
        <v>226.5</v>
      </c>
      <c r="BK51" s="44">
        <f>IF($D51&lt;&gt;"",(BH51/BF51),"")</f>
        <v>4</v>
      </c>
      <c r="BL51" s="50">
        <f>IF($D51&lt;&gt;"",(BH51*Q51/30),"")</f>
        <v>12.08</v>
      </c>
      <c r="BM51" s="44" t="str">
        <f>IF(N51&lt;&gt;"",(30/Q51),"")</f>
        <v/>
      </c>
    </row>
    <row r="52" spans="1:69" x14ac:dyDescent="0.35">
      <c r="A52" s="401"/>
      <c r="B52" s="396" t="s">
        <v>251</v>
      </c>
      <c r="C52" s="259">
        <v>3.4</v>
      </c>
      <c r="D52" s="433">
        <v>3.4</v>
      </c>
      <c r="E52" s="10">
        <v>4</v>
      </c>
      <c r="F52" s="257">
        <f t="shared" si="75"/>
        <v>13.6</v>
      </c>
      <c r="G52" s="20">
        <v>1.2</v>
      </c>
      <c r="H52" s="23">
        <f t="shared" si="76"/>
        <v>4.08</v>
      </c>
      <c r="I52" s="36">
        <f t="shared" si="77"/>
        <v>16.32</v>
      </c>
      <c r="J52" s="244">
        <v>9</v>
      </c>
      <c r="K52" s="230">
        <f t="shared" si="41"/>
        <v>7.5</v>
      </c>
      <c r="L52" s="230">
        <f t="shared" si="42"/>
        <v>0.37777777777777777</v>
      </c>
      <c r="M52" s="233">
        <f t="shared" si="43"/>
        <v>1.5111111111111111</v>
      </c>
      <c r="N52" s="227"/>
      <c r="O52" s="11">
        <f t="shared" si="44"/>
        <v>2</v>
      </c>
      <c r="P52" s="10">
        <f t="shared" si="45"/>
        <v>19</v>
      </c>
      <c r="Q52" s="12">
        <f t="shared" si="46"/>
        <v>1.2</v>
      </c>
      <c r="R52" s="16">
        <f t="shared" si="47"/>
        <v>91.2</v>
      </c>
      <c r="S52" s="260">
        <f t="shared" si="48"/>
        <v>18.240000000000002</v>
      </c>
      <c r="T52" s="51">
        <f t="shared" si="49"/>
        <v>72.2</v>
      </c>
      <c r="U52" s="50">
        <f t="shared" si="50"/>
        <v>4.8</v>
      </c>
      <c r="V52" s="50">
        <f t="shared" si="51"/>
        <v>21.887999999999998</v>
      </c>
      <c r="W52" s="44">
        <f t="shared" si="52"/>
        <v>4.166666666666667</v>
      </c>
      <c r="X52" s="151"/>
      <c r="Y52" s="11">
        <f t="shared" si="53"/>
        <v>3.1</v>
      </c>
      <c r="Z52" s="10">
        <f t="shared" si="54"/>
        <v>37.1</v>
      </c>
      <c r="AA52" s="12">
        <f t="shared" si="55"/>
        <v>1</v>
      </c>
      <c r="AB52" s="16">
        <f t="shared" si="56"/>
        <v>148.4</v>
      </c>
      <c r="AC52" s="260">
        <f t="shared" si="57"/>
        <v>14.84</v>
      </c>
      <c r="AD52" s="51">
        <f t="shared" si="58"/>
        <v>111.30000000000001</v>
      </c>
      <c r="AE52" s="50">
        <f t="shared" si="59"/>
        <v>4</v>
      </c>
      <c r="AF52" s="50">
        <f t="shared" si="60"/>
        <v>281.95999999999998</v>
      </c>
      <c r="AG52" s="44">
        <f t="shared" si="61"/>
        <v>8.3333333333333339</v>
      </c>
      <c r="AH52" s="151"/>
      <c r="AI52" s="203" t="str">
        <f t="shared" si="62"/>
        <v>ENEPOXY HS MAGNUM Colours chart M19 ANTIBACTERIANO</v>
      </c>
      <c r="AJ52" s="235"/>
      <c r="AK52" s="261"/>
      <c r="AL52" s="262"/>
      <c r="AM52" s="262"/>
      <c r="AN52" s="263"/>
      <c r="AO52" s="263"/>
      <c r="AP52" s="264"/>
      <c r="AQ52" s="264"/>
      <c r="AR52" s="265"/>
      <c r="AS52" s="266"/>
      <c r="AT52" s="151"/>
      <c r="AU52" s="11">
        <f t="shared" si="69"/>
        <v>3.5</v>
      </c>
      <c r="AV52" s="10">
        <f t="shared" si="95"/>
        <v>71.5</v>
      </c>
      <c r="AW52" s="10">
        <f t="shared" si="70"/>
        <v>1</v>
      </c>
      <c r="AX52" s="34">
        <f t="shared" si="96"/>
        <v>286</v>
      </c>
      <c r="AY52" s="263"/>
      <c r="AZ52" s="264"/>
      <c r="BA52" s="264"/>
      <c r="BB52" s="267"/>
      <c r="BC52" s="264"/>
      <c r="BD52" s="151"/>
      <c r="BE52" s="11">
        <f t="shared" si="65"/>
        <v>3.5</v>
      </c>
      <c r="BF52" s="10">
        <f t="shared" si="66"/>
        <v>105.5</v>
      </c>
      <c r="BG52" s="10">
        <f t="shared" si="67"/>
        <v>1</v>
      </c>
      <c r="BH52" s="34">
        <f t="shared" si="68"/>
        <v>422</v>
      </c>
      <c r="BI52" s="34">
        <f>IF($D52&lt;&gt;"",(BH52/30),"")</f>
        <v>14.066666666666666</v>
      </c>
      <c r="BJ52" s="44">
        <f>IF($D52&lt;&gt;"",(BH52-BF52),"")</f>
        <v>316.5</v>
      </c>
      <c r="BK52" s="44">
        <f>IF($D52&lt;&gt;"",(BH52/BF52),"")</f>
        <v>4</v>
      </c>
      <c r="BL52" s="50">
        <f>IF($D52&lt;&gt;"",(BH52*Q52/30),"")</f>
        <v>16.88</v>
      </c>
      <c r="BM52" s="44" t="str">
        <f>IF(N52&lt;&gt;"",(30/Q52),"")</f>
        <v/>
      </c>
    </row>
    <row r="53" spans="1:69" x14ac:dyDescent="0.35">
      <c r="A53" s="95"/>
      <c r="B53" s="269" t="s">
        <v>206</v>
      </c>
      <c r="C53" s="259">
        <v>4</v>
      </c>
      <c r="D53" s="433">
        <v>4</v>
      </c>
      <c r="E53" s="10">
        <v>4</v>
      </c>
      <c r="F53" s="257">
        <f t="shared" si="75"/>
        <v>16</v>
      </c>
      <c r="G53" s="20">
        <v>1.2</v>
      </c>
      <c r="H53" s="23">
        <f t="shared" si="76"/>
        <v>4.8</v>
      </c>
      <c r="I53" s="36">
        <f t="shared" si="77"/>
        <v>19.2</v>
      </c>
      <c r="J53" s="244">
        <v>9</v>
      </c>
      <c r="K53" s="230">
        <f t="shared" si="41"/>
        <v>7.5</v>
      </c>
      <c r="L53" s="230">
        <f t="shared" si="42"/>
        <v>0.44444444444444442</v>
      </c>
      <c r="M53" s="233">
        <f t="shared" si="43"/>
        <v>1.7777777777777777</v>
      </c>
      <c r="N53" s="227"/>
      <c r="O53" s="11">
        <f t="shared" si="44"/>
        <v>2</v>
      </c>
      <c r="P53" s="10">
        <f t="shared" si="45"/>
        <v>22</v>
      </c>
      <c r="Q53" s="12">
        <f t="shared" si="46"/>
        <v>1.2</v>
      </c>
      <c r="R53" s="16">
        <f t="shared" si="47"/>
        <v>105.6</v>
      </c>
      <c r="S53" s="260">
        <f t="shared" si="48"/>
        <v>21.119999999999997</v>
      </c>
      <c r="T53" s="51">
        <f t="shared" si="49"/>
        <v>83.6</v>
      </c>
      <c r="U53" s="50">
        <f t="shared" si="50"/>
        <v>4.8</v>
      </c>
      <c r="V53" s="50">
        <f t="shared" si="51"/>
        <v>25.343999999999998</v>
      </c>
      <c r="W53" s="44">
        <f t="shared" si="52"/>
        <v>4.166666666666667</v>
      </c>
      <c r="X53" s="151"/>
      <c r="Y53" s="11">
        <f t="shared" si="53"/>
        <v>3.1</v>
      </c>
      <c r="Z53" s="10">
        <f t="shared" si="54"/>
        <v>43.1</v>
      </c>
      <c r="AA53" s="12">
        <f t="shared" si="55"/>
        <v>1</v>
      </c>
      <c r="AB53" s="16">
        <f t="shared" si="56"/>
        <v>172.4</v>
      </c>
      <c r="AC53" s="260"/>
      <c r="AD53" s="51"/>
      <c r="AE53" s="50"/>
      <c r="AF53" s="50"/>
      <c r="AG53" s="44">
        <f t="shared" si="61"/>
        <v>8.3333333333333339</v>
      </c>
      <c r="AH53" s="151"/>
      <c r="AI53" s="203"/>
      <c r="AJ53" s="235"/>
      <c r="AK53" s="261"/>
      <c r="AL53" s="262"/>
      <c r="AM53" s="262"/>
      <c r="AN53" s="263"/>
      <c r="AO53" s="263"/>
      <c r="AP53" s="264"/>
      <c r="AQ53" s="264"/>
      <c r="AR53" s="265"/>
      <c r="AS53" s="266"/>
      <c r="AT53" s="151"/>
      <c r="AU53" s="11">
        <f t="shared" si="69"/>
        <v>3.5</v>
      </c>
      <c r="AV53" s="10">
        <f t="shared" si="95"/>
        <v>83.5</v>
      </c>
      <c r="AW53" s="10">
        <f t="shared" si="70"/>
        <v>1</v>
      </c>
      <c r="AX53" s="34">
        <f t="shared" si="96"/>
        <v>334</v>
      </c>
      <c r="AY53" s="263"/>
      <c r="AZ53" s="264"/>
      <c r="BA53" s="264"/>
      <c r="BB53" s="267"/>
      <c r="BC53" s="264"/>
      <c r="BD53" s="151"/>
      <c r="BE53" s="11">
        <f t="shared" si="65"/>
        <v>3.5</v>
      </c>
      <c r="BF53" s="10">
        <f t="shared" si="66"/>
        <v>123.5</v>
      </c>
      <c r="BG53" s="10">
        <f t="shared" si="67"/>
        <v>1</v>
      </c>
      <c r="BH53" s="34">
        <f t="shared" si="68"/>
        <v>494</v>
      </c>
      <c r="BI53" s="34"/>
      <c r="BJ53" s="44"/>
      <c r="BK53" s="44"/>
      <c r="BL53" s="50"/>
      <c r="BM53" s="44"/>
    </row>
    <row r="54" spans="1:69" x14ac:dyDescent="0.35">
      <c r="A54" s="95"/>
      <c r="B54" s="308" t="s">
        <v>207</v>
      </c>
      <c r="C54" s="259">
        <v>3.6</v>
      </c>
      <c r="D54" s="433">
        <v>3.6</v>
      </c>
      <c r="E54" s="10">
        <v>4</v>
      </c>
      <c r="F54" s="257">
        <f t="shared" si="75"/>
        <v>14.4</v>
      </c>
      <c r="G54" s="20">
        <v>1.2</v>
      </c>
      <c r="H54" s="23">
        <f t="shared" si="76"/>
        <v>4.32</v>
      </c>
      <c r="I54" s="36">
        <f t="shared" si="77"/>
        <v>17.28</v>
      </c>
      <c r="J54" s="244">
        <v>9</v>
      </c>
      <c r="K54" s="230">
        <f t="shared" si="41"/>
        <v>7.5</v>
      </c>
      <c r="L54" s="230">
        <f t="shared" si="42"/>
        <v>0.4</v>
      </c>
      <c r="M54" s="233">
        <f t="shared" si="43"/>
        <v>1.6</v>
      </c>
      <c r="N54" s="227"/>
      <c r="O54" s="11">
        <f t="shared" si="44"/>
        <v>2</v>
      </c>
      <c r="P54" s="10">
        <f t="shared" si="45"/>
        <v>20</v>
      </c>
      <c r="Q54" s="12">
        <f t="shared" si="46"/>
        <v>1.2</v>
      </c>
      <c r="R54" s="16">
        <f t="shared" si="47"/>
        <v>96</v>
      </c>
      <c r="S54" s="260">
        <f t="shared" si="48"/>
        <v>19.2</v>
      </c>
      <c r="T54" s="51">
        <f t="shared" si="49"/>
        <v>76</v>
      </c>
      <c r="U54" s="50">
        <f t="shared" si="50"/>
        <v>4.8</v>
      </c>
      <c r="V54" s="50">
        <f t="shared" si="51"/>
        <v>23.04</v>
      </c>
      <c r="W54" s="44">
        <f t="shared" si="52"/>
        <v>4.166666666666667</v>
      </c>
      <c r="X54" s="151"/>
      <c r="Y54" s="11">
        <f t="shared" si="53"/>
        <v>3.1</v>
      </c>
      <c r="Z54" s="10">
        <f t="shared" si="54"/>
        <v>39.1</v>
      </c>
      <c r="AA54" s="12">
        <f t="shared" si="55"/>
        <v>1</v>
      </c>
      <c r="AB54" s="16">
        <f t="shared" si="56"/>
        <v>156.4</v>
      </c>
      <c r="AC54" s="260"/>
      <c r="AD54" s="51"/>
      <c r="AE54" s="50"/>
      <c r="AF54" s="50"/>
      <c r="AG54" s="44"/>
      <c r="AH54" s="151"/>
      <c r="AI54" s="203"/>
      <c r="AJ54" s="235"/>
      <c r="AK54" s="261"/>
      <c r="AL54" s="262"/>
      <c r="AM54" s="262"/>
      <c r="AN54" s="263"/>
      <c r="AO54" s="263"/>
      <c r="AP54" s="264"/>
      <c r="AQ54" s="264"/>
      <c r="AR54" s="265"/>
      <c r="AS54" s="266"/>
      <c r="AT54" s="151"/>
      <c r="AU54" s="11">
        <f t="shared" si="69"/>
        <v>3.5</v>
      </c>
      <c r="AV54" s="10">
        <f t="shared" si="95"/>
        <v>75.5</v>
      </c>
      <c r="AW54" s="10">
        <f t="shared" si="70"/>
        <v>1</v>
      </c>
      <c r="AX54" s="34">
        <f t="shared" si="96"/>
        <v>302</v>
      </c>
      <c r="AY54" s="263"/>
      <c r="AZ54" s="264"/>
      <c r="BA54" s="264"/>
      <c r="BB54" s="267"/>
      <c r="BC54" s="264"/>
      <c r="BD54" s="151"/>
      <c r="BE54" s="11">
        <f t="shared" si="65"/>
        <v>3.5</v>
      </c>
      <c r="BF54" s="10">
        <f t="shared" si="66"/>
        <v>111.5</v>
      </c>
      <c r="BG54" s="10">
        <f t="shared" si="67"/>
        <v>1</v>
      </c>
      <c r="BH54" s="34">
        <f t="shared" si="68"/>
        <v>446</v>
      </c>
      <c r="BI54" s="34"/>
      <c r="BJ54" s="44"/>
      <c r="BK54" s="44"/>
      <c r="BL54" s="50"/>
      <c r="BM54" s="44"/>
    </row>
    <row r="55" spans="1:69" x14ac:dyDescent="0.35">
      <c r="A55" s="95"/>
      <c r="B55" s="19" t="s">
        <v>163</v>
      </c>
      <c r="C55" s="259">
        <v>2.7</v>
      </c>
      <c r="D55" s="433">
        <v>2.7</v>
      </c>
      <c r="E55" s="10">
        <v>4</v>
      </c>
      <c r="F55" s="257">
        <f t="shared" si="75"/>
        <v>10.8</v>
      </c>
      <c r="G55" s="20">
        <v>1.2</v>
      </c>
      <c r="H55" s="23">
        <f t="shared" si="76"/>
        <v>3.24</v>
      </c>
      <c r="I55" s="36">
        <f t="shared" si="77"/>
        <v>12.96</v>
      </c>
      <c r="J55" s="244">
        <v>9</v>
      </c>
      <c r="K55" s="230">
        <f t="shared" si="41"/>
        <v>7.5</v>
      </c>
      <c r="L55" s="230">
        <f t="shared" si="42"/>
        <v>0.30000000000000004</v>
      </c>
      <c r="M55" s="233">
        <f t="shared" si="43"/>
        <v>1.2000000000000002</v>
      </c>
      <c r="N55" s="227"/>
      <c r="O55" s="11">
        <f t="shared" si="44"/>
        <v>2</v>
      </c>
      <c r="P55" s="10">
        <f t="shared" si="45"/>
        <v>15.5</v>
      </c>
      <c r="Q55" s="12">
        <f t="shared" si="46"/>
        <v>1.2</v>
      </c>
      <c r="R55" s="16">
        <f t="shared" si="47"/>
        <v>74.399999999999991</v>
      </c>
      <c r="S55" s="260">
        <f t="shared" si="48"/>
        <v>14.879999999999999</v>
      </c>
      <c r="T55" s="51">
        <f t="shared" si="49"/>
        <v>58.899999999999991</v>
      </c>
      <c r="U55" s="50">
        <f t="shared" si="50"/>
        <v>4.8</v>
      </c>
      <c r="V55" s="50">
        <f t="shared" si="51"/>
        <v>17.855999999999998</v>
      </c>
      <c r="W55" s="44">
        <f t="shared" si="52"/>
        <v>4.166666666666667</v>
      </c>
      <c r="X55" s="151"/>
      <c r="Y55" s="11">
        <f t="shared" si="53"/>
        <v>3.1</v>
      </c>
      <c r="Z55" s="10">
        <f t="shared" si="54"/>
        <v>30.1</v>
      </c>
      <c r="AA55" s="12">
        <f t="shared" si="55"/>
        <v>1</v>
      </c>
      <c r="AB55" s="16">
        <f t="shared" si="56"/>
        <v>120.4</v>
      </c>
      <c r="AC55" s="260">
        <f t="shared" ref="AC55:AC64" si="133">IF($D55&lt;&gt;"",(AB55/10),"")</f>
        <v>12.040000000000001</v>
      </c>
      <c r="AD55" s="51">
        <f t="shared" ref="AD55:AD71" si="134">IF($D55&lt;&gt;"",(AB55-Z55),"")</f>
        <v>90.300000000000011</v>
      </c>
      <c r="AE55" s="50">
        <f t="shared" ref="AE55:AE71" si="135">IF($D55&lt;&gt;"",(AB55/Z55),"")</f>
        <v>4</v>
      </c>
      <c r="AF55" s="50">
        <f t="shared" ref="AF55:AF64" si="136">IF($D55&lt;&gt;"",(AB55*P55/10),"")</f>
        <v>186.62</v>
      </c>
      <c r="AG55" s="44">
        <f t="shared" ref="AG55:AG64" si="137">IF(M55&lt;&gt;"",(10/G55),"")</f>
        <v>8.3333333333333339</v>
      </c>
      <c r="AH55" s="151"/>
      <c r="AI55" s="203" t="str">
        <f t="shared" si="62"/>
        <v>ENEPOXY HS MAGNUM Colours chart  WINTER CATALIST</v>
      </c>
      <c r="AJ55" s="235"/>
      <c r="AK55" s="261"/>
      <c r="AL55" s="262"/>
      <c r="AM55" s="262"/>
      <c r="AN55" s="263"/>
      <c r="AO55" s="263"/>
      <c r="AP55" s="264"/>
      <c r="AQ55" s="264"/>
      <c r="AR55" s="265"/>
      <c r="AS55" s="266"/>
      <c r="AT55" s="151"/>
      <c r="AU55" s="11">
        <f t="shared" si="69"/>
        <v>3.5</v>
      </c>
      <c r="AV55" s="10">
        <f t="shared" si="95"/>
        <v>57.5</v>
      </c>
      <c r="AW55" s="10">
        <f t="shared" si="70"/>
        <v>1</v>
      </c>
      <c r="AX55" s="34">
        <f t="shared" si="96"/>
        <v>230</v>
      </c>
      <c r="AY55" s="263"/>
      <c r="AZ55" s="264"/>
      <c r="BA55" s="264"/>
      <c r="BB55" s="267"/>
      <c r="BC55" s="264"/>
      <c r="BD55" s="151"/>
      <c r="BE55" s="11">
        <f t="shared" si="65"/>
        <v>3.5</v>
      </c>
      <c r="BF55" s="10">
        <f t="shared" si="66"/>
        <v>84.5</v>
      </c>
      <c r="BG55" s="10">
        <f t="shared" si="67"/>
        <v>1</v>
      </c>
      <c r="BH55" s="34">
        <f t="shared" si="68"/>
        <v>338</v>
      </c>
      <c r="BI55" s="34"/>
      <c r="BJ55" s="44"/>
      <c r="BK55" s="44"/>
      <c r="BL55" s="50"/>
      <c r="BM55" s="44"/>
      <c r="BQ55">
        <v>2.2999999999999998</v>
      </c>
    </row>
    <row r="56" spans="1:69" x14ac:dyDescent="0.35">
      <c r="A56" s="95"/>
      <c r="B56" s="19" t="s">
        <v>167</v>
      </c>
      <c r="C56" s="259">
        <v>2.91</v>
      </c>
      <c r="D56" s="433">
        <v>2.91</v>
      </c>
      <c r="E56" s="10">
        <v>4</v>
      </c>
      <c r="F56" s="257">
        <f t="shared" si="75"/>
        <v>11.64</v>
      </c>
      <c r="G56" s="20">
        <v>1.2</v>
      </c>
      <c r="H56" s="23">
        <f t="shared" si="76"/>
        <v>3.492</v>
      </c>
      <c r="I56" s="36">
        <f t="shared" si="77"/>
        <v>13.968</v>
      </c>
      <c r="J56" s="244">
        <v>9</v>
      </c>
      <c r="K56" s="230">
        <f t="shared" si="41"/>
        <v>7.5</v>
      </c>
      <c r="L56" s="230">
        <f t="shared" si="42"/>
        <v>0.32333333333333336</v>
      </c>
      <c r="M56" s="233">
        <f t="shared" si="43"/>
        <v>1.2933333333333334</v>
      </c>
      <c r="N56" s="227"/>
      <c r="O56" s="11">
        <f t="shared" si="44"/>
        <v>2</v>
      </c>
      <c r="P56" s="10">
        <f t="shared" si="45"/>
        <v>16.55</v>
      </c>
      <c r="Q56" s="12">
        <f t="shared" si="46"/>
        <v>1.2</v>
      </c>
      <c r="R56" s="16">
        <f t="shared" si="47"/>
        <v>79.44</v>
      </c>
      <c r="S56" s="260">
        <f t="shared" si="48"/>
        <v>15.888</v>
      </c>
      <c r="T56" s="51">
        <f t="shared" si="49"/>
        <v>62.89</v>
      </c>
      <c r="U56" s="50">
        <f t="shared" si="50"/>
        <v>4.8</v>
      </c>
      <c r="V56" s="50">
        <f t="shared" si="51"/>
        <v>19.065599999999996</v>
      </c>
      <c r="W56" s="44">
        <f t="shared" si="52"/>
        <v>4.166666666666667</v>
      </c>
      <c r="X56" s="151"/>
      <c r="Y56" s="11">
        <f t="shared" si="53"/>
        <v>3.1</v>
      </c>
      <c r="Z56" s="10">
        <f t="shared" si="54"/>
        <v>32.200000000000003</v>
      </c>
      <c r="AA56" s="12">
        <f t="shared" si="55"/>
        <v>1</v>
      </c>
      <c r="AB56" s="16">
        <f t="shared" si="56"/>
        <v>128.80000000000001</v>
      </c>
      <c r="AC56" s="260">
        <f t="shared" si="133"/>
        <v>12.88</v>
      </c>
      <c r="AD56" s="51">
        <f t="shared" si="134"/>
        <v>96.600000000000009</v>
      </c>
      <c r="AE56" s="50">
        <f t="shared" si="135"/>
        <v>4</v>
      </c>
      <c r="AF56" s="50">
        <f t="shared" si="136"/>
        <v>213.16400000000004</v>
      </c>
      <c r="AG56" s="44">
        <f t="shared" si="137"/>
        <v>8.3333333333333339</v>
      </c>
      <c r="AH56" s="151"/>
      <c r="AI56" s="203" t="str">
        <f t="shared" si="62"/>
        <v>ENEPOXY HS MAGNUM ANTIBACTERIAN</v>
      </c>
      <c r="AJ56" s="235"/>
      <c r="AK56" s="261"/>
      <c r="AL56" s="262"/>
      <c r="AM56" s="262"/>
      <c r="AN56" s="263"/>
      <c r="AO56" s="263"/>
      <c r="AP56" s="264"/>
      <c r="AQ56" s="264"/>
      <c r="AR56" s="265"/>
      <c r="AS56" s="266"/>
      <c r="AT56" s="151"/>
      <c r="AU56" s="11">
        <f t="shared" si="69"/>
        <v>3.5</v>
      </c>
      <c r="AV56" s="10">
        <f t="shared" si="95"/>
        <v>61.7</v>
      </c>
      <c r="AW56" s="10">
        <f t="shared" si="70"/>
        <v>1</v>
      </c>
      <c r="AX56" s="34">
        <f t="shared" si="96"/>
        <v>246.8</v>
      </c>
      <c r="AY56" s="263"/>
      <c r="AZ56" s="264"/>
      <c r="BA56" s="264"/>
      <c r="BB56" s="267"/>
      <c r="BC56" s="264"/>
      <c r="BD56" s="151"/>
      <c r="BE56" s="11">
        <f t="shared" si="65"/>
        <v>3.5</v>
      </c>
      <c r="BF56" s="10">
        <f t="shared" si="66"/>
        <v>90.800000000000011</v>
      </c>
      <c r="BG56" s="10">
        <f t="shared" si="67"/>
        <v>1</v>
      </c>
      <c r="BH56" s="34">
        <f t="shared" si="68"/>
        <v>363.20000000000005</v>
      </c>
      <c r="BI56" s="34">
        <f>IF($D56&lt;&gt;"",(BH56/30),"")</f>
        <v>12.106666666666667</v>
      </c>
      <c r="BJ56" s="44">
        <f>IF($D56&lt;&gt;"",(BH56-BF56),"")</f>
        <v>272.40000000000003</v>
      </c>
      <c r="BK56" s="44">
        <f>IF($D56&lt;&gt;"",(BH56/BF56),"")</f>
        <v>4</v>
      </c>
      <c r="BL56" s="50">
        <f>IF($D56&lt;&gt;"",(BH56*Q56/30),"")</f>
        <v>14.528</v>
      </c>
      <c r="BM56" s="44" t="str">
        <f>IF(N56&lt;&gt;"",(30/Q56),"")</f>
        <v/>
      </c>
    </row>
    <row r="57" spans="1:69" x14ac:dyDescent="0.35">
      <c r="A57" s="95"/>
      <c r="B57" s="397" t="s">
        <v>164</v>
      </c>
      <c r="C57" s="259">
        <v>3.2</v>
      </c>
      <c r="D57" s="433">
        <v>3.2</v>
      </c>
      <c r="E57" s="10">
        <v>4</v>
      </c>
      <c r="F57" s="257">
        <f t="shared" si="75"/>
        <v>12.8</v>
      </c>
      <c r="G57" s="20">
        <v>1.2</v>
      </c>
      <c r="H57" s="23">
        <f t="shared" si="76"/>
        <v>3.84</v>
      </c>
      <c r="I57" s="36">
        <f t="shared" si="77"/>
        <v>15.36</v>
      </c>
      <c r="J57" s="244">
        <v>9</v>
      </c>
      <c r="K57" s="230">
        <f t="shared" si="41"/>
        <v>7.5</v>
      </c>
      <c r="L57" s="230">
        <f t="shared" si="42"/>
        <v>0.35555555555555557</v>
      </c>
      <c r="M57" s="233">
        <f t="shared" si="43"/>
        <v>1.4222222222222223</v>
      </c>
      <c r="N57" s="227"/>
      <c r="O57" s="11">
        <f t="shared" si="44"/>
        <v>2</v>
      </c>
      <c r="P57" s="10">
        <f t="shared" si="45"/>
        <v>18</v>
      </c>
      <c r="Q57" s="12">
        <f t="shared" si="46"/>
        <v>1.2</v>
      </c>
      <c r="R57" s="16">
        <f t="shared" si="47"/>
        <v>86.399999999999991</v>
      </c>
      <c r="S57" s="260">
        <f t="shared" si="48"/>
        <v>17.279999999999998</v>
      </c>
      <c r="T57" s="51">
        <f t="shared" si="49"/>
        <v>68.399999999999991</v>
      </c>
      <c r="U57" s="50">
        <f t="shared" si="50"/>
        <v>4.8</v>
      </c>
      <c r="V57" s="50">
        <f t="shared" si="51"/>
        <v>20.735999999999997</v>
      </c>
      <c r="W57" s="44">
        <f t="shared" si="52"/>
        <v>4.166666666666667</v>
      </c>
      <c r="X57" s="151"/>
      <c r="Y57" s="11">
        <f t="shared" si="53"/>
        <v>3.1</v>
      </c>
      <c r="Z57" s="10">
        <f t="shared" si="54"/>
        <v>35.1</v>
      </c>
      <c r="AA57" s="12">
        <f t="shared" si="55"/>
        <v>1</v>
      </c>
      <c r="AB57" s="16">
        <f t="shared" si="56"/>
        <v>140.4</v>
      </c>
      <c r="AC57" s="260">
        <f t="shared" si="133"/>
        <v>14.040000000000001</v>
      </c>
      <c r="AD57" s="51">
        <f t="shared" si="134"/>
        <v>105.30000000000001</v>
      </c>
      <c r="AE57" s="50">
        <f t="shared" si="135"/>
        <v>4</v>
      </c>
      <c r="AF57" s="50">
        <f t="shared" si="136"/>
        <v>252.72000000000003</v>
      </c>
      <c r="AG57" s="44">
        <f t="shared" si="137"/>
        <v>8.3333333333333339</v>
      </c>
      <c r="AH57" s="151"/>
      <c r="AI57" s="203" t="str">
        <f t="shared" si="62"/>
        <v xml:space="preserve">ENEPOXY HS MAGNUM STEEL BLUE AND GREEN FOREST </v>
      </c>
      <c r="AJ57" s="235"/>
      <c r="AK57" s="261"/>
      <c r="AL57" s="262"/>
      <c r="AM57" s="262"/>
      <c r="AN57" s="263"/>
      <c r="AO57" s="263"/>
      <c r="AP57" s="264"/>
      <c r="AQ57" s="264"/>
      <c r="AR57" s="265"/>
      <c r="AS57" s="266"/>
      <c r="AT57" s="151"/>
      <c r="AU57" s="11">
        <f t="shared" si="69"/>
        <v>3.5</v>
      </c>
      <c r="AV57" s="10">
        <f t="shared" si="95"/>
        <v>67.5</v>
      </c>
      <c r="AW57" s="10">
        <f t="shared" si="70"/>
        <v>1</v>
      </c>
      <c r="AX57" s="34">
        <f t="shared" si="96"/>
        <v>270</v>
      </c>
      <c r="AY57" s="263"/>
      <c r="AZ57" s="264"/>
      <c r="BA57" s="264"/>
      <c r="BB57" s="267"/>
      <c r="BC57" s="264"/>
      <c r="BD57" s="151"/>
      <c r="BE57" s="11">
        <f t="shared" si="65"/>
        <v>3.5</v>
      </c>
      <c r="BF57" s="10">
        <f t="shared" si="66"/>
        <v>99.5</v>
      </c>
      <c r="BG57" s="10">
        <f t="shared" si="67"/>
        <v>1</v>
      </c>
      <c r="BH57" s="34">
        <f t="shared" si="68"/>
        <v>398</v>
      </c>
      <c r="BI57" s="34"/>
      <c r="BJ57" s="44"/>
      <c r="BK57" s="44"/>
      <c r="BL57" s="50"/>
      <c r="BM57" s="44"/>
    </row>
    <row r="58" spans="1:69" x14ac:dyDescent="0.35">
      <c r="A58" s="95"/>
      <c r="B58" s="397" t="s">
        <v>244</v>
      </c>
      <c r="C58" s="259">
        <v>2.87</v>
      </c>
      <c r="D58" s="433">
        <v>2.87</v>
      </c>
      <c r="E58" s="10">
        <v>4</v>
      </c>
      <c r="F58" s="257">
        <f t="shared" si="75"/>
        <v>11.48</v>
      </c>
      <c r="G58" s="20">
        <v>1.2</v>
      </c>
      <c r="H58" s="23">
        <f t="shared" si="76"/>
        <v>3.444</v>
      </c>
      <c r="I58" s="36">
        <f t="shared" si="77"/>
        <v>13.776</v>
      </c>
      <c r="J58" s="244">
        <v>9</v>
      </c>
      <c r="K58" s="230">
        <f t="shared" si="41"/>
        <v>7.5</v>
      </c>
      <c r="L58" s="230">
        <f t="shared" si="42"/>
        <v>0.31888888888888889</v>
      </c>
      <c r="M58" s="233">
        <f t="shared" si="43"/>
        <v>1.2755555555555556</v>
      </c>
      <c r="N58" s="227"/>
      <c r="O58" s="11">
        <f t="shared" si="44"/>
        <v>2</v>
      </c>
      <c r="P58" s="10">
        <f t="shared" si="45"/>
        <v>16.350000000000001</v>
      </c>
      <c r="Q58" s="12">
        <f t="shared" si="46"/>
        <v>1.2</v>
      </c>
      <c r="R58" s="16">
        <f t="shared" si="47"/>
        <v>78.48</v>
      </c>
      <c r="S58" s="260">
        <f t="shared" si="48"/>
        <v>15.696000000000002</v>
      </c>
      <c r="T58" s="51">
        <f t="shared" si="49"/>
        <v>62.13</v>
      </c>
      <c r="U58" s="50">
        <f t="shared" si="50"/>
        <v>4.8</v>
      </c>
      <c r="V58" s="50">
        <f t="shared" si="51"/>
        <v>18.8352</v>
      </c>
      <c r="W58" s="44">
        <f t="shared" si="52"/>
        <v>4.166666666666667</v>
      </c>
      <c r="X58" s="151"/>
      <c r="Y58" s="11">
        <f t="shared" si="53"/>
        <v>3.1</v>
      </c>
      <c r="Z58" s="10">
        <f t="shared" si="54"/>
        <v>31.800000000000004</v>
      </c>
      <c r="AA58" s="12">
        <f t="shared" si="55"/>
        <v>1</v>
      </c>
      <c r="AB58" s="16">
        <f t="shared" si="56"/>
        <v>127.20000000000002</v>
      </c>
      <c r="AC58" s="260">
        <f t="shared" si="133"/>
        <v>12.720000000000002</v>
      </c>
      <c r="AD58" s="51">
        <f t="shared" si="134"/>
        <v>95.4</v>
      </c>
      <c r="AE58" s="50">
        <f t="shared" si="135"/>
        <v>4</v>
      </c>
      <c r="AF58" s="50">
        <f t="shared" si="136"/>
        <v>207.97200000000004</v>
      </c>
      <c r="AG58" s="44">
        <f t="shared" si="137"/>
        <v>8.3333333333333339</v>
      </c>
      <c r="AH58" s="151"/>
      <c r="AI58" s="203" t="str">
        <f t="shared" si="62"/>
        <v>ENEPOXY HS MAGNUM STEEL BLUE AND GREEN FOREST  M19</v>
      </c>
      <c r="AJ58" s="235"/>
      <c r="AK58" s="261"/>
      <c r="AL58" s="262"/>
      <c r="AM58" s="262"/>
      <c r="AN58" s="263"/>
      <c r="AO58" s="263"/>
      <c r="AP58" s="264"/>
      <c r="AQ58" s="264"/>
      <c r="AR58" s="265"/>
      <c r="AS58" s="266"/>
      <c r="AT58" s="151"/>
      <c r="AU58" s="11">
        <f t="shared" si="69"/>
        <v>3.5</v>
      </c>
      <c r="AV58" s="10">
        <f t="shared" si="95"/>
        <v>60.900000000000006</v>
      </c>
      <c r="AW58" s="10">
        <f t="shared" si="70"/>
        <v>1</v>
      </c>
      <c r="AX58" s="34">
        <f t="shared" si="96"/>
        <v>243.60000000000002</v>
      </c>
      <c r="AY58" s="263"/>
      <c r="AZ58" s="264"/>
      <c r="BA58" s="264"/>
      <c r="BB58" s="267"/>
      <c r="BC58" s="264"/>
      <c r="BD58" s="151"/>
      <c r="BE58" s="11">
        <f t="shared" si="65"/>
        <v>3.5</v>
      </c>
      <c r="BF58" s="10">
        <f t="shared" si="66"/>
        <v>89.600000000000009</v>
      </c>
      <c r="BG58" s="10">
        <f t="shared" si="67"/>
        <v>1</v>
      </c>
      <c r="BH58" s="34">
        <f t="shared" si="68"/>
        <v>358.40000000000003</v>
      </c>
      <c r="BI58" s="34"/>
      <c r="BJ58" s="44"/>
      <c r="BK58" s="44"/>
      <c r="BL58" s="50"/>
      <c r="BM58" s="44"/>
    </row>
    <row r="59" spans="1:69" x14ac:dyDescent="0.35">
      <c r="A59" s="95"/>
      <c r="B59" s="397" t="s">
        <v>258</v>
      </c>
      <c r="C59" s="259">
        <v>3.4</v>
      </c>
      <c r="D59" s="433">
        <v>3.6</v>
      </c>
      <c r="E59" s="10">
        <v>4</v>
      </c>
      <c r="F59" s="257">
        <f t="shared" si="75"/>
        <v>14.4</v>
      </c>
      <c r="G59" s="20">
        <v>1.2</v>
      </c>
      <c r="H59" s="23">
        <f t="shared" si="76"/>
        <v>4.32</v>
      </c>
      <c r="I59" s="36">
        <f t="shared" si="77"/>
        <v>17.28</v>
      </c>
      <c r="J59" s="244">
        <v>9</v>
      </c>
      <c r="K59" s="230">
        <f t="shared" si="41"/>
        <v>7.5</v>
      </c>
      <c r="L59" s="230">
        <f t="shared" si="42"/>
        <v>0.4</v>
      </c>
      <c r="M59" s="233">
        <f t="shared" si="43"/>
        <v>1.6</v>
      </c>
      <c r="N59" s="227"/>
      <c r="O59" s="11">
        <f t="shared" si="44"/>
        <v>2</v>
      </c>
      <c r="P59" s="10">
        <f t="shared" si="45"/>
        <v>20</v>
      </c>
      <c r="Q59" s="12">
        <f t="shared" si="46"/>
        <v>1.2</v>
      </c>
      <c r="R59" s="16">
        <f t="shared" si="47"/>
        <v>96</v>
      </c>
      <c r="S59" s="260">
        <f t="shared" si="48"/>
        <v>19.2</v>
      </c>
      <c r="T59" s="51">
        <f t="shared" si="49"/>
        <v>76</v>
      </c>
      <c r="U59" s="50">
        <f t="shared" si="50"/>
        <v>4.8</v>
      </c>
      <c r="V59" s="50">
        <f t="shared" si="51"/>
        <v>23.04</v>
      </c>
      <c r="W59" s="44">
        <f t="shared" si="52"/>
        <v>4.166666666666667</v>
      </c>
      <c r="X59" s="151"/>
      <c r="Y59" s="11">
        <f t="shared" si="53"/>
        <v>3.1</v>
      </c>
      <c r="Z59" s="10">
        <f t="shared" si="54"/>
        <v>39.1</v>
      </c>
      <c r="AA59" s="12">
        <f t="shared" si="55"/>
        <v>1</v>
      </c>
      <c r="AB59" s="16">
        <f t="shared" si="56"/>
        <v>156.4</v>
      </c>
      <c r="AC59" s="260">
        <f t="shared" si="133"/>
        <v>15.64</v>
      </c>
      <c r="AD59" s="51">
        <f t="shared" si="134"/>
        <v>117.30000000000001</v>
      </c>
      <c r="AE59" s="50">
        <f t="shared" si="135"/>
        <v>4</v>
      </c>
      <c r="AF59" s="50">
        <f t="shared" si="136"/>
        <v>312.8</v>
      </c>
      <c r="AG59" s="44">
        <f t="shared" si="137"/>
        <v>8.3333333333333339</v>
      </c>
      <c r="AH59" s="151"/>
      <c r="AI59" s="203" t="str">
        <f t="shared" si="62"/>
        <v>ENEPOXY HS MAGNUM STEEL BLUE AND GREEN FOREST  M19 6010</v>
      </c>
      <c r="AJ59" s="235"/>
      <c r="AK59" s="261"/>
      <c r="AL59" s="262"/>
      <c r="AM59" s="262"/>
      <c r="AN59" s="263"/>
      <c r="AO59" s="263"/>
      <c r="AP59" s="264"/>
      <c r="AQ59" s="264"/>
      <c r="AR59" s="265"/>
      <c r="AS59" s="266"/>
      <c r="AT59" s="151"/>
      <c r="AU59" s="11">
        <f t="shared" si="69"/>
        <v>3.5</v>
      </c>
      <c r="AV59" s="10">
        <f t="shared" si="95"/>
        <v>75.5</v>
      </c>
      <c r="AW59" s="10">
        <f t="shared" si="70"/>
        <v>1</v>
      </c>
      <c r="AX59" s="34">
        <f t="shared" si="96"/>
        <v>302</v>
      </c>
      <c r="AY59" s="263"/>
      <c r="AZ59" s="264"/>
      <c r="BA59" s="264"/>
      <c r="BB59" s="267"/>
      <c r="BC59" s="264"/>
      <c r="BD59" s="151"/>
      <c r="BE59" s="11">
        <f t="shared" si="65"/>
        <v>3.5</v>
      </c>
      <c r="BF59" s="10">
        <f t="shared" si="66"/>
        <v>111.5</v>
      </c>
      <c r="BG59" s="10">
        <f t="shared" si="67"/>
        <v>1</v>
      </c>
      <c r="BH59" s="34">
        <f t="shared" si="68"/>
        <v>446</v>
      </c>
      <c r="BI59" s="34"/>
      <c r="BJ59" s="44"/>
      <c r="BK59" s="44"/>
      <c r="BL59" s="50"/>
      <c r="BM59" s="44"/>
    </row>
    <row r="60" spans="1:69" x14ac:dyDescent="0.35">
      <c r="A60" s="95"/>
      <c r="B60" s="398" t="s">
        <v>245</v>
      </c>
      <c r="C60" s="259">
        <v>3.69</v>
      </c>
      <c r="D60" s="433">
        <v>3.69</v>
      </c>
      <c r="E60" s="10">
        <v>4</v>
      </c>
      <c r="F60" s="257">
        <f t="shared" si="75"/>
        <v>14.76</v>
      </c>
      <c r="G60" s="20">
        <v>1.2</v>
      </c>
      <c r="H60" s="23">
        <f t="shared" si="76"/>
        <v>4.4279999999999999</v>
      </c>
      <c r="I60" s="36">
        <f t="shared" si="77"/>
        <v>17.712</v>
      </c>
      <c r="J60" s="244">
        <v>9</v>
      </c>
      <c r="K60" s="230">
        <f t="shared" si="41"/>
        <v>7.5</v>
      </c>
      <c r="L60" s="230">
        <f t="shared" si="42"/>
        <v>0.41</v>
      </c>
      <c r="M60" s="233">
        <f t="shared" si="43"/>
        <v>1.64</v>
      </c>
      <c r="N60" s="227"/>
      <c r="O60" s="11">
        <f t="shared" si="44"/>
        <v>2</v>
      </c>
      <c r="P60" s="10">
        <f t="shared" si="45"/>
        <v>20.45</v>
      </c>
      <c r="Q60" s="12">
        <f t="shared" si="46"/>
        <v>1.2</v>
      </c>
      <c r="R60" s="16">
        <f t="shared" si="47"/>
        <v>98.16</v>
      </c>
      <c r="S60" s="260">
        <f t="shared" si="48"/>
        <v>19.631999999999998</v>
      </c>
      <c r="T60" s="51">
        <f t="shared" si="49"/>
        <v>77.709999999999994</v>
      </c>
      <c r="U60" s="50">
        <f t="shared" si="50"/>
        <v>4.8</v>
      </c>
      <c r="V60" s="50">
        <f t="shared" si="51"/>
        <v>23.558399999999999</v>
      </c>
      <c r="W60" s="44">
        <f t="shared" si="52"/>
        <v>4.166666666666667</v>
      </c>
      <c r="X60" s="151"/>
      <c r="Y60" s="11">
        <f t="shared" si="53"/>
        <v>3.1</v>
      </c>
      <c r="Z60" s="10">
        <f t="shared" si="54"/>
        <v>40</v>
      </c>
      <c r="AA60" s="12">
        <f t="shared" si="55"/>
        <v>1</v>
      </c>
      <c r="AB60" s="16">
        <f t="shared" si="56"/>
        <v>160</v>
      </c>
      <c r="AC60" s="260">
        <f t="shared" si="133"/>
        <v>16</v>
      </c>
      <c r="AD60" s="51">
        <f t="shared" si="134"/>
        <v>120</v>
      </c>
      <c r="AE60" s="50">
        <f t="shared" si="135"/>
        <v>4</v>
      </c>
      <c r="AF60" s="50">
        <f t="shared" si="136"/>
        <v>327.2</v>
      </c>
      <c r="AG60" s="44">
        <f t="shared" si="137"/>
        <v>8.3333333333333339</v>
      </c>
      <c r="AH60" s="151"/>
      <c r="AI60" s="203" t="str">
        <f t="shared" si="62"/>
        <v>ENEPOXY HS MAGNUM ROJO 2018</v>
      </c>
      <c r="AJ60" s="235"/>
      <c r="AK60" s="261"/>
      <c r="AL60" s="262"/>
      <c r="AM60" s="262"/>
      <c r="AN60" s="263"/>
      <c r="AO60" s="263"/>
      <c r="AP60" s="264"/>
      <c r="AQ60" s="264"/>
      <c r="AR60" s="265"/>
      <c r="AS60" s="266"/>
      <c r="AT60" s="151"/>
      <c r="AU60" s="11">
        <f t="shared" si="69"/>
        <v>3.5</v>
      </c>
      <c r="AV60" s="10">
        <f t="shared" si="95"/>
        <v>77.3</v>
      </c>
      <c r="AW60" s="10">
        <f t="shared" si="70"/>
        <v>1</v>
      </c>
      <c r="AX60" s="34">
        <f t="shared" si="96"/>
        <v>309.2</v>
      </c>
      <c r="AY60" s="263"/>
      <c r="AZ60" s="264"/>
      <c r="BA60" s="264"/>
      <c r="BB60" s="267"/>
      <c r="BC60" s="264"/>
      <c r="BD60" s="151"/>
      <c r="BE60" s="11">
        <f t="shared" si="65"/>
        <v>3.5</v>
      </c>
      <c r="BF60" s="10">
        <f t="shared" si="66"/>
        <v>114.2</v>
      </c>
      <c r="BG60" s="10">
        <f t="shared" si="67"/>
        <v>1</v>
      </c>
      <c r="BH60" s="34">
        <f t="shared" si="68"/>
        <v>456.8</v>
      </c>
      <c r="BI60" s="34"/>
      <c r="BJ60" s="44"/>
      <c r="BK60" s="44"/>
      <c r="BL60" s="50"/>
      <c r="BM60" s="44"/>
    </row>
    <row r="61" spans="1:69" x14ac:dyDescent="0.35">
      <c r="A61" s="95"/>
      <c r="B61" s="398" t="s">
        <v>246</v>
      </c>
      <c r="C61" s="259">
        <v>3.05</v>
      </c>
      <c r="D61" s="433">
        <v>3.05</v>
      </c>
      <c r="E61" s="10">
        <v>4</v>
      </c>
      <c r="F61" s="257">
        <f t="shared" si="75"/>
        <v>12.2</v>
      </c>
      <c r="G61" s="20">
        <v>1.2</v>
      </c>
      <c r="H61" s="23">
        <f t="shared" si="76"/>
        <v>3.6599999999999997</v>
      </c>
      <c r="I61" s="36">
        <f t="shared" si="77"/>
        <v>14.639999999999999</v>
      </c>
      <c r="J61" s="244">
        <v>9</v>
      </c>
      <c r="K61" s="230">
        <f t="shared" si="41"/>
        <v>7.5</v>
      </c>
      <c r="L61" s="230">
        <f t="shared" si="42"/>
        <v>0.33888888888888885</v>
      </c>
      <c r="M61" s="233">
        <f t="shared" si="43"/>
        <v>1.3555555555555554</v>
      </c>
      <c r="N61" s="227"/>
      <c r="O61" s="11">
        <f t="shared" si="44"/>
        <v>2</v>
      </c>
      <c r="P61" s="10">
        <f t="shared" si="45"/>
        <v>17.25</v>
      </c>
      <c r="Q61" s="12">
        <f t="shared" si="46"/>
        <v>1.2</v>
      </c>
      <c r="R61" s="16">
        <f t="shared" si="47"/>
        <v>82.8</v>
      </c>
      <c r="S61" s="260">
        <f t="shared" si="48"/>
        <v>16.559999999999999</v>
      </c>
      <c r="T61" s="51">
        <f t="shared" si="49"/>
        <v>65.55</v>
      </c>
      <c r="U61" s="50">
        <f t="shared" si="50"/>
        <v>4.8</v>
      </c>
      <c r="V61" s="50">
        <f t="shared" si="51"/>
        <v>19.872</v>
      </c>
      <c r="W61" s="44">
        <f t="shared" si="52"/>
        <v>4.166666666666667</v>
      </c>
      <c r="X61" s="151"/>
      <c r="Y61" s="11">
        <f t="shared" si="53"/>
        <v>3.1</v>
      </c>
      <c r="Z61" s="10">
        <f t="shared" si="54"/>
        <v>33.6</v>
      </c>
      <c r="AA61" s="12">
        <f t="shared" si="55"/>
        <v>1</v>
      </c>
      <c r="AB61" s="16">
        <f t="shared" si="56"/>
        <v>134.4</v>
      </c>
      <c r="AC61" s="260">
        <f t="shared" si="133"/>
        <v>13.440000000000001</v>
      </c>
      <c r="AD61" s="51">
        <f t="shared" si="134"/>
        <v>100.80000000000001</v>
      </c>
      <c r="AE61" s="50">
        <f t="shared" si="135"/>
        <v>4</v>
      </c>
      <c r="AF61" s="50">
        <f t="shared" si="136"/>
        <v>231.84</v>
      </c>
      <c r="AG61" s="44">
        <f t="shared" si="137"/>
        <v>8.3333333333333339</v>
      </c>
      <c r="AH61" s="151"/>
      <c r="AI61" s="203" t="str">
        <f t="shared" si="62"/>
        <v>ENEPOXY HS MAGNUM ROJO 2018 M19</v>
      </c>
      <c r="AJ61" s="235"/>
      <c r="AK61" s="261"/>
      <c r="AL61" s="262"/>
      <c r="AM61" s="262"/>
      <c r="AN61" s="263"/>
      <c r="AO61" s="263"/>
      <c r="AP61" s="264"/>
      <c r="AQ61" s="264"/>
      <c r="AR61" s="265"/>
      <c r="AS61" s="266"/>
      <c r="AT61" s="151"/>
      <c r="AU61" s="11">
        <f t="shared" si="69"/>
        <v>3.5</v>
      </c>
      <c r="AV61" s="10">
        <f t="shared" si="95"/>
        <v>64.5</v>
      </c>
      <c r="AW61" s="10">
        <f t="shared" si="70"/>
        <v>1</v>
      </c>
      <c r="AX61" s="34">
        <f t="shared" si="96"/>
        <v>258</v>
      </c>
      <c r="AY61" s="263"/>
      <c r="AZ61" s="264"/>
      <c r="BA61" s="264"/>
      <c r="BB61" s="267"/>
      <c r="BC61" s="264"/>
      <c r="BD61" s="151"/>
      <c r="BE61" s="11">
        <f t="shared" si="65"/>
        <v>3.5</v>
      </c>
      <c r="BF61" s="10">
        <f t="shared" si="66"/>
        <v>95</v>
      </c>
      <c r="BG61" s="10">
        <f t="shared" si="67"/>
        <v>1</v>
      </c>
      <c r="BH61" s="34">
        <f t="shared" si="68"/>
        <v>380</v>
      </c>
      <c r="BI61" s="34"/>
      <c r="BJ61" s="44"/>
      <c r="BK61" s="44"/>
      <c r="BL61" s="50"/>
      <c r="BM61" s="44"/>
    </row>
    <row r="62" spans="1:69" x14ac:dyDescent="0.35">
      <c r="A62" s="95"/>
      <c r="B62" s="339" t="s">
        <v>165</v>
      </c>
      <c r="C62" s="259">
        <v>3.5</v>
      </c>
      <c r="D62" s="433">
        <v>3.5</v>
      </c>
      <c r="E62" s="10">
        <v>4</v>
      </c>
      <c r="F62" s="257">
        <f t="shared" si="75"/>
        <v>14</v>
      </c>
      <c r="G62" s="20">
        <v>1.2</v>
      </c>
      <c r="H62" s="23">
        <f t="shared" si="76"/>
        <v>4.2</v>
      </c>
      <c r="I62" s="36">
        <f t="shared" si="77"/>
        <v>16.8</v>
      </c>
      <c r="J62" s="244">
        <v>9</v>
      </c>
      <c r="K62" s="230">
        <f t="shared" si="41"/>
        <v>7.5</v>
      </c>
      <c r="L62" s="230">
        <f t="shared" si="42"/>
        <v>0.3888888888888889</v>
      </c>
      <c r="M62" s="233">
        <f t="shared" si="43"/>
        <v>1.5555555555555556</v>
      </c>
      <c r="N62" s="227"/>
      <c r="O62" s="11">
        <f t="shared" si="44"/>
        <v>2</v>
      </c>
      <c r="P62" s="10">
        <f t="shared" si="45"/>
        <v>19.5</v>
      </c>
      <c r="Q62" s="12">
        <f t="shared" si="46"/>
        <v>1.2</v>
      </c>
      <c r="R62" s="16">
        <f t="shared" si="47"/>
        <v>93.6</v>
      </c>
      <c r="S62" s="260">
        <f t="shared" si="48"/>
        <v>18.72</v>
      </c>
      <c r="T62" s="51">
        <f t="shared" si="49"/>
        <v>74.099999999999994</v>
      </c>
      <c r="U62" s="50">
        <f t="shared" si="50"/>
        <v>4.8</v>
      </c>
      <c r="V62" s="50">
        <f t="shared" si="51"/>
        <v>22.463999999999999</v>
      </c>
      <c r="W62" s="44">
        <f t="shared" si="52"/>
        <v>4.166666666666667</v>
      </c>
      <c r="X62" s="151"/>
      <c r="Y62" s="11">
        <f t="shared" si="53"/>
        <v>3.1</v>
      </c>
      <c r="Z62" s="10">
        <f t="shared" si="54"/>
        <v>38.1</v>
      </c>
      <c r="AA62" s="12">
        <f t="shared" si="55"/>
        <v>1</v>
      </c>
      <c r="AB62" s="16">
        <f t="shared" si="56"/>
        <v>152.4</v>
      </c>
      <c r="AC62" s="260">
        <f t="shared" si="133"/>
        <v>15.24</v>
      </c>
      <c r="AD62" s="51">
        <f t="shared" si="134"/>
        <v>114.30000000000001</v>
      </c>
      <c r="AE62" s="50">
        <f t="shared" si="135"/>
        <v>4</v>
      </c>
      <c r="AF62" s="50">
        <f t="shared" si="136"/>
        <v>297.18</v>
      </c>
      <c r="AG62" s="44">
        <f t="shared" si="137"/>
        <v>8.3333333333333339</v>
      </c>
      <c r="AH62" s="151"/>
      <c r="AI62" s="203" t="str">
        <f t="shared" si="62"/>
        <v xml:space="preserve">ENEPOXY HS MAGNUM RAL 1023 YELLOW TRAFIC </v>
      </c>
      <c r="AJ62" s="235"/>
      <c r="AK62" s="261"/>
      <c r="AL62" s="262"/>
      <c r="AM62" s="262"/>
      <c r="AN62" s="263"/>
      <c r="AO62" s="263"/>
      <c r="AP62" s="264"/>
      <c r="AQ62" s="264"/>
      <c r="AR62" s="265"/>
      <c r="AS62" s="266"/>
      <c r="AT62" s="151"/>
      <c r="AU62" s="11">
        <f t="shared" si="69"/>
        <v>3.5</v>
      </c>
      <c r="AV62" s="10">
        <f t="shared" si="95"/>
        <v>73.5</v>
      </c>
      <c r="AW62" s="10">
        <f t="shared" si="70"/>
        <v>1</v>
      </c>
      <c r="AX62" s="34">
        <f t="shared" si="96"/>
        <v>294</v>
      </c>
      <c r="AY62" s="263"/>
      <c r="AZ62" s="264"/>
      <c r="BA62" s="264"/>
      <c r="BB62" s="267"/>
      <c r="BC62" s="264"/>
      <c r="BD62" s="151"/>
      <c r="BE62" s="11">
        <f t="shared" si="65"/>
        <v>3.5</v>
      </c>
      <c r="BF62" s="10">
        <f t="shared" si="66"/>
        <v>108.5</v>
      </c>
      <c r="BG62" s="10">
        <f t="shared" si="67"/>
        <v>1</v>
      </c>
      <c r="BH62" s="34">
        <f t="shared" si="68"/>
        <v>434</v>
      </c>
      <c r="BI62" s="34"/>
      <c r="BJ62" s="44"/>
      <c r="BK62" s="44"/>
      <c r="BL62" s="50"/>
      <c r="BM62" s="44"/>
    </row>
    <row r="63" spans="1:69" x14ac:dyDescent="0.35">
      <c r="A63" s="95"/>
      <c r="B63" s="308" t="s">
        <v>132</v>
      </c>
      <c r="C63" s="259">
        <v>3.28</v>
      </c>
      <c r="D63" s="445">
        <v>3.5</v>
      </c>
      <c r="E63" s="10">
        <v>4</v>
      </c>
      <c r="F63" s="257">
        <f t="shared" si="75"/>
        <v>14</v>
      </c>
      <c r="G63" s="20">
        <v>1.2</v>
      </c>
      <c r="H63" s="23">
        <f t="shared" si="76"/>
        <v>4.2</v>
      </c>
      <c r="I63" s="36">
        <f t="shared" si="77"/>
        <v>16.8</v>
      </c>
      <c r="J63" s="244">
        <v>9</v>
      </c>
      <c r="K63" s="230">
        <f t="shared" si="41"/>
        <v>7.5</v>
      </c>
      <c r="L63" s="230">
        <f t="shared" si="42"/>
        <v>0.3888888888888889</v>
      </c>
      <c r="M63" s="233">
        <f t="shared" si="43"/>
        <v>1.5555555555555556</v>
      </c>
      <c r="N63" s="227"/>
      <c r="O63" s="11">
        <f t="shared" si="44"/>
        <v>2</v>
      </c>
      <c r="P63" s="10">
        <f t="shared" si="45"/>
        <v>19.5</v>
      </c>
      <c r="Q63" s="12">
        <f t="shared" si="46"/>
        <v>1.2</v>
      </c>
      <c r="R63" s="16">
        <f t="shared" si="47"/>
        <v>93.6</v>
      </c>
      <c r="S63" s="260">
        <f t="shared" si="48"/>
        <v>18.72</v>
      </c>
      <c r="T63" s="51">
        <f t="shared" si="49"/>
        <v>74.099999999999994</v>
      </c>
      <c r="U63" s="50">
        <f t="shared" si="50"/>
        <v>4.8</v>
      </c>
      <c r="V63" s="50">
        <f t="shared" si="51"/>
        <v>22.463999999999999</v>
      </c>
      <c r="W63" s="44">
        <f t="shared" si="52"/>
        <v>4.166666666666667</v>
      </c>
      <c r="X63" s="151"/>
      <c r="Y63" s="11">
        <f t="shared" si="53"/>
        <v>3.1</v>
      </c>
      <c r="Z63" s="10">
        <f t="shared" si="54"/>
        <v>38.1</v>
      </c>
      <c r="AA63" s="12">
        <f t="shared" si="55"/>
        <v>1</v>
      </c>
      <c r="AB63" s="16">
        <f t="shared" si="56"/>
        <v>152.4</v>
      </c>
      <c r="AC63" s="260">
        <f t="shared" si="133"/>
        <v>15.24</v>
      </c>
      <c r="AD63" s="51">
        <f t="shared" si="134"/>
        <v>114.30000000000001</v>
      </c>
      <c r="AE63" s="50">
        <f t="shared" si="135"/>
        <v>4</v>
      </c>
      <c r="AF63" s="50">
        <f t="shared" si="136"/>
        <v>297.18</v>
      </c>
      <c r="AG63" s="44">
        <f t="shared" si="137"/>
        <v>8.3333333333333339</v>
      </c>
      <c r="AH63" s="151"/>
      <c r="AI63" s="203" t="str">
        <f t="shared" si="62"/>
        <v>ENEPOXY HS MAGNUM TOP COATING</v>
      </c>
      <c r="AJ63" s="235"/>
      <c r="AK63" s="261"/>
      <c r="AL63" s="262"/>
      <c r="AM63" s="262"/>
      <c r="AN63" s="263"/>
      <c r="AO63" s="263"/>
      <c r="AP63" s="264"/>
      <c r="AQ63" s="264"/>
      <c r="AR63" s="265"/>
      <c r="AS63" s="266"/>
      <c r="AT63" s="151"/>
      <c r="AU63" s="11">
        <f t="shared" si="69"/>
        <v>3.5</v>
      </c>
      <c r="AV63" s="10">
        <f t="shared" si="95"/>
        <v>73.5</v>
      </c>
      <c r="AW63" s="10">
        <f t="shared" si="70"/>
        <v>1</v>
      </c>
      <c r="AX63" s="34">
        <f t="shared" si="96"/>
        <v>294</v>
      </c>
      <c r="AY63" s="263"/>
      <c r="AZ63" s="264"/>
      <c r="BA63" s="264"/>
      <c r="BB63" s="267"/>
      <c r="BC63" s="264"/>
      <c r="BD63" s="151"/>
      <c r="BE63" s="11">
        <f t="shared" si="65"/>
        <v>3.5</v>
      </c>
      <c r="BF63" s="10">
        <f t="shared" si="66"/>
        <v>108.5</v>
      </c>
      <c r="BG63" s="10">
        <f t="shared" si="67"/>
        <v>1</v>
      </c>
      <c r="BH63" s="34">
        <f t="shared" si="68"/>
        <v>434</v>
      </c>
      <c r="BI63" s="34">
        <f>IF($D63&lt;&gt;"",(BH63/30),"")</f>
        <v>14.466666666666667</v>
      </c>
      <c r="BJ63" s="44"/>
      <c r="BK63" s="44"/>
      <c r="BL63" s="50"/>
      <c r="BM63" s="44"/>
    </row>
    <row r="64" spans="1:69" x14ac:dyDescent="0.35">
      <c r="A64" s="95"/>
      <c r="B64" s="19" t="s">
        <v>166</v>
      </c>
      <c r="C64" s="259">
        <v>2.52</v>
      </c>
      <c r="D64" s="433">
        <v>2.52</v>
      </c>
      <c r="E64" s="10">
        <v>4</v>
      </c>
      <c r="F64" s="257">
        <f t="shared" si="75"/>
        <v>10.08</v>
      </c>
      <c r="G64" s="20">
        <v>1.2</v>
      </c>
      <c r="H64" s="23">
        <f t="shared" si="76"/>
        <v>3.024</v>
      </c>
      <c r="I64" s="36">
        <f t="shared" si="77"/>
        <v>12.096</v>
      </c>
      <c r="J64" s="244">
        <v>9</v>
      </c>
      <c r="K64" s="230">
        <f t="shared" si="41"/>
        <v>7.5</v>
      </c>
      <c r="L64" s="230">
        <f t="shared" si="42"/>
        <v>0.28000000000000003</v>
      </c>
      <c r="M64" s="233">
        <f t="shared" si="43"/>
        <v>1.1200000000000001</v>
      </c>
      <c r="N64" s="227"/>
      <c r="O64" s="11">
        <f t="shared" si="44"/>
        <v>2</v>
      </c>
      <c r="P64" s="10">
        <f t="shared" si="45"/>
        <v>14.6</v>
      </c>
      <c r="Q64" s="12">
        <f t="shared" si="46"/>
        <v>1.2</v>
      </c>
      <c r="R64" s="16">
        <f t="shared" si="47"/>
        <v>70.08</v>
      </c>
      <c r="S64" s="260">
        <f t="shared" si="48"/>
        <v>14.016</v>
      </c>
      <c r="T64" s="51">
        <f t="shared" si="49"/>
        <v>55.48</v>
      </c>
      <c r="U64" s="50">
        <f t="shared" si="50"/>
        <v>4.8</v>
      </c>
      <c r="V64" s="50">
        <f t="shared" si="51"/>
        <v>16.819199999999999</v>
      </c>
      <c r="W64" s="44">
        <f t="shared" si="52"/>
        <v>4.166666666666667</v>
      </c>
      <c r="X64" s="151"/>
      <c r="Y64" s="11">
        <f t="shared" si="53"/>
        <v>3.1</v>
      </c>
      <c r="Z64" s="10">
        <f t="shared" si="54"/>
        <v>28.3</v>
      </c>
      <c r="AA64" s="12">
        <f t="shared" si="55"/>
        <v>1</v>
      </c>
      <c r="AB64" s="16">
        <f t="shared" si="56"/>
        <v>113.2</v>
      </c>
      <c r="AC64" s="260">
        <f t="shared" si="133"/>
        <v>11.32</v>
      </c>
      <c r="AD64" s="51">
        <f t="shared" si="134"/>
        <v>84.9</v>
      </c>
      <c r="AE64" s="50">
        <f t="shared" si="135"/>
        <v>4</v>
      </c>
      <c r="AF64" s="50">
        <f t="shared" si="136"/>
        <v>165.27199999999999</v>
      </c>
      <c r="AG64" s="44">
        <f t="shared" si="137"/>
        <v>8.3333333333333339</v>
      </c>
      <c r="AH64" s="151"/>
      <c r="AI64" s="203" t="str">
        <f t="shared" si="62"/>
        <v>ENEPOXY HS MAGNUM HIGH RESISTANCE-HIGH TRAFFIC  +8% reticulador</v>
      </c>
      <c r="AJ64" s="235"/>
      <c r="AK64" s="261"/>
      <c r="AL64" s="262"/>
      <c r="AM64" s="262"/>
      <c r="AN64" s="263"/>
      <c r="AO64" s="263"/>
      <c r="AP64" s="264"/>
      <c r="AQ64" s="264"/>
      <c r="AR64" s="265"/>
      <c r="AS64" s="266"/>
      <c r="AT64" s="151"/>
      <c r="AU64" s="11">
        <f t="shared" si="69"/>
        <v>3.5</v>
      </c>
      <c r="AV64" s="10">
        <f t="shared" si="95"/>
        <v>53.9</v>
      </c>
      <c r="AW64" s="10">
        <f t="shared" si="70"/>
        <v>1</v>
      </c>
      <c r="AX64" s="34">
        <f t="shared" si="96"/>
        <v>215.6</v>
      </c>
      <c r="AY64" s="263"/>
      <c r="AZ64" s="264"/>
      <c r="BA64" s="264"/>
      <c r="BB64" s="267"/>
      <c r="BC64" s="264"/>
      <c r="BD64" s="151"/>
      <c r="BE64" s="11">
        <f t="shared" si="65"/>
        <v>3.5</v>
      </c>
      <c r="BF64" s="10">
        <f t="shared" si="66"/>
        <v>79.099999999999994</v>
      </c>
      <c r="BG64" s="10">
        <f t="shared" si="67"/>
        <v>1</v>
      </c>
      <c r="BH64" s="34">
        <f t="shared" si="68"/>
        <v>316.39999999999998</v>
      </c>
      <c r="BI64" s="34"/>
      <c r="BJ64" s="44"/>
      <c r="BK64" s="44"/>
      <c r="BL64" s="50"/>
      <c r="BM64" s="44"/>
    </row>
    <row r="65" spans="1:65" x14ac:dyDescent="0.35">
      <c r="A65" s="95"/>
      <c r="B65" s="308" t="s">
        <v>168</v>
      </c>
      <c r="C65" s="402">
        <v>2.8</v>
      </c>
      <c r="D65" s="433">
        <v>2.8</v>
      </c>
      <c r="E65" s="10">
        <v>4</v>
      </c>
      <c r="F65" s="257">
        <f t="shared" ref="F65:F83" si="138">IF(D65&lt;&gt;"",(D65*E65),"")</f>
        <v>11.2</v>
      </c>
      <c r="G65" s="20">
        <v>1.7</v>
      </c>
      <c r="H65" s="23">
        <f t="shared" si="76"/>
        <v>4.76</v>
      </c>
      <c r="I65" s="36">
        <f t="shared" si="77"/>
        <v>19.04</v>
      </c>
      <c r="J65" s="231">
        <v>2</v>
      </c>
      <c r="K65" s="230">
        <f t="shared" si="41"/>
        <v>1.1764705882352942</v>
      </c>
      <c r="L65" s="230">
        <f t="shared" si="42"/>
        <v>1.4</v>
      </c>
      <c r="M65" s="233">
        <f t="shared" si="43"/>
        <v>5.6</v>
      </c>
      <c r="N65" s="227"/>
      <c r="O65" s="11">
        <f t="shared" si="44"/>
        <v>2</v>
      </c>
      <c r="P65" s="10">
        <f t="shared" ref="P65:P83" si="139">IF($D65&lt;&gt;"",(($D65*5)+O65),"")</f>
        <v>16</v>
      </c>
      <c r="Q65" s="12">
        <f t="shared" si="46"/>
        <v>1.2</v>
      </c>
      <c r="R65" s="16">
        <f t="shared" si="47"/>
        <v>76.8</v>
      </c>
      <c r="S65" s="260">
        <f t="shared" ref="S65:S83" si="140">IF($D65&lt;&gt;"",(R65/5),"")</f>
        <v>15.36</v>
      </c>
      <c r="T65" s="51">
        <f t="shared" si="49"/>
        <v>60.8</v>
      </c>
      <c r="U65" s="50">
        <f t="shared" si="50"/>
        <v>4.8</v>
      </c>
      <c r="V65" s="50">
        <f t="shared" ref="V65:V83" si="141">IF($D65&lt;&gt;"",(R65*G65/5),"")</f>
        <v>26.112000000000002</v>
      </c>
      <c r="W65" s="44">
        <f t="shared" ref="W65:W83" si="142">IF(D65&lt;&gt;"",(5/G65),"")</f>
        <v>2.9411764705882355</v>
      </c>
      <c r="X65" s="151"/>
      <c r="Y65" s="11">
        <f t="shared" si="53"/>
        <v>3.1</v>
      </c>
      <c r="Z65" s="10">
        <f t="shared" ref="Z65:Z83" si="143">IF($D65&lt;&gt;"",(($D65*10)+Y65),"")</f>
        <v>31.1</v>
      </c>
      <c r="AA65" s="12">
        <f t="shared" si="55"/>
        <v>1</v>
      </c>
      <c r="AB65" s="16">
        <f t="shared" si="56"/>
        <v>124.4</v>
      </c>
      <c r="AC65" s="260">
        <f t="shared" ref="AC65:AC83" si="144">IF($D65&lt;&gt;"",(AB65/10),"")</f>
        <v>12.440000000000001</v>
      </c>
      <c r="AD65" s="51">
        <f t="shared" si="134"/>
        <v>93.300000000000011</v>
      </c>
      <c r="AE65" s="50">
        <f t="shared" si="135"/>
        <v>4</v>
      </c>
      <c r="AF65" s="50">
        <f t="shared" ref="AF65:AF83" si="145">IF($D65&lt;&gt;"",(AB65*P65/10),"")</f>
        <v>199.04000000000002</v>
      </c>
      <c r="AG65" s="44">
        <f t="shared" ref="AG65:AG83" si="146">IF(M65&lt;&gt;"",(10/G65),"")</f>
        <v>5.882352941176471</v>
      </c>
      <c r="AH65" s="151"/>
      <c r="AI65" s="203" t="str">
        <f>IF($B65&lt;&gt;"",($B65),"")</f>
        <v>ENEPOXY HS MORTERO AUTOLEVELING</v>
      </c>
      <c r="AJ65" s="235"/>
      <c r="AK65" s="261"/>
      <c r="AL65" s="262"/>
      <c r="AM65" s="262"/>
      <c r="AN65" s="263"/>
      <c r="AO65" s="263"/>
      <c r="AP65" s="264"/>
      <c r="AQ65" s="264"/>
      <c r="AR65" s="265"/>
      <c r="AS65" s="266"/>
      <c r="AT65" s="151"/>
      <c r="AU65" s="11">
        <f t="shared" ref="AU65:AU82" si="147">$G$10</f>
        <v>3.5</v>
      </c>
      <c r="AV65" s="10">
        <f t="shared" ref="AV65:AV82" si="148">IF($D65&lt;&gt;"",(($D65*20)+AU65),"")</f>
        <v>59.5</v>
      </c>
      <c r="AW65" s="10">
        <f t="shared" ref="AW65:AW82" si="149">$H$6</f>
        <v>1</v>
      </c>
      <c r="AX65" s="34">
        <f t="shared" si="96"/>
        <v>238</v>
      </c>
      <c r="AY65" s="34">
        <f t="shared" ref="AY65:AY82" si="150">IF($D65&lt;&gt;"",(AX65/20),"")</f>
        <v>11.9</v>
      </c>
      <c r="AZ65" s="44">
        <f t="shared" ref="AZ65:AZ82" si="151">IF($D65&lt;&gt;"",(AX65-AV65),"")</f>
        <v>178.5</v>
      </c>
      <c r="BA65" s="44">
        <f t="shared" ref="BA65:BA82" si="152">IF($D65&lt;&gt;"",(AX65/AV65),"")</f>
        <v>4</v>
      </c>
      <c r="BB65" s="50">
        <f t="shared" ref="BB65:BB82" si="153">IF($D65&lt;&gt;"",(AX65*G65/20),"")</f>
        <v>20.229999999999997</v>
      </c>
      <c r="BC65" s="44">
        <f t="shared" ref="BC65:BC82" si="154">IF(D65&lt;&gt;"",(20/G65),"")</f>
        <v>11.764705882352942</v>
      </c>
      <c r="BD65" s="151"/>
      <c r="BE65" s="11">
        <f t="shared" si="65"/>
        <v>3.5</v>
      </c>
      <c r="BF65" s="10">
        <f t="shared" ref="BF65:BF83" si="155">IF($D65&lt;&gt;"",(($D65*30)+BE65),"")</f>
        <v>87.5</v>
      </c>
      <c r="BG65" s="10">
        <f t="shared" si="67"/>
        <v>1</v>
      </c>
      <c r="BH65" s="34">
        <f t="shared" si="68"/>
        <v>350</v>
      </c>
      <c r="BI65" s="34">
        <f>IF($D65&lt;&gt;"",(BH65/30),"")</f>
        <v>11.666666666666666</v>
      </c>
      <c r="BJ65" s="44">
        <f>IF($D65&lt;&gt;"",(BH65-BF65),"")</f>
        <v>262.5</v>
      </c>
      <c r="BK65" s="44">
        <f>IF($D65&lt;&gt;"",(BH65/BF65),"")</f>
        <v>4</v>
      </c>
      <c r="BL65" s="50">
        <f>IF($D65&lt;&gt;"",(BH65*Q65/30),"")</f>
        <v>14</v>
      </c>
      <c r="BM65" s="44" t="str">
        <f>IF(N65&lt;&gt;"",(30/Q65),"")</f>
        <v/>
      </c>
    </row>
    <row r="66" spans="1:65" x14ac:dyDescent="0.35">
      <c r="A66" s="95"/>
      <c r="B66" s="269" t="s">
        <v>169</v>
      </c>
      <c r="C66" s="259">
        <v>3.36</v>
      </c>
      <c r="D66" s="433">
        <v>3.36</v>
      </c>
      <c r="E66" s="10">
        <v>4</v>
      </c>
      <c r="F66" s="257">
        <f t="shared" si="138"/>
        <v>13.44</v>
      </c>
      <c r="G66" s="20">
        <v>1.2</v>
      </c>
      <c r="H66" s="23">
        <f t="shared" si="76"/>
        <v>4.032</v>
      </c>
      <c r="I66" s="36">
        <f t="shared" si="77"/>
        <v>16.128</v>
      </c>
      <c r="J66" s="244">
        <v>8</v>
      </c>
      <c r="K66" s="230">
        <f t="shared" si="41"/>
        <v>6.666666666666667</v>
      </c>
      <c r="L66" s="230">
        <f t="shared" si="42"/>
        <v>0.42</v>
      </c>
      <c r="M66" s="233">
        <f t="shared" si="43"/>
        <v>1.68</v>
      </c>
      <c r="N66" s="227"/>
      <c r="O66" s="11">
        <f t="shared" si="44"/>
        <v>2</v>
      </c>
      <c r="P66" s="10">
        <f t="shared" si="139"/>
        <v>18.8</v>
      </c>
      <c r="Q66" s="12">
        <f t="shared" si="46"/>
        <v>1.2</v>
      </c>
      <c r="R66" s="16">
        <f t="shared" si="47"/>
        <v>90.24</v>
      </c>
      <c r="S66" s="260">
        <f t="shared" si="140"/>
        <v>18.047999999999998</v>
      </c>
      <c r="T66" s="51">
        <f t="shared" si="49"/>
        <v>71.44</v>
      </c>
      <c r="U66" s="50">
        <f t="shared" si="50"/>
        <v>4.8</v>
      </c>
      <c r="V66" s="50">
        <f t="shared" si="141"/>
        <v>21.657599999999999</v>
      </c>
      <c r="W66" s="44">
        <f t="shared" si="142"/>
        <v>4.166666666666667</v>
      </c>
      <c r="X66" s="151"/>
      <c r="Y66" s="11">
        <f t="shared" si="53"/>
        <v>3.1</v>
      </c>
      <c r="Z66" s="10">
        <f t="shared" si="143"/>
        <v>36.700000000000003</v>
      </c>
      <c r="AA66" s="12">
        <f t="shared" si="55"/>
        <v>1</v>
      </c>
      <c r="AB66" s="16">
        <f t="shared" si="56"/>
        <v>146.80000000000001</v>
      </c>
      <c r="AC66" s="260">
        <f t="shared" si="144"/>
        <v>14.680000000000001</v>
      </c>
      <c r="AD66" s="51">
        <f t="shared" si="134"/>
        <v>110.10000000000001</v>
      </c>
      <c r="AE66" s="50">
        <f t="shared" si="135"/>
        <v>4</v>
      </c>
      <c r="AF66" s="50">
        <f t="shared" si="145"/>
        <v>275.98400000000004</v>
      </c>
      <c r="AG66" s="44">
        <f t="shared" si="146"/>
        <v>8.3333333333333339</v>
      </c>
      <c r="AH66" s="151"/>
      <c r="AI66" s="203" t="str">
        <f>IF($B66&lt;&gt;"",($B66),"")</f>
        <v xml:space="preserve">ENEPOXY HS ART SERIES   relacion 2: 1  for 3D finishes </v>
      </c>
      <c r="AJ66" s="235"/>
      <c r="AK66" s="261"/>
      <c r="AL66" s="262"/>
      <c r="AM66" s="262"/>
      <c r="AN66" s="263"/>
      <c r="AO66" s="263"/>
      <c r="AP66" s="264"/>
      <c r="AQ66" s="264"/>
      <c r="AR66" s="265"/>
      <c r="AS66" s="266"/>
      <c r="AT66" s="151"/>
      <c r="AU66" s="11">
        <f t="shared" si="147"/>
        <v>3.5</v>
      </c>
      <c r="AV66" s="10">
        <f t="shared" si="148"/>
        <v>70.7</v>
      </c>
      <c r="AW66" s="10">
        <f t="shared" si="149"/>
        <v>1</v>
      </c>
      <c r="AX66" s="34">
        <f t="shared" si="96"/>
        <v>282.8</v>
      </c>
      <c r="AY66" s="34">
        <f t="shared" si="150"/>
        <v>14.14</v>
      </c>
      <c r="AZ66" s="44">
        <f t="shared" si="151"/>
        <v>212.10000000000002</v>
      </c>
      <c r="BA66" s="44">
        <f t="shared" si="152"/>
        <v>4</v>
      </c>
      <c r="BB66" s="50">
        <f t="shared" si="153"/>
        <v>16.968</v>
      </c>
      <c r="BC66" s="44">
        <f t="shared" si="154"/>
        <v>16.666666666666668</v>
      </c>
      <c r="BD66" s="151"/>
      <c r="BE66" s="11">
        <f t="shared" si="65"/>
        <v>3.5</v>
      </c>
      <c r="BF66" s="10">
        <f t="shared" si="155"/>
        <v>104.3</v>
      </c>
      <c r="BG66" s="10">
        <f t="shared" si="67"/>
        <v>1</v>
      </c>
      <c r="BH66" s="34">
        <f t="shared" si="68"/>
        <v>417.2</v>
      </c>
      <c r="BI66" s="34">
        <f t="shared" ref="BI66:BM67" si="156">IF($D66&lt;&gt;"",(BG66*$E66*BH66),"")</f>
        <v>1668.8</v>
      </c>
      <c r="BJ66" s="34">
        <f t="shared" si="156"/>
        <v>2784893.44</v>
      </c>
      <c r="BK66" s="34">
        <f t="shared" si="156"/>
        <v>18589720690.688</v>
      </c>
      <c r="BL66" s="34">
        <f t="shared" si="156"/>
        <v>2.0708156481171712E+17</v>
      </c>
      <c r="BM66" s="34">
        <f t="shared" si="156"/>
        <v>1.5398353800161703E+28</v>
      </c>
    </row>
    <row r="67" spans="1:65" x14ac:dyDescent="0.35">
      <c r="A67" s="95"/>
      <c r="B67" s="436" t="s">
        <v>260</v>
      </c>
      <c r="C67" s="259">
        <v>4.32</v>
      </c>
      <c r="D67" s="433">
        <v>4.3499999999999996</v>
      </c>
      <c r="E67" s="10">
        <v>4</v>
      </c>
      <c r="F67" s="257">
        <f t="shared" si="138"/>
        <v>17.399999999999999</v>
      </c>
      <c r="G67" s="20">
        <v>1.2</v>
      </c>
      <c r="H67" s="23">
        <f t="shared" si="76"/>
        <v>5.22</v>
      </c>
      <c r="I67" s="36">
        <f t="shared" si="77"/>
        <v>20.88</v>
      </c>
      <c r="J67" s="244">
        <v>8</v>
      </c>
      <c r="K67" s="230">
        <f t="shared" si="41"/>
        <v>6.666666666666667</v>
      </c>
      <c r="L67" s="230">
        <f t="shared" si="42"/>
        <v>0.54374999999999996</v>
      </c>
      <c r="M67" s="233">
        <f t="shared" si="43"/>
        <v>2.1749999999999998</v>
      </c>
      <c r="N67" s="227"/>
      <c r="O67" s="11">
        <f t="shared" si="44"/>
        <v>2</v>
      </c>
      <c r="P67" s="10">
        <f t="shared" si="139"/>
        <v>23.75</v>
      </c>
      <c r="Q67" s="12">
        <f t="shared" si="46"/>
        <v>1.2</v>
      </c>
      <c r="R67" s="16">
        <f t="shared" si="47"/>
        <v>114</v>
      </c>
      <c r="S67" s="260">
        <f t="shared" si="140"/>
        <v>22.8</v>
      </c>
      <c r="T67" s="51">
        <f t="shared" si="49"/>
        <v>90.25</v>
      </c>
      <c r="U67" s="50">
        <f t="shared" si="50"/>
        <v>4.8</v>
      </c>
      <c r="V67" s="50">
        <f t="shared" si="141"/>
        <v>27.359999999999996</v>
      </c>
      <c r="W67" s="44">
        <f t="shared" si="142"/>
        <v>4.166666666666667</v>
      </c>
      <c r="X67" s="151"/>
      <c r="Y67" s="11">
        <f t="shared" si="53"/>
        <v>3.1</v>
      </c>
      <c r="Z67" s="10">
        <f t="shared" si="143"/>
        <v>46.6</v>
      </c>
      <c r="AA67" s="12">
        <f t="shared" si="55"/>
        <v>1</v>
      </c>
      <c r="AB67" s="16">
        <f t="shared" si="56"/>
        <v>186.4</v>
      </c>
      <c r="AC67" s="260">
        <f t="shared" si="144"/>
        <v>18.64</v>
      </c>
      <c r="AD67" s="51">
        <f t="shared" si="134"/>
        <v>139.80000000000001</v>
      </c>
      <c r="AE67" s="50">
        <f t="shared" si="135"/>
        <v>4</v>
      </c>
      <c r="AF67" s="50">
        <f t="shared" si="145"/>
        <v>442.7</v>
      </c>
      <c r="AG67" s="44">
        <f t="shared" si="146"/>
        <v>8.3333333333333339</v>
      </c>
      <c r="AH67" s="151"/>
      <c r="AI67" s="203" t="str">
        <f>IF($B67&lt;&gt;"",($B67),"")</f>
        <v>ENEPOXY HS ART SERIES 2019  relacion 2: 1  for 3D finishes  alif</v>
      </c>
      <c r="AJ67" s="235"/>
      <c r="AK67" s="261"/>
      <c r="AL67" s="262"/>
      <c r="AM67" s="262"/>
      <c r="AN67" s="263"/>
      <c r="AO67" s="263"/>
      <c r="AP67" s="264"/>
      <c r="AQ67" s="264"/>
      <c r="AR67" s="265"/>
      <c r="AS67" s="266"/>
      <c r="AT67" s="151"/>
      <c r="AU67" s="11">
        <f t="shared" si="147"/>
        <v>3.5</v>
      </c>
      <c r="AV67" s="10">
        <f t="shared" si="148"/>
        <v>90.5</v>
      </c>
      <c r="AW67" s="10">
        <f t="shared" si="149"/>
        <v>1</v>
      </c>
      <c r="AX67" s="34">
        <f t="shared" si="96"/>
        <v>362</v>
      </c>
      <c r="AY67" s="34">
        <f t="shared" si="150"/>
        <v>18.100000000000001</v>
      </c>
      <c r="AZ67" s="44">
        <f t="shared" si="151"/>
        <v>271.5</v>
      </c>
      <c r="BA67" s="44">
        <f t="shared" si="152"/>
        <v>4</v>
      </c>
      <c r="BB67" s="50">
        <f t="shared" si="153"/>
        <v>21.72</v>
      </c>
      <c r="BC67" s="44">
        <f t="shared" si="154"/>
        <v>16.666666666666668</v>
      </c>
      <c r="BD67" s="151"/>
      <c r="BE67" s="11">
        <f t="shared" si="65"/>
        <v>3.5</v>
      </c>
      <c r="BF67" s="10">
        <f t="shared" si="155"/>
        <v>134</v>
      </c>
      <c r="BG67" s="10">
        <f t="shared" si="67"/>
        <v>1</v>
      </c>
      <c r="BH67" s="34">
        <f t="shared" si="68"/>
        <v>536</v>
      </c>
      <c r="BI67" s="34">
        <f t="shared" si="156"/>
        <v>2144</v>
      </c>
      <c r="BJ67" s="34">
        <f t="shared" si="156"/>
        <v>4596736</v>
      </c>
      <c r="BK67" s="34">
        <f t="shared" si="156"/>
        <v>39421607936</v>
      </c>
      <c r="BL67" s="34">
        <f t="shared" si="156"/>
        <v>7.2484289750918758E+17</v>
      </c>
      <c r="BM67" s="34">
        <f t="shared" si="156"/>
        <v>1.142978900832057E+29</v>
      </c>
    </row>
    <row r="68" spans="1:65" x14ac:dyDescent="0.35">
      <c r="A68" s="95"/>
      <c r="B68" s="436" t="s">
        <v>259</v>
      </c>
      <c r="C68" s="259">
        <v>3.73</v>
      </c>
      <c r="D68" s="433">
        <v>3.7</v>
      </c>
      <c r="E68" s="10">
        <v>4</v>
      </c>
      <c r="F68" s="257">
        <f t="shared" si="138"/>
        <v>14.8</v>
      </c>
      <c r="G68" s="20">
        <v>1.2</v>
      </c>
      <c r="H68" s="23">
        <f t="shared" si="76"/>
        <v>4.4400000000000004</v>
      </c>
      <c r="I68" s="36">
        <f t="shared" si="77"/>
        <v>17.760000000000002</v>
      </c>
      <c r="J68" s="244">
        <v>8</v>
      </c>
      <c r="K68" s="230">
        <f t="shared" si="41"/>
        <v>6.666666666666667</v>
      </c>
      <c r="L68" s="230">
        <f t="shared" si="42"/>
        <v>0.46250000000000002</v>
      </c>
      <c r="M68" s="233">
        <f t="shared" si="43"/>
        <v>1.85</v>
      </c>
      <c r="N68" s="227"/>
      <c r="O68" s="11">
        <f t="shared" si="44"/>
        <v>2</v>
      </c>
      <c r="P68" s="10">
        <f t="shared" si="139"/>
        <v>20.5</v>
      </c>
      <c r="Q68" s="12">
        <f t="shared" si="46"/>
        <v>1.2</v>
      </c>
      <c r="R68" s="16">
        <f t="shared" si="47"/>
        <v>98.399999999999991</v>
      </c>
      <c r="S68" s="260">
        <f t="shared" si="140"/>
        <v>19.68</v>
      </c>
      <c r="T68" s="51">
        <f t="shared" si="49"/>
        <v>77.899999999999991</v>
      </c>
      <c r="U68" s="50">
        <f t="shared" si="50"/>
        <v>4.8</v>
      </c>
      <c r="V68" s="50">
        <f t="shared" si="141"/>
        <v>23.615999999999996</v>
      </c>
      <c r="W68" s="44">
        <f t="shared" si="142"/>
        <v>4.166666666666667</v>
      </c>
      <c r="X68" s="151"/>
      <c r="Y68" s="11">
        <f t="shared" si="53"/>
        <v>3.1</v>
      </c>
      <c r="Z68" s="10">
        <f t="shared" si="143"/>
        <v>40.1</v>
      </c>
      <c r="AA68" s="12">
        <f t="shared" si="55"/>
        <v>1</v>
      </c>
      <c r="AB68" s="16">
        <f t="shared" si="56"/>
        <v>160.4</v>
      </c>
      <c r="AC68" s="260">
        <f t="shared" si="144"/>
        <v>16.04</v>
      </c>
      <c r="AD68" s="51">
        <f t="shared" si="134"/>
        <v>120.30000000000001</v>
      </c>
      <c r="AE68" s="50">
        <f t="shared" si="135"/>
        <v>4</v>
      </c>
      <c r="AF68" s="50">
        <f t="shared" si="145"/>
        <v>328.82000000000005</v>
      </c>
      <c r="AG68" s="44">
        <f t="shared" si="146"/>
        <v>8.3333333333333339</v>
      </c>
      <c r="AH68" s="151"/>
      <c r="AI68" s="203" t="str">
        <f>IF($B68&lt;&gt;"",($B68),"")</f>
        <v>ENEPOXY HS ART SERIES 2019  relacion 2: 1  for 3D finishes  arom</v>
      </c>
      <c r="AJ68" s="235"/>
      <c r="AK68" s="261"/>
      <c r="AL68" s="262"/>
      <c r="AM68" s="262"/>
      <c r="AN68" s="263"/>
      <c r="AO68" s="263"/>
      <c r="AP68" s="264"/>
      <c r="AQ68" s="264"/>
      <c r="AR68" s="265"/>
      <c r="AS68" s="266"/>
      <c r="AT68" s="151"/>
      <c r="AU68" s="11">
        <f t="shared" si="147"/>
        <v>3.5</v>
      </c>
      <c r="AV68" s="10">
        <f t="shared" si="148"/>
        <v>77.5</v>
      </c>
      <c r="AW68" s="10">
        <f t="shared" si="149"/>
        <v>1</v>
      </c>
      <c r="AX68" s="34">
        <f t="shared" si="96"/>
        <v>310</v>
      </c>
      <c r="AY68" s="34">
        <f t="shared" si="150"/>
        <v>15.5</v>
      </c>
      <c r="AZ68" s="44">
        <f t="shared" si="151"/>
        <v>232.5</v>
      </c>
      <c r="BA68" s="44">
        <f t="shared" si="152"/>
        <v>4</v>
      </c>
      <c r="BB68" s="50">
        <f t="shared" si="153"/>
        <v>18.600000000000001</v>
      </c>
      <c r="BC68" s="44">
        <f t="shared" si="154"/>
        <v>16.666666666666668</v>
      </c>
      <c r="BD68" s="151"/>
      <c r="BE68" s="11">
        <f t="shared" si="65"/>
        <v>3.5</v>
      </c>
      <c r="BF68" s="10">
        <f t="shared" si="155"/>
        <v>114.5</v>
      </c>
      <c r="BG68" s="10">
        <f t="shared" si="67"/>
        <v>1</v>
      </c>
      <c r="BH68" s="34">
        <f t="shared" ref="BH68:BM68" si="157">IF($D68&lt;&gt;"",(BF68*$E68*BG68),"")</f>
        <v>458</v>
      </c>
      <c r="BI68" s="34">
        <f t="shared" si="157"/>
        <v>1832</v>
      </c>
      <c r="BJ68" s="34">
        <f t="shared" si="157"/>
        <v>3356224</v>
      </c>
      <c r="BK68" s="34">
        <f t="shared" si="157"/>
        <v>24594409472</v>
      </c>
      <c r="BL68" s="34">
        <f t="shared" si="157"/>
        <v>3.3017738934301491E+17</v>
      </c>
      <c r="BM68" s="34">
        <f t="shared" si="157"/>
        <v>3.248207164759231E+28</v>
      </c>
    </row>
    <row r="69" spans="1:65" x14ac:dyDescent="0.35">
      <c r="A69" s="95"/>
      <c r="B69" s="446" t="s">
        <v>280</v>
      </c>
      <c r="C69" s="259">
        <v>6.5</v>
      </c>
      <c r="D69" s="433">
        <v>6.5</v>
      </c>
      <c r="E69" s="10">
        <v>4</v>
      </c>
      <c r="F69" s="257">
        <f t="shared" si="138"/>
        <v>26</v>
      </c>
      <c r="G69" s="20">
        <v>1.2</v>
      </c>
      <c r="H69" s="23">
        <f t="shared" si="76"/>
        <v>7.8</v>
      </c>
      <c r="I69" s="36">
        <f t="shared" si="77"/>
        <v>31.2</v>
      </c>
      <c r="J69" s="244"/>
      <c r="K69" s="230"/>
      <c r="L69" s="230"/>
      <c r="M69" s="233"/>
      <c r="N69" s="227"/>
      <c r="O69" s="11">
        <f t="shared" si="44"/>
        <v>2</v>
      </c>
      <c r="P69" s="10">
        <f t="shared" si="139"/>
        <v>34.5</v>
      </c>
      <c r="Q69" s="12">
        <f t="shared" si="46"/>
        <v>1.2</v>
      </c>
      <c r="R69" s="16">
        <f>IF($D69&lt;&gt;"",(P69*$E69*Q69),"")</f>
        <v>165.6</v>
      </c>
      <c r="S69" s="260">
        <f t="shared" si="140"/>
        <v>33.119999999999997</v>
      </c>
      <c r="T69" s="51">
        <f>IF($D69&lt;&gt;"",(R69-P69),"")</f>
        <v>131.1</v>
      </c>
      <c r="U69" s="50">
        <f>IF($D69&lt;&gt;"",(R69/P69),"")</f>
        <v>4.8</v>
      </c>
      <c r="V69" s="50">
        <f t="shared" si="141"/>
        <v>39.744</v>
      </c>
      <c r="W69" s="44">
        <f t="shared" si="142"/>
        <v>4.166666666666667</v>
      </c>
      <c r="X69" s="151"/>
      <c r="Y69" s="11">
        <f t="shared" si="53"/>
        <v>3.1</v>
      </c>
      <c r="Z69" s="10">
        <f t="shared" si="143"/>
        <v>68.099999999999994</v>
      </c>
      <c r="AA69" s="12">
        <f t="shared" si="55"/>
        <v>1</v>
      </c>
      <c r="AB69" s="16">
        <f>IF($D69&lt;&gt;"",(Z69*$E69*AA69),"")</f>
        <v>272.39999999999998</v>
      </c>
      <c r="AC69" s="260">
        <f t="shared" si="144"/>
        <v>27.24</v>
      </c>
      <c r="AD69" s="51">
        <f>IF($D69&lt;&gt;"",(AB69-Z69),"")</f>
        <v>204.29999999999998</v>
      </c>
      <c r="AE69" s="50">
        <f>IF($D69&lt;&gt;"",(AB69/Z69),"")</f>
        <v>4</v>
      </c>
      <c r="AF69" s="50">
        <f t="shared" si="145"/>
        <v>939.78</v>
      </c>
      <c r="AG69" s="44" t="str">
        <f t="shared" si="146"/>
        <v/>
      </c>
      <c r="AH69" s="151"/>
      <c r="AI69" s="203" t="str">
        <f>B69</f>
        <v>ENEPOXY HS 3D CRISTAL |Nuevo 3D cristalino!!!! Solo k2</v>
      </c>
      <c r="AJ69" s="235"/>
      <c r="AK69" s="261"/>
      <c r="AL69" s="262"/>
      <c r="AM69" s="262"/>
      <c r="AN69" s="263"/>
      <c r="AO69" s="263"/>
      <c r="AP69" s="264"/>
      <c r="AQ69" s="264"/>
      <c r="AR69" s="265"/>
      <c r="AS69" s="266"/>
      <c r="AT69" s="151"/>
      <c r="AU69" s="11">
        <f t="shared" si="147"/>
        <v>3.5</v>
      </c>
      <c r="AV69" s="10">
        <f t="shared" si="148"/>
        <v>133.5</v>
      </c>
      <c r="AW69" s="10">
        <f t="shared" si="149"/>
        <v>1</v>
      </c>
      <c r="AX69" s="34">
        <f>IF($D69&lt;&gt;"",(AV69*$E69*AW69),"")</f>
        <v>534</v>
      </c>
      <c r="AY69" s="34">
        <f t="shared" si="150"/>
        <v>26.7</v>
      </c>
      <c r="AZ69" s="44">
        <f t="shared" si="151"/>
        <v>400.5</v>
      </c>
      <c r="BA69" s="44">
        <f t="shared" si="152"/>
        <v>4</v>
      </c>
      <c r="BB69" s="50">
        <f t="shared" si="153"/>
        <v>32.04</v>
      </c>
      <c r="BC69" s="44">
        <f t="shared" si="154"/>
        <v>16.666666666666668</v>
      </c>
      <c r="BD69" s="151"/>
      <c r="BE69" s="11">
        <f t="shared" si="65"/>
        <v>3.5</v>
      </c>
      <c r="BF69" s="10">
        <f t="shared" si="155"/>
        <v>198.5</v>
      </c>
      <c r="BG69" s="10">
        <f t="shared" si="67"/>
        <v>1</v>
      </c>
      <c r="BH69" s="34">
        <f>IF($D69&lt;&gt;"",(BF69*$E69*BG69),"")</f>
        <v>794</v>
      </c>
      <c r="BI69" s="34"/>
      <c r="BJ69" s="34"/>
      <c r="BK69" s="34"/>
      <c r="BL69" s="340"/>
      <c r="BM69" s="34"/>
    </row>
    <row r="70" spans="1:65" x14ac:dyDescent="0.35">
      <c r="A70" s="95"/>
      <c r="B70" s="447" t="s">
        <v>281</v>
      </c>
      <c r="C70" s="259">
        <v>4.5</v>
      </c>
      <c r="D70" s="445">
        <v>4.5</v>
      </c>
      <c r="E70" s="448">
        <v>4.33</v>
      </c>
      <c r="F70" s="257">
        <f t="shared" si="138"/>
        <v>19.484999999999999</v>
      </c>
      <c r="G70" s="20">
        <v>1.2</v>
      </c>
      <c r="H70" s="23">
        <f>IF(D70&lt;&gt;"",(D70*G70),"")</f>
        <v>5.3999999999999995</v>
      </c>
      <c r="I70" s="36">
        <f>IF(D70&lt;&gt;"",(H70*E70),"")</f>
        <v>23.381999999999998</v>
      </c>
      <c r="J70" s="244"/>
      <c r="K70" s="230"/>
      <c r="L70" s="230"/>
      <c r="M70" s="233"/>
      <c r="N70" s="227"/>
      <c r="O70" s="11">
        <f t="shared" si="44"/>
        <v>2</v>
      </c>
      <c r="P70" s="10">
        <f t="shared" si="139"/>
        <v>24.5</v>
      </c>
      <c r="Q70" s="12">
        <f t="shared" si="46"/>
        <v>1.2</v>
      </c>
      <c r="R70" s="16">
        <f t="shared" si="47"/>
        <v>127.30200000000001</v>
      </c>
      <c r="S70" s="260">
        <f t="shared" si="140"/>
        <v>25.4604</v>
      </c>
      <c r="T70" s="51">
        <f t="shared" si="49"/>
        <v>102.80200000000001</v>
      </c>
      <c r="U70" s="50">
        <f t="shared" si="50"/>
        <v>5.1960000000000006</v>
      </c>
      <c r="V70" s="50">
        <f t="shared" si="141"/>
        <v>30.552480000000003</v>
      </c>
      <c r="W70" s="44">
        <f t="shared" si="142"/>
        <v>4.166666666666667</v>
      </c>
      <c r="X70" s="151"/>
      <c r="Y70" s="11">
        <f t="shared" si="53"/>
        <v>3.1</v>
      </c>
      <c r="Z70" s="10">
        <f t="shared" si="143"/>
        <v>48.1</v>
      </c>
      <c r="AA70" s="12">
        <f t="shared" si="55"/>
        <v>1</v>
      </c>
      <c r="AB70" s="16">
        <f t="shared" si="56"/>
        <v>208.273</v>
      </c>
      <c r="AC70" s="260">
        <f t="shared" si="144"/>
        <v>20.827300000000001</v>
      </c>
      <c r="AD70" s="51">
        <f t="shared" si="134"/>
        <v>160.173</v>
      </c>
      <c r="AE70" s="50">
        <f t="shared" si="135"/>
        <v>4.33</v>
      </c>
      <c r="AF70" s="50">
        <f t="shared" si="145"/>
        <v>510.26885000000004</v>
      </c>
      <c r="AG70" s="44" t="str">
        <f t="shared" si="146"/>
        <v/>
      </c>
      <c r="AH70" s="151"/>
      <c r="AI70" s="203" t="str">
        <f>B70</f>
        <v>ENEPOXY HS CRISTAL RIVER 2019</v>
      </c>
      <c r="AJ70" s="235"/>
      <c r="AK70" s="261"/>
      <c r="AL70" s="262"/>
      <c r="AM70" s="262"/>
      <c r="AN70" s="263"/>
      <c r="AO70" s="263"/>
      <c r="AP70" s="264"/>
      <c r="AQ70" s="264"/>
      <c r="AR70" s="265"/>
      <c r="AS70" s="266"/>
      <c r="AT70" s="151"/>
      <c r="AU70" s="11">
        <f t="shared" si="147"/>
        <v>3.5</v>
      </c>
      <c r="AV70" s="10">
        <f t="shared" si="148"/>
        <v>93.5</v>
      </c>
      <c r="AW70" s="10">
        <f t="shared" si="149"/>
        <v>1</v>
      </c>
      <c r="AX70" s="34">
        <f t="shared" si="96"/>
        <v>404.85500000000002</v>
      </c>
      <c r="AY70" s="34">
        <f t="shared" si="150"/>
        <v>20.242750000000001</v>
      </c>
      <c r="AZ70" s="44">
        <f t="shared" si="151"/>
        <v>311.35500000000002</v>
      </c>
      <c r="BA70" s="44">
        <f t="shared" si="152"/>
        <v>4.33</v>
      </c>
      <c r="BB70" s="50">
        <f t="shared" si="153"/>
        <v>24.2913</v>
      </c>
      <c r="BC70" s="44">
        <f t="shared" si="154"/>
        <v>16.666666666666668</v>
      </c>
      <c r="BD70" s="151"/>
      <c r="BE70" s="11">
        <f t="shared" si="65"/>
        <v>3.5</v>
      </c>
      <c r="BF70" s="10">
        <f t="shared" si="155"/>
        <v>138.5</v>
      </c>
      <c r="BG70" s="10">
        <f t="shared" si="67"/>
        <v>1</v>
      </c>
      <c r="BH70" s="34">
        <f>IF($D70&lt;&gt;"",(BF70*$E70*BG70),"")</f>
        <v>599.70500000000004</v>
      </c>
      <c r="BI70" s="34"/>
      <c r="BJ70" s="34"/>
      <c r="BK70" s="34"/>
      <c r="BL70" s="340"/>
      <c r="BM70" s="34"/>
    </row>
    <row r="71" spans="1:65" x14ac:dyDescent="0.35">
      <c r="A71" s="95"/>
      <c r="B71" s="341" t="s">
        <v>286</v>
      </c>
      <c r="C71" s="259">
        <v>4.4000000000000004</v>
      </c>
      <c r="D71" s="433">
        <v>4.4000000000000004</v>
      </c>
      <c r="E71" s="10">
        <v>4</v>
      </c>
      <c r="F71" s="257">
        <f t="shared" si="138"/>
        <v>17.600000000000001</v>
      </c>
      <c r="G71" s="20">
        <v>1.2</v>
      </c>
      <c r="H71" s="23">
        <f>IF(D71&lt;&gt;"",(D71*G71),"")</f>
        <v>5.28</v>
      </c>
      <c r="I71" s="36">
        <f>IF(D71&lt;&gt;"",(H71*E71),"")</f>
        <v>21.12</v>
      </c>
      <c r="J71" s="244"/>
      <c r="K71" s="230"/>
      <c r="L71" s="230"/>
      <c r="M71" s="233"/>
      <c r="N71" s="227"/>
      <c r="O71" s="11">
        <f t="shared" si="44"/>
        <v>2</v>
      </c>
      <c r="P71" s="10">
        <f t="shared" si="139"/>
        <v>24</v>
      </c>
      <c r="Q71" s="12">
        <f t="shared" si="46"/>
        <v>1.2</v>
      </c>
      <c r="R71" s="16">
        <f t="shared" si="47"/>
        <v>115.19999999999999</v>
      </c>
      <c r="S71" s="260">
        <f t="shared" si="140"/>
        <v>23.04</v>
      </c>
      <c r="T71" s="51">
        <f t="shared" si="49"/>
        <v>91.199999999999989</v>
      </c>
      <c r="U71" s="50">
        <f t="shared" si="50"/>
        <v>4.8</v>
      </c>
      <c r="V71" s="50">
        <f t="shared" si="141"/>
        <v>27.647999999999996</v>
      </c>
      <c r="W71" s="44">
        <f t="shared" si="142"/>
        <v>4.166666666666667</v>
      </c>
      <c r="X71" s="151"/>
      <c r="Y71" s="11">
        <f t="shared" si="53"/>
        <v>3.1</v>
      </c>
      <c r="Z71" s="10">
        <f t="shared" si="143"/>
        <v>47.1</v>
      </c>
      <c r="AA71" s="12">
        <f t="shared" si="55"/>
        <v>1</v>
      </c>
      <c r="AB71" s="16">
        <f t="shared" si="56"/>
        <v>188.4</v>
      </c>
      <c r="AC71" s="260">
        <f t="shared" si="144"/>
        <v>18.84</v>
      </c>
      <c r="AD71" s="51">
        <f t="shared" si="134"/>
        <v>141.30000000000001</v>
      </c>
      <c r="AE71" s="50">
        <f t="shared" si="135"/>
        <v>4</v>
      </c>
      <c r="AF71" s="50">
        <f t="shared" si="145"/>
        <v>452.16</v>
      </c>
      <c r="AG71" s="44" t="str">
        <f t="shared" si="146"/>
        <v/>
      </c>
      <c r="AH71" s="151"/>
      <c r="AI71" s="203" t="str">
        <f>B71</f>
        <v>ENEPOXY HS 3D CRISTAL II</v>
      </c>
      <c r="AJ71" s="235"/>
      <c r="AK71" s="261"/>
      <c r="AL71" s="262"/>
      <c r="AM71" s="262"/>
      <c r="AN71" s="263"/>
      <c r="AO71" s="263"/>
      <c r="AP71" s="264"/>
      <c r="AQ71" s="264"/>
      <c r="AR71" s="265"/>
      <c r="AS71" s="266"/>
      <c r="AT71" s="151"/>
      <c r="AU71" s="11">
        <f t="shared" si="147"/>
        <v>3.5</v>
      </c>
      <c r="AV71" s="10">
        <f t="shared" si="148"/>
        <v>91.5</v>
      </c>
      <c r="AW71" s="10">
        <f t="shared" si="149"/>
        <v>1</v>
      </c>
      <c r="AX71" s="34">
        <f t="shared" si="96"/>
        <v>366</v>
      </c>
      <c r="AY71" s="34">
        <f t="shared" si="150"/>
        <v>18.3</v>
      </c>
      <c r="AZ71" s="44">
        <f t="shared" si="151"/>
        <v>274.5</v>
      </c>
      <c r="BA71" s="44">
        <f t="shared" si="152"/>
        <v>4</v>
      </c>
      <c r="BB71" s="50">
        <f t="shared" si="153"/>
        <v>21.96</v>
      </c>
      <c r="BC71" s="44">
        <f t="shared" si="154"/>
        <v>16.666666666666668</v>
      </c>
      <c r="BD71" s="151"/>
      <c r="BE71" s="11">
        <f t="shared" si="65"/>
        <v>3.5</v>
      </c>
      <c r="BF71" s="10">
        <f t="shared" si="155"/>
        <v>135.5</v>
      </c>
      <c r="BG71" s="10">
        <f t="shared" si="67"/>
        <v>1</v>
      </c>
      <c r="BH71" s="34">
        <f>IF($D71&lt;&gt;"",(BF71*$E71*BG71),"")</f>
        <v>542</v>
      </c>
      <c r="BI71" s="34"/>
      <c r="BJ71" s="34"/>
      <c r="BK71" s="34"/>
      <c r="BL71" s="340"/>
      <c r="BM71" s="34"/>
    </row>
    <row r="72" spans="1:65" x14ac:dyDescent="0.35">
      <c r="A72" s="95"/>
      <c r="B72" s="341" t="s">
        <v>209</v>
      </c>
      <c r="C72" s="259">
        <v>5.63</v>
      </c>
      <c r="D72" s="433">
        <v>5.63</v>
      </c>
      <c r="E72" s="10">
        <v>4</v>
      </c>
      <c r="F72" s="257">
        <f t="shared" si="138"/>
        <v>22.52</v>
      </c>
      <c r="G72" s="20">
        <v>1.2</v>
      </c>
      <c r="H72" s="23">
        <f t="shared" si="76"/>
        <v>6.7559999999999993</v>
      </c>
      <c r="I72" s="36">
        <f t="shared" si="77"/>
        <v>27.023999999999997</v>
      </c>
      <c r="J72" s="244"/>
      <c r="K72" s="230"/>
      <c r="L72" s="230"/>
      <c r="M72" s="233"/>
      <c r="N72" s="227"/>
      <c r="O72" s="11">
        <f t="shared" si="44"/>
        <v>2</v>
      </c>
      <c r="P72" s="10">
        <f t="shared" si="139"/>
        <v>30.15</v>
      </c>
      <c r="Q72" s="12">
        <f t="shared" si="46"/>
        <v>1.2</v>
      </c>
      <c r="R72" s="16">
        <f t="shared" ref="R72:R81" si="158">IF($D72&lt;&gt;"",(P72*$E72*Q72),"")</f>
        <v>144.72</v>
      </c>
      <c r="S72" s="260">
        <f t="shared" si="140"/>
        <v>28.943999999999999</v>
      </c>
      <c r="T72" s="51">
        <f t="shared" ref="T72:T81" si="159">IF($D72&lt;&gt;"",(R72-P72),"")</f>
        <v>114.57</v>
      </c>
      <c r="U72" s="50">
        <f t="shared" ref="U72:U81" si="160">IF($D72&lt;&gt;"",(R72/P72),"")</f>
        <v>4.8</v>
      </c>
      <c r="V72" s="50">
        <f t="shared" si="141"/>
        <v>34.732799999999997</v>
      </c>
      <c r="W72" s="44">
        <f t="shared" si="142"/>
        <v>4.166666666666667</v>
      </c>
      <c r="X72" s="151"/>
      <c r="Y72" s="11">
        <f t="shared" si="53"/>
        <v>3.1</v>
      </c>
      <c r="Z72" s="10">
        <f t="shared" si="143"/>
        <v>59.4</v>
      </c>
      <c r="AA72" s="12">
        <f t="shared" si="55"/>
        <v>1</v>
      </c>
      <c r="AB72" s="16">
        <f t="shared" ref="AB72:AB81" si="161">IF($D72&lt;&gt;"",(Z72*$E72*AA72),"")</f>
        <v>237.6</v>
      </c>
      <c r="AC72" s="260">
        <f t="shared" si="144"/>
        <v>23.759999999999998</v>
      </c>
      <c r="AD72" s="51">
        <f t="shared" ref="AD72:AD81" si="162">IF($D72&lt;&gt;"",(AB72-Z72),"")</f>
        <v>178.2</v>
      </c>
      <c r="AE72" s="50">
        <f t="shared" ref="AE72:AE81" si="163">IF($D72&lt;&gt;"",(AB72/Z72),"")</f>
        <v>4</v>
      </c>
      <c r="AF72" s="50">
        <f t="shared" si="145"/>
        <v>716.36399999999992</v>
      </c>
      <c r="AG72" s="44" t="str">
        <f t="shared" si="146"/>
        <v/>
      </c>
      <c r="AH72" s="151"/>
      <c r="AI72" s="203" t="str">
        <f>B72</f>
        <v>ENEPOXY HS 3D CRISTAL |Nuevo 3D cristalino!!!! Relacion 100/60</v>
      </c>
      <c r="AJ72" s="235"/>
      <c r="AK72" s="261"/>
      <c r="AL72" s="262"/>
      <c r="AM72" s="262"/>
      <c r="AN72" s="263"/>
      <c r="AO72" s="263"/>
      <c r="AP72" s="264"/>
      <c r="AQ72" s="264"/>
      <c r="AR72" s="265"/>
      <c r="AS72" s="266"/>
      <c r="AT72" s="151"/>
      <c r="AU72" s="11">
        <f t="shared" si="147"/>
        <v>3.5</v>
      </c>
      <c r="AV72" s="10">
        <f t="shared" si="148"/>
        <v>116.1</v>
      </c>
      <c r="AW72" s="10">
        <f t="shared" si="149"/>
        <v>1</v>
      </c>
      <c r="AX72" s="34">
        <f t="shared" ref="AX72:AX81" si="164">IF($D72&lt;&gt;"",(AV72*$E72*AW72),"")</f>
        <v>464.4</v>
      </c>
      <c r="AY72" s="34">
        <f t="shared" si="150"/>
        <v>23.22</v>
      </c>
      <c r="AZ72" s="44">
        <f t="shared" si="151"/>
        <v>348.29999999999995</v>
      </c>
      <c r="BA72" s="44">
        <f t="shared" si="152"/>
        <v>4</v>
      </c>
      <c r="BB72" s="50">
        <f t="shared" si="153"/>
        <v>27.863999999999997</v>
      </c>
      <c r="BC72" s="44">
        <f t="shared" si="154"/>
        <v>16.666666666666668</v>
      </c>
      <c r="BD72" s="151"/>
      <c r="BE72" s="11">
        <f t="shared" si="65"/>
        <v>3.5</v>
      </c>
      <c r="BF72" s="10">
        <f t="shared" si="155"/>
        <v>172.4</v>
      </c>
      <c r="BG72" s="10">
        <f t="shared" si="67"/>
        <v>1</v>
      </c>
      <c r="BH72" s="34">
        <f t="shared" ref="BH72:BH81" si="165">IF($D72&lt;&gt;"",(BF72*$E72*BG72),"")</f>
        <v>689.6</v>
      </c>
      <c r="BI72" s="34"/>
      <c r="BJ72" s="34"/>
      <c r="BK72" s="34"/>
      <c r="BL72" s="340"/>
      <c r="BM72" s="34"/>
    </row>
    <row r="73" spans="1:65" x14ac:dyDescent="0.35">
      <c r="A73" s="95"/>
      <c r="B73" s="403" t="s">
        <v>241</v>
      </c>
      <c r="C73" s="11">
        <v>2.6</v>
      </c>
      <c r="D73" s="433">
        <v>2.6</v>
      </c>
      <c r="E73" s="10">
        <v>4.4000000000000004</v>
      </c>
      <c r="F73" s="257">
        <f t="shared" si="138"/>
        <v>11.440000000000001</v>
      </c>
      <c r="G73" s="20">
        <v>1.7</v>
      </c>
      <c r="H73" s="23">
        <f t="shared" ref="H73:H82" si="166">IF(D73&lt;&gt;"",(D73*G73),"")</f>
        <v>4.42</v>
      </c>
      <c r="I73" s="36">
        <f t="shared" ref="I73:I82" si="167">IF(D73&lt;&gt;"",(H73*E73),"")</f>
        <v>19.448</v>
      </c>
      <c r="J73" s="231">
        <v>2</v>
      </c>
      <c r="K73" s="230">
        <f t="shared" ref="K73:K82" si="168">IF($D73&lt;&gt;"",(J73/G73),"")</f>
        <v>1.1764705882352942</v>
      </c>
      <c r="L73" s="230">
        <f t="shared" ref="L73:L82" si="169">IF($D73&lt;&gt;"",(D73/J73),"")</f>
        <v>1.3</v>
      </c>
      <c r="M73" s="233">
        <f t="shared" ref="M73:M82" si="170">IF(D73&lt;&gt;"",(F73/J73),"")</f>
        <v>5.7200000000000006</v>
      </c>
      <c r="N73" s="227"/>
      <c r="O73" s="11">
        <f t="shared" si="44"/>
        <v>2</v>
      </c>
      <c r="P73" s="10">
        <f t="shared" si="139"/>
        <v>15</v>
      </c>
      <c r="Q73" s="12">
        <f t="shared" si="46"/>
        <v>1.2</v>
      </c>
      <c r="R73" s="16">
        <f t="shared" si="158"/>
        <v>79.2</v>
      </c>
      <c r="S73" s="260">
        <f t="shared" si="140"/>
        <v>15.84</v>
      </c>
      <c r="T73" s="51">
        <f t="shared" si="159"/>
        <v>64.2</v>
      </c>
      <c r="U73" s="50">
        <f t="shared" si="160"/>
        <v>5.28</v>
      </c>
      <c r="V73" s="50">
        <f t="shared" si="141"/>
        <v>26.928000000000004</v>
      </c>
      <c r="W73" s="44">
        <f t="shared" si="142"/>
        <v>2.9411764705882355</v>
      </c>
      <c r="X73" s="151"/>
      <c r="Y73" s="11">
        <f t="shared" si="53"/>
        <v>3.1</v>
      </c>
      <c r="Z73" s="10">
        <f t="shared" si="143"/>
        <v>29.1</v>
      </c>
      <c r="AA73" s="12">
        <f t="shared" si="55"/>
        <v>1</v>
      </c>
      <c r="AB73" s="16">
        <f t="shared" si="161"/>
        <v>128.04000000000002</v>
      </c>
      <c r="AC73" s="260">
        <f t="shared" si="144"/>
        <v>12.804000000000002</v>
      </c>
      <c r="AD73" s="51">
        <f t="shared" si="162"/>
        <v>98.940000000000026</v>
      </c>
      <c r="AE73" s="50">
        <f t="shared" si="163"/>
        <v>4.4000000000000004</v>
      </c>
      <c r="AF73" s="50">
        <f t="shared" si="145"/>
        <v>192.06000000000003</v>
      </c>
      <c r="AG73" s="44">
        <f t="shared" si="146"/>
        <v>5.882352941176471</v>
      </c>
      <c r="AH73" s="151"/>
      <c r="AI73" s="203" t="str">
        <f t="shared" ref="AI73:AI82" si="171">IF($B73&lt;&gt;"",($B73),"")</f>
        <v>ENEPOXY HS MORTERO AUTOLEVELING M41 COLOREADO</v>
      </c>
      <c r="AJ73" s="235"/>
      <c r="AK73" s="261"/>
      <c r="AL73" s="262"/>
      <c r="AM73" s="262"/>
      <c r="AN73" s="263"/>
      <c r="AO73" s="263"/>
      <c r="AP73" s="264"/>
      <c r="AQ73" s="264"/>
      <c r="AR73" s="265"/>
      <c r="AS73" s="266"/>
      <c r="AT73" s="151"/>
      <c r="AU73" s="11">
        <f t="shared" si="147"/>
        <v>3.5</v>
      </c>
      <c r="AV73" s="10">
        <f t="shared" si="148"/>
        <v>55.5</v>
      </c>
      <c r="AW73" s="10">
        <f t="shared" si="149"/>
        <v>1</v>
      </c>
      <c r="AX73" s="34">
        <f t="shared" si="164"/>
        <v>244.20000000000002</v>
      </c>
      <c r="AY73" s="34">
        <f t="shared" si="150"/>
        <v>12.21</v>
      </c>
      <c r="AZ73" s="44">
        <f t="shared" si="151"/>
        <v>188.70000000000002</v>
      </c>
      <c r="BA73" s="44">
        <f t="shared" si="152"/>
        <v>4.4000000000000004</v>
      </c>
      <c r="BB73" s="50">
        <f t="shared" si="153"/>
        <v>20.757000000000001</v>
      </c>
      <c r="BC73" s="44">
        <f t="shared" si="154"/>
        <v>11.764705882352942</v>
      </c>
      <c r="BD73" s="151"/>
      <c r="BE73" s="11">
        <f t="shared" si="65"/>
        <v>3.5</v>
      </c>
      <c r="BF73" s="10">
        <f t="shared" si="155"/>
        <v>81.5</v>
      </c>
      <c r="BG73" s="10">
        <f t="shared" si="67"/>
        <v>1</v>
      </c>
      <c r="BH73" s="34">
        <f t="shared" si="165"/>
        <v>358.6</v>
      </c>
      <c r="BI73" s="34">
        <f t="shared" ref="BI73:BI82" si="172">IF($D73&lt;&gt;"",(BH73/30),"")</f>
        <v>11.953333333333335</v>
      </c>
      <c r="BJ73" s="44">
        <f t="shared" ref="BJ73:BJ82" si="173">IF($D73&lt;&gt;"",(BH73-BF73),"")</f>
        <v>277.10000000000002</v>
      </c>
      <c r="BK73" s="44">
        <f t="shared" ref="BK73:BK82" si="174">IF($D73&lt;&gt;"",(BH73/BF73),"")</f>
        <v>4.4000000000000004</v>
      </c>
      <c r="BL73" s="50">
        <f t="shared" ref="BL73:BL82" si="175">IF($D73&lt;&gt;"",(BH73*Q73/30),"")</f>
        <v>14.343999999999999</v>
      </c>
      <c r="BM73" s="44" t="str">
        <f t="shared" ref="BM73:BM82" si="176">IF(N73&lt;&gt;"",(30/Q73),"")</f>
        <v/>
      </c>
    </row>
    <row r="74" spans="1:65" x14ac:dyDescent="0.35">
      <c r="A74" s="95"/>
      <c r="B74" s="450" t="s">
        <v>292</v>
      </c>
      <c r="C74" s="405">
        <v>4.4000000000000004</v>
      </c>
      <c r="D74" s="441">
        <v>4.4000000000000004</v>
      </c>
      <c r="E74" s="406">
        <v>4.2</v>
      </c>
      <c r="F74" s="407">
        <f t="shared" si="138"/>
        <v>18.480000000000004</v>
      </c>
      <c r="G74" s="408">
        <v>1.7</v>
      </c>
      <c r="H74" s="408">
        <f>IF(D74&lt;&gt;"",(D74*G74),"")</f>
        <v>7.48</v>
      </c>
      <c r="I74" s="409">
        <f>IF(D74&lt;&gt;"",(H74*E74),"")</f>
        <v>31.416000000000004</v>
      </c>
      <c r="J74" s="410">
        <v>2</v>
      </c>
      <c r="K74" s="406">
        <f>IF($D74&lt;&gt;"",(J74/G74),"")</f>
        <v>1.1764705882352942</v>
      </c>
      <c r="L74" s="406">
        <f>IF($D74&lt;&gt;"",(D74/J74),"")</f>
        <v>2.2000000000000002</v>
      </c>
      <c r="M74" s="410">
        <f>IF(D74&lt;&gt;"",(F74/J74),"")</f>
        <v>9.240000000000002</v>
      </c>
      <c r="N74" s="411"/>
      <c r="O74" s="405">
        <f t="shared" si="44"/>
        <v>2</v>
      </c>
      <c r="P74" s="406">
        <f t="shared" si="139"/>
        <v>24</v>
      </c>
      <c r="Q74" s="412">
        <f t="shared" si="46"/>
        <v>1.2</v>
      </c>
      <c r="R74" s="413">
        <f>IF($D74&lt;&gt;"",(P74*$E74*Q74),"")</f>
        <v>120.96000000000001</v>
      </c>
      <c r="S74" s="414">
        <f t="shared" si="140"/>
        <v>24.192</v>
      </c>
      <c r="T74" s="415">
        <f>IF($D74&lt;&gt;"",(R74-P74),"")</f>
        <v>96.960000000000008</v>
      </c>
      <c r="U74" s="416">
        <f>IF($D74&lt;&gt;"",(R74/P74),"")</f>
        <v>5.04</v>
      </c>
      <c r="V74" s="416">
        <f t="shared" si="141"/>
        <v>41.126400000000004</v>
      </c>
      <c r="W74" s="417">
        <f t="shared" si="142"/>
        <v>2.9411764705882355</v>
      </c>
      <c r="X74" s="418"/>
      <c r="Y74" s="405">
        <f t="shared" si="53"/>
        <v>3.1</v>
      </c>
      <c r="Z74" s="406">
        <f t="shared" si="143"/>
        <v>47.1</v>
      </c>
      <c r="AA74" s="412">
        <f t="shared" si="55"/>
        <v>1</v>
      </c>
      <c r="AB74" s="413">
        <f>IF($D74&lt;&gt;"",(Z74*$E74*AA74),"")</f>
        <v>197.82000000000002</v>
      </c>
      <c r="AC74" s="414">
        <f t="shared" si="144"/>
        <v>19.782000000000004</v>
      </c>
      <c r="AD74" s="415">
        <f>IF($D74&lt;&gt;"",(AB74-Z74),"")</f>
        <v>150.72000000000003</v>
      </c>
      <c r="AE74" s="416">
        <f>IF($D74&lt;&gt;"",(AB74/Z74),"")</f>
        <v>4.2</v>
      </c>
      <c r="AF74" s="416">
        <f t="shared" si="145"/>
        <v>474.76800000000003</v>
      </c>
      <c r="AG74" s="417">
        <f t="shared" si="146"/>
        <v>5.882352941176471</v>
      </c>
      <c r="AH74" s="418"/>
      <c r="AI74" s="419" t="str">
        <f t="shared" si="171"/>
        <v>ENEPOXY 3D CRISTAL 2019 NW 100/60</v>
      </c>
      <c r="AJ74" s="420"/>
      <c r="AK74" s="405"/>
      <c r="AL74" s="406"/>
      <c r="AM74" s="406"/>
      <c r="AN74" s="410"/>
      <c r="AO74" s="410"/>
      <c r="AP74" s="417"/>
      <c r="AQ74" s="417"/>
      <c r="AR74" s="421"/>
      <c r="AS74" s="422"/>
      <c r="AT74" s="418"/>
      <c r="AU74" s="405">
        <f t="shared" si="147"/>
        <v>3.5</v>
      </c>
      <c r="AV74" s="406">
        <f t="shared" si="148"/>
        <v>91.5</v>
      </c>
      <c r="AW74" s="406">
        <f t="shared" si="149"/>
        <v>1</v>
      </c>
      <c r="AX74" s="410">
        <f>IF($D74&lt;&gt;"",(AV74*$E74*AW74),"")</f>
        <v>384.3</v>
      </c>
      <c r="AY74" s="410">
        <f t="shared" si="150"/>
        <v>19.215</v>
      </c>
      <c r="AZ74" s="417">
        <f t="shared" si="151"/>
        <v>292.8</v>
      </c>
      <c r="BA74" s="417">
        <f t="shared" si="152"/>
        <v>4.2</v>
      </c>
      <c r="BB74" s="416">
        <f t="shared" si="153"/>
        <v>32.665499999999994</v>
      </c>
      <c r="BC74" s="417">
        <f t="shared" si="154"/>
        <v>11.764705882352942</v>
      </c>
      <c r="BD74" s="418"/>
      <c r="BE74" s="405">
        <f t="shared" si="65"/>
        <v>3.5</v>
      </c>
      <c r="BF74" s="406">
        <f t="shared" si="155"/>
        <v>135.5</v>
      </c>
      <c r="BG74" s="406">
        <f t="shared" si="67"/>
        <v>1</v>
      </c>
      <c r="BH74" s="410">
        <f>IF($D74&lt;&gt;"",(BF74*$E74*BG74),"")</f>
        <v>569.1</v>
      </c>
      <c r="BI74" s="34">
        <f>IF($D74&lt;&gt;"",(BH74/30),"")</f>
        <v>18.970000000000002</v>
      </c>
      <c r="BJ74" s="44">
        <f>IF($D74&lt;&gt;"",(BH74-BF74),"")</f>
        <v>433.6</v>
      </c>
      <c r="BK74" s="44">
        <f>IF($D74&lt;&gt;"",(BH74/BF74),"")</f>
        <v>4.2</v>
      </c>
      <c r="BL74" s="50">
        <f>IF($D74&lt;&gt;"",(BH74*Q74/30),"")</f>
        <v>22.763999999999999</v>
      </c>
      <c r="BM74" s="44" t="str">
        <f>IF(N74&lt;&gt;"",(30/Q74),"")</f>
        <v/>
      </c>
    </row>
    <row r="75" spans="1:65" x14ac:dyDescent="0.35">
      <c r="A75" s="95"/>
      <c r="B75" s="450" t="s">
        <v>291</v>
      </c>
      <c r="C75" s="405">
        <v>4.4000000000000004</v>
      </c>
      <c r="D75" s="441">
        <v>4.4000000000000004</v>
      </c>
      <c r="E75" s="406">
        <v>4</v>
      </c>
      <c r="F75" s="407">
        <f t="shared" si="138"/>
        <v>17.600000000000001</v>
      </c>
      <c r="G75" s="408">
        <v>1.7</v>
      </c>
      <c r="H75" s="408">
        <f>IF(D75&lt;&gt;"",(D75*G75),"")</f>
        <v>7.48</v>
      </c>
      <c r="I75" s="409">
        <f>IF(D75&lt;&gt;"",(H75*E75),"")</f>
        <v>29.92</v>
      </c>
      <c r="J75" s="410">
        <v>2</v>
      </c>
      <c r="K75" s="406">
        <f>IF($D75&lt;&gt;"",(J75/G75),"")</f>
        <v>1.1764705882352942</v>
      </c>
      <c r="L75" s="406">
        <f>IF($D75&lt;&gt;"",(D75/J75),"")</f>
        <v>2.2000000000000002</v>
      </c>
      <c r="M75" s="410">
        <f>IF(D75&lt;&gt;"",(F75/J75),"")</f>
        <v>8.8000000000000007</v>
      </c>
      <c r="N75" s="411"/>
      <c r="O75" s="405">
        <f t="shared" si="44"/>
        <v>2</v>
      </c>
      <c r="P75" s="406">
        <f t="shared" si="139"/>
        <v>24</v>
      </c>
      <c r="Q75" s="412">
        <f t="shared" si="46"/>
        <v>1.2</v>
      </c>
      <c r="R75" s="413">
        <f>IF($D75&lt;&gt;"",(P75*$E75*Q75),"")</f>
        <v>115.19999999999999</v>
      </c>
      <c r="S75" s="414">
        <f t="shared" si="140"/>
        <v>23.04</v>
      </c>
      <c r="T75" s="415">
        <f>IF($D75&lt;&gt;"",(R75-P75),"")</f>
        <v>91.199999999999989</v>
      </c>
      <c r="U75" s="416">
        <f>IF($D75&lt;&gt;"",(R75/P75),"")</f>
        <v>4.8</v>
      </c>
      <c r="V75" s="416">
        <f t="shared" si="141"/>
        <v>39.167999999999992</v>
      </c>
      <c r="W75" s="417">
        <f t="shared" si="142"/>
        <v>2.9411764705882355</v>
      </c>
      <c r="X75" s="418"/>
      <c r="Y75" s="405">
        <f t="shared" si="53"/>
        <v>3.1</v>
      </c>
      <c r="Z75" s="406">
        <f t="shared" si="143"/>
        <v>47.1</v>
      </c>
      <c r="AA75" s="412">
        <f t="shared" si="55"/>
        <v>1</v>
      </c>
      <c r="AB75" s="413">
        <f>IF($D75&lt;&gt;"",(Z75*$E75*AA75),"")</f>
        <v>188.4</v>
      </c>
      <c r="AC75" s="414">
        <f t="shared" si="144"/>
        <v>18.84</v>
      </c>
      <c r="AD75" s="415">
        <f>IF($D75&lt;&gt;"",(AB75-Z75),"")</f>
        <v>141.30000000000001</v>
      </c>
      <c r="AE75" s="416">
        <f>IF($D75&lt;&gt;"",(AB75/Z75),"")</f>
        <v>4</v>
      </c>
      <c r="AF75" s="416">
        <f t="shared" si="145"/>
        <v>452.16</v>
      </c>
      <c r="AG75" s="417">
        <f t="shared" si="146"/>
        <v>5.882352941176471</v>
      </c>
      <c r="AH75" s="418"/>
      <c r="AI75" s="419" t="str">
        <f t="shared" si="171"/>
        <v>ENEPOXY CRISTAL RIVER 2020 100/50</v>
      </c>
      <c r="AJ75" s="420"/>
      <c r="AK75" s="405"/>
      <c r="AL75" s="406"/>
      <c r="AM75" s="406"/>
      <c r="AN75" s="410"/>
      <c r="AO75" s="410"/>
      <c r="AP75" s="417"/>
      <c r="AQ75" s="417"/>
      <c r="AR75" s="421"/>
      <c r="AS75" s="422"/>
      <c r="AT75" s="418"/>
      <c r="AU75" s="405">
        <f t="shared" si="147"/>
        <v>3.5</v>
      </c>
      <c r="AV75" s="406">
        <f t="shared" si="148"/>
        <v>91.5</v>
      </c>
      <c r="AW75" s="406">
        <f t="shared" si="149"/>
        <v>1</v>
      </c>
      <c r="AX75" s="410">
        <f>IF($D75&lt;&gt;"",(AV75*$E75*AW75),"")</f>
        <v>366</v>
      </c>
      <c r="AY75" s="410">
        <f t="shared" si="150"/>
        <v>18.3</v>
      </c>
      <c r="AZ75" s="417">
        <f t="shared" si="151"/>
        <v>274.5</v>
      </c>
      <c r="BA75" s="417">
        <f t="shared" si="152"/>
        <v>4</v>
      </c>
      <c r="BB75" s="416">
        <f t="shared" si="153"/>
        <v>31.109999999999996</v>
      </c>
      <c r="BC75" s="417">
        <f t="shared" si="154"/>
        <v>11.764705882352942</v>
      </c>
      <c r="BD75" s="418"/>
      <c r="BE75" s="405">
        <f t="shared" si="65"/>
        <v>3.5</v>
      </c>
      <c r="BF75" s="406">
        <f t="shared" si="155"/>
        <v>135.5</v>
      </c>
      <c r="BG75" s="406">
        <f t="shared" si="67"/>
        <v>1</v>
      </c>
      <c r="BH75" s="410">
        <f>IF($D75&lt;&gt;"",(BF75*$E75*BG75),"")</f>
        <v>542</v>
      </c>
      <c r="BI75" s="34">
        <f t="shared" si="172"/>
        <v>18.066666666666666</v>
      </c>
      <c r="BJ75" s="44">
        <f>IF($D75&lt;&gt;"",(BH75-BF75),"")</f>
        <v>406.5</v>
      </c>
      <c r="BK75" s="44">
        <f>IF($D75&lt;&gt;"",(BH75/BF75),"")</f>
        <v>4</v>
      </c>
      <c r="BL75" s="50">
        <f>IF($D75&lt;&gt;"",(BH75*Q75/30),"")</f>
        <v>21.68</v>
      </c>
      <c r="BM75" s="44" t="str">
        <f>IF(N75&lt;&gt;"",(30/Q75),"")</f>
        <v/>
      </c>
    </row>
    <row r="76" spans="1:65" x14ac:dyDescent="0.35">
      <c r="A76" s="95"/>
      <c r="B76" s="450" t="s">
        <v>289</v>
      </c>
      <c r="C76" s="405">
        <v>4.5999999999999996</v>
      </c>
      <c r="D76" s="441">
        <v>4.5999999999999996</v>
      </c>
      <c r="E76" s="406">
        <v>4</v>
      </c>
      <c r="F76" s="407">
        <f t="shared" si="138"/>
        <v>18.399999999999999</v>
      </c>
      <c r="G76" s="408">
        <v>1.7</v>
      </c>
      <c r="H76" s="408">
        <f>IF(D76&lt;&gt;"",(D76*G76),"")</f>
        <v>7.8199999999999994</v>
      </c>
      <c r="I76" s="409">
        <f>IF(D76&lt;&gt;"",(H76*E76),"")</f>
        <v>31.279999999999998</v>
      </c>
      <c r="J76" s="410">
        <v>2</v>
      </c>
      <c r="K76" s="406">
        <f>IF($D76&lt;&gt;"",(J76/G76),"")</f>
        <v>1.1764705882352942</v>
      </c>
      <c r="L76" s="406">
        <f>IF($D76&lt;&gt;"",(D76/J76),"")</f>
        <v>2.2999999999999998</v>
      </c>
      <c r="M76" s="410">
        <f>IF(D76&lt;&gt;"",(F76/J76),"")</f>
        <v>9.1999999999999993</v>
      </c>
      <c r="N76" s="411"/>
      <c r="O76" s="405">
        <f t="shared" si="44"/>
        <v>2</v>
      </c>
      <c r="P76" s="406">
        <f t="shared" si="139"/>
        <v>25</v>
      </c>
      <c r="Q76" s="412">
        <f t="shared" si="46"/>
        <v>1.2</v>
      </c>
      <c r="R76" s="413">
        <f>IF($D76&lt;&gt;"",(P76*$E76*Q76),"")</f>
        <v>120</v>
      </c>
      <c r="S76" s="414">
        <f t="shared" si="140"/>
        <v>24</v>
      </c>
      <c r="T76" s="415">
        <f>IF($D76&lt;&gt;"",(R76-P76),"")</f>
        <v>95</v>
      </c>
      <c r="U76" s="416">
        <f>IF($D76&lt;&gt;"",(R76/P76),"")</f>
        <v>4.8</v>
      </c>
      <c r="V76" s="416">
        <f t="shared" si="141"/>
        <v>40.799999999999997</v>
      </c>
      <c r="W76" s="417">
        <f t="shared" si="142"/>
        <v>2.9411764705882355</v>
      </c>
      <c r="X76" s="418"/>
      <c r="Y76" s="405">
        <f t="shared" si="53"/>
        <v>3.1</v>
      </c>
      <c r="Z76" s="406">
        <f t="shared" si="143"/>
        <v>49.1</v>
      </c>
      <c r="AA76" s="412">
        <f t="shared" si="55"/>
        <v>1</v>
      </c>
      <c r="AB76" s="413">
        <f>IF($D76&lt;&gt;"",(Z76*$E76*AA76),"")</f>
        <v>196.4</v>
      </c>
      <c r="AC76" s="414">
        <f t="shared" si="144"/>
        <v>19.64</v>
      </c>
      <c r="AD76" s="415">
        <f>IF($D76&lt;&gt;"",(AB76-Z76),"")</f>
        <v>147.30000000000001</v>
      </c>
      <c r="AE76" s="416">
        <f>IF($D76&lt;&gt;"",(AB76/Z76),"")</f>
        <v>4</v>
      </c>
      <c r="AF76" s="416">
        <f t="shared" si="145"/>
        <v>491</v>
      </c>
      <c r="AG76" s="417">
        <f t="shared" si="146"/>
        <v>5.882352941176471</v>
      </c>
      <c r="AH76" s="418"/>
      <c r="AI76" s="419" t="str">
        <f t="shared" si="171"/>
        <v>ENEPOXY CRISTAL RIVER 2019 100/35</v>
      </c>
      <c r="AJ76" s="420"/>
      <c r="AK76" s="405"/>
      <c r="AL76" s="406"/>
      <c r="AM76" s="406"/>
      <c r="AN76" s="410"/>
      <c r="AO76" s="410"/>
      <c r="AP76" s="417"/>
      <c r="AQ76" s="417"/>
      <c r="AR76" s="421"/>
      <c r="AS76" s="422"/>
      <c r="AT76" s="418"/>
      <c r="AU76" s="405">
        <f t="shared" si="147"/>
        <v>3.5</v>
      </c>
      <c r="AV76" s="406">
        <f t="shared" si="148"/>
        <v>95.5</v>
      </c>
      <c r="AW76" s="406">
        <f t="shared" si="149"/>
        <v>1</v>
      </c>
      <c r="AX76" s="410">
        <f>IF($D76&lt;&gt;"",(AV76*$E76*AW76),"")</f>
        <v>382</v>
      </c>
      <c r="AY76" s="410">
        <f t="shared" si="150"/>
        <v>19.100000000000001</v>
      </c>
      <c r="AZ76" s="417">
        <f t="shared" si="151"/>
        <v>286.5</v>
      </c>
      <c r="BA76" s="417">
        <f t="shared" si="152"/>
        <v>4</v>
      </c>
      <c r="BB76" s="416">
        <f t="shared" si="153"/>
        <v>32.47</v>
      </c>
      <c r="BC76" s="417">
        <f t="shared" si="154"/>
        <v>11.764705882352942</v>
      </c>
      <c r="BD76" s="418"/>
      <c r="BE76" s="405">
        <f t="shared" si="65"/>
        <v>3.5</v>
      </c>
      <c r="BF76" s="406">
        <f t="shared" si="155"/>
        <v>141.5</v>
      </c>
      <c r="BG76" s="406">
        <f t="shared" si="67"/>
        <v>1</v>
      </c>
      <c r="BH76" s="410">
        <f>IF($D76&lt;&gt;"",(BF76*$E76*BG76),"")</f>
        <v>566</v>
      </c>
      <c r="BI76" s="34">
        <f>IF($D76&lt;&gt;"",(BH76/30),"")</f>
        <v>18.866666666666667</v>
      </c>
      <c r="BJ76" s="44">
        <f>IF($D76&lt;&gt;"",(BH76-BF76),"")</f>
        <v>424.5</v>
      </c>
      <c r="BK76" s="44">
        <f>IF($D76&lt;&gt;"",(BH76/BF76),"")</f>
        <v>4</v>
      </c>
      <c r="BL76" s="50">
        <f>IF($D76&lt;&gt;"",(BH76*Q76/30),"")</f>
        <v>22.639999999999997</v>
      </c>
      <c r="BM76" s="44" t="str">
        <f>IF(N76&lt;&gt;"",(30/Q76),"")</f>
        <v/>
      </c>
    </row>
    <row r="77" spans="1:65" x14ac:dyDescent="0.35">
      <c r="A77" s="95"/>
      <c r="B77" s="450" t="s">
        <v>254</v>
      </c>
      <c r="C77" s="405">
        <v>7.1</v>
      </c>
      <c r="D77" s="441">
        <v>7.1</v>
      </c>
      <c r="E77" s="406">
        <v>4</v>
      </c>
      <c r="F77" s="407">
        <f t="shared" si="138"/>
        <v>28.4</v>
      </c>
      <c r="G77" s="408">
        <v>1.7</v>
      </c>
      <c r="H77" s="408">
        <f>IF(D77&lt;&gt;"",(D77*G77),"")</f>
        <v>12.069999999999999</v>
      </c>
      <c r="I77" s="409">
        <f>IF(D77&lt;&gt;"",(H77*E77),"")</f>
        <v>48.279999999999994</v>
      </c>
      <c r="J77" s="410">
        <v>2</v>
      </c>
      <c r="K77" s="406">
        <f>IF($D77&lt;&gt;"",(J77/G77),"")</f>
        <v>1.1764705882352942</v>
      </c>
      <c r="L77" s="406">
        <f>IF($D77&lt;&gt;"",(D77/J77),"")</f>
        <v>3.55</v>
      </c>
      <c r="M77" s="410">
        <f>IF(D77&lt;&gt;"",(F77/J77),"")</f>
        <v>14.2</v>
      </c>
      <c r="N77" s="411"/>
      <c r="O77" s="405">
        <f t="shared" si="44"/>
        <v>2</v>
      </c>
      <c r="P77" s="406">
        <f t="shared" si="139"/>
        <v>37.5</v>
      </c>
      <c r="Q77" s="412">
        <f t="shared" si="46"/>
        <v>1.2</v>
      </c>
      <c r="R77" s="413">
        <f>IF($D77&lt;&gt;"",(P77*$E77*Q77),"")</f>
        <v>180</v>
      </c>
      <c r="S77" s="414">
        <f t="shared" si="140"/>
        <v>36</v>
      </c>
      <c r="T77" s="415">
        <f>IF($D77&lt;&gt;"",(R77-P77),"")</f>
        <v>142.5</v>
      </c>
      <c r="U77" s="416">
        <f>IF($D77&lt;&gt;"",(R77/P77),"")</f>
        <v>4.8</v>
      </c>
      <c r="V77" s="416">
        <f t="shared" si="141"/>
        <v>61.2</v>
      </c>
      <c r="W77" s="417">
        <f t="shared" si="142"/>
        <v>2.9411764705882355</v>
      </c>
      <c r="X77" s="418"/>
      <c r="Y77" s="405">
        <f t="shared" si="53"/>
        <v>3.1</v>
      </c>
      <c r="Z77" s="406">
        <f t="shared" si="143"/>
        <v>74.099999999999994</v>
      </c>
      <c r="AA77" s="412">
        <f t="shared" si="55"/>
        <v>1</v>
      </c>
      <c r="AB77" s="413">
        <f>IF($D77&lt;&gt;"",(Z77*$E77*AA77),"")</f>
        <v>296.39999999999998</v>
      </c>
      <c r="AC77" s="414">
        <f t="shared" si="144"/>
        <v>29.639999999999997</v>
      </c>
      <c r="AD77" s="415">
        <f>IF($D77&lt;&gt;"",(AB77-Z77),"")</f>
        <v>222.29999999999998</v>
      </c>
      <c r="AE77" s="416">
        <f>IF($D77&lt;&gt;"",(AB77/Z77),"")</f>
        <v>4</v>
      </c>
      <c r="AF77" s="416">
        <f t="shared" si="145"/>
        <v>1111.5</v>
      </c>
      <c r="AG77" s="417">
        <f t="shared" si="146"/>
        <v>5.882352941176471</v>
      </c>
      <c r="AH77" s="418"/>
      <c r="AI77" s="419" t="str">
        <f t="shared" si="171"/>
        <v>ENEPOXY CRISTAL RIVER II</v>
      </c>
      <c r="AJ77" s="420"/>
      <c r="AK77" s="405"/>
      <c r="AL77" s="406"/>
      <c r="AM77" s="406"/>
      <c r="AN77" s="410"/>
      <c r="AO77" s="410"/>
      <c r="AP77" s="417"/>
      <c r="AQ77" s="417"/>
      <c r="AR77" s="421"/>
      <c r="AS77" s="422"/>
      <c r="AT77" s="418"/>
      <c r="AU77" s="405">
        <f t="shared" si="147"/>
        <v>3.5</v>
      </c>
      <c r="AV77" s="406">
        <f t="shared" si="148"/>
        <v>145.5</v>
      </c>
      <c r="AW77" s="406">
        <f t="shared" si="149"/>
        <v>1</v>
      </c>
      <c r="AX77" s="410">
        <f>IF($D77&lt;&gt;"",(AV77*$E77*AW77),"")</f>
        <v>582</v>
      </c>
      <c r="AY77" s="410">
        <f t="shared" si="150"/>
        <v>29.1</v>
      </c>
      <c r="AZ77" s="417">
        <f t="shared" si="151"/>
        <v>436.5</v>
      </c>
      <c r="BA77" s="417">
        <f t="shared" si="152"/>
        <v>4</v>
      </c>
      <c r="BB77" s="416">
        <f t="shared" si="153"/>
        <v>49.47</v>
      </c>
      <c r="BC77" s="417">
        <f t="shared" si="154"/>
        <v>11.764705882352942</v>
      </c>
      <c r="BD77" s="418"/>
      <c r="BE77" s="405">
        <f t="shared" si="65"/>
        <v>3.5</v>
      </c>
      <c r="BF77" s="406">
        <f t="shared" si="155"/>
        <v>216.5</v>
      </c>
      <c r="BG77" s="406">
        <f t="shared" si="67"/>
        <v>1</v>
      </c>
      <c r="BH77" s="410">
        <f>IF($D77&lt;&gt;"",(BF77*$E77*BG77),"")</f>
        <v>866</v>
      </c>
      <c r="BI77" s="34">
        <f t="shared" si="172"/>
        <v>28.866666666666667</v>
      </c>
      <c r="BJ77" s="44">
        <f>IF($D77&lt;&gt;"",(BH77-BF77),"")</f>
        <v>649.5</v>
      </c>
      <c r="BK77" s="44">
        <f>IF($D77&lt;&gt;"",(BH77/BF77),"")</f>
        <v>4</v>
      </c>
      <c r="BL77" s="50">
        <f>IF($D77&lt;&gt;"",(BH77*Q77/30),"")</f>
        <v>34.64</v>
      </c>
      <c r="BM77" s="44" t="str">
        <f>IF(N77&lt;&gt;"",(30/Q77),"")</f>
        <v/>
      </c>
    </row>
    <row r="78" spans="1:65" x14ac:dyDescent="0.35">
      <c r="A78" s="95"/>
      <c r="B78" s="308" t="s">
        <v>247</v>
      </c>
      <c r="C78" s="11">
        <v>11</v>
      </c>
      <c r="D78" s="433">
        <v>11</v>
      </c>
      <c r="E78" s="10">
        <v>4</v>
      </c>
      <c r="F78" s="257">
        <f t="shared" si="138"/>
        <v>44</v>
      </c>
      <c r="G78" s="20">
        <v>1.7</v>
      </c>
      <c r="H78" s="23">
        <f t="shared" si="166"/>
        <v>18.7</v>
      </c>
      <c r="I78" s="36">
        <f t="shared" si="167"/>
        <v>74.8</v>
      </c>
      <c r="J78" s="231">
        <v>2</v>
      </c>
      <c r="K78" s="230">
        <f t="shared" si="168"/>
        <v>1.1764705882352942</v>
      </c>
      <c r="L78" s="230">
        <f t="shared" si="169"/>
        <v>5.5</v>
      </c>
      <c r="M78" s="233">
        <f t="shared" si="170"/>
        <v>22</v>
      </c>
      <c r="N78" s="227"/>
      <c r="O78" s="11">
        <f t="shared" si="44"/>
        <v>2</v>
      </c>
      <c r="P78" s="10">
        <f t="shared" si="139"/>
        <v>57</v>
      </c>
      <c r="Q78" s="12">
        <f t="shared" si="46"/>
        <v>1.2</v>
      </c>
      <c r="R78" s="16">
        <f t="shared" si="158"/>
        <v>273.59999999999997</v>
      </c>
      <c r="S78" s="260">
        <f t="shared" si="140"/>
        <v>54.719999999999992</v>
      </c>
      <c r="T78" s="51">
        <f t="shared" si="159"/>
        <v>216.59999999999997</v>
      </c>
      <c r="U78" s="50">
        <f t="shared" si="160"/>
        <v>4.8</v>
      </c>
      <c r="V78" s="50">
        <f t="shared" si="141"/>
        <v>93.023999999999987</v>
      </c>
      <c r="W78" s="44">
        <f t="shared" si="142"/>
        <v>2.9411764705882355</v>
      </c>
      <c r="X78" s="151"/>
      <c r="Y78" s="11">
        <f t="shared" si="53"/>
        <v>3.1</v>
      </c>
      <c r="Z78" s="10">
        <f t="shared" si="143"/>
        <v>113.1</v>
      </c>
      <c r="AA78" s="12">
        <f t="shared" si="55"/>
        <v>1</v>
      </c>
      <c r="AB78" s="16">
        <f t="shared" si="161"/>
        <v>452.4</v>
      </c>
      <c r="AC78" s="260">
        <f t="shared" si="144"/>
        <v>45.239999999999995</v>
      </c>
      <c r="AD78" s="51">
        <f t="shared" si="162"/>
        <v>339.29999999999995</v>
      </c>
      <c r="AE78" s="50">
        <f t="shared" si="163"/>
        <v>4</v>
      </c>
      <c r="AF78" s="50">
        <f t="shared" si="145"/>
        <v>2578.6799999999998</v>
      </c>
      <c r="AG78" s="44">
        <f t="shared" si="146"/>
        <v>5.882352941176471</v>
      </c>
      <c r="AH78" s="151"/>
      <c r="AI78" s="203" t="str">
        <f t="shared" si="171"/>
        <v>ENEPOXY CRISTAL RIVER</v>
      </c>
      <c r="AJ78" s="235"/>
      <c r="AK78" s="261"/>
      <c r="AL78" s="262"/>
      <c r="AM78" s="262"/>
      <c r="AN78" s="263"/>
      <c r="AO78" s="263"/>
      <c r="AP78" s="264"/>
      <c r="AQ78" s="264"/>
      <c r="AR78" s="265"/>
      <c r="AS78" s="266"/>
      <c r="AT78" s="151"/>
      <c r="AU78" s="11">
        <f t="shared" si="147"/>
        <v>3.5</v>
      </c>
      <c r="AV78" s="10">
        <f t="shared" si="148"/>
        <v>223.5</v>
      </c>
      <c r="AW78" s="10">
        <f t="shared" si="149"/>
        <v>1</v>
      </c>
      <c r="AX78" s="34">
        <f t="shared" si="164"/>
        <v>894</v>
      </c>
      <c r="AY78" s="34">
        <f t="shared" si="150"/>
        <v>44.7</v>
      </c>
      <c r="AZ78" s="44">
        <f t="shared" si="151"/>
        <v>670.5</v>
      </c>
      <c r="BA78" s="44">
        <f t="shared" si="152"/>
        <v>4</v>
      </c>
      <c r="BB78" s="50">
        <f t="shared" si="153"/>
        <v>75.989999999999995</v>
      </c>
      <c r="BC78" s="44">
        <f t="shared" si="154"/>
        <v>11.764705882352942</v>
      </c>
      <c r="BD78" s="151"/>
      <c r="BE78" s="11">
        <f t="shared" si="65"/>
        <v>3.5</v>
      </c>
      <c r="BF78" s="10">
        <f t="shared" si="155"/>
        <v>333.5</v>
      </c>
      <c r="BG78" s="10">
        <f t="shared" si="67"/>
        <v>1</v>
      </c>
      <c r="BH78" s="34">
        <f t="shared" si="165"/>
        <v>1334</v>
      </c>
      <c r="BI78" s="34">
        <f t="shared" si="172"/>
        <v>44.466666666666669</v>
      </c>
      <c r="BJ78" s="44">
        <f t="shared" si="173"/>
        <v>1000.5</v>
      </c>
      <c r="BK78" s="44">
        <f t="shared" si="174"/>
        <v>4</v>
      </c>
      <c r="BL78" s="50">
        <f t="shared" si="175"/>
        <v>53.36</v>
      </c>
      <c r="BM78" s="44" t="str">
        <f t="shared" si="176"/>
        <v/>
      </c>
    </row>
    <row r="79" spans="1:65" x14ac:dyDescent="0.35">
      <c r="A79" s="95"/>
      <c r="B79" s="400" t="s">
        <v>296</v>
      </c>
      <c r="C79" s="11">
        <v>6.69</v>
      </c>
      <c r="D79" s="433">
        <v>5.5</v>
      </c>
      <c r="E79" s="10">
        <v>4</v>
      </c>
      <c r="F79" s="257">
        <f t="shared" si="138"/>
        <v>22</v>
      </c>
      <c r="G79" s="20">
        <v>1.7</v>
      </c>
      <c r="H79" s="23">
        <f t="shared" si="166"/>
        <v>9.35</v>
      </c>
      <c r="I79" s="36">
        <f t="shared" si="167"/>
        <v>37.4</v>
      </c>
      <c r="J79" s="231">
        <v>2</v>
      </c>
      <c r="K79" s="230">
        <f t="shared" si="168"/>
        <v>1.1764705882352942</v>
      </c>
      <c r="L79" s="230">
        <f t="shared" si="169"/>
        <v>2.75</v>
      </c>
      <c r="M79" s="233">
        <f t="shared" si="170"/>
        <v>11</v>
      </c>
      <c r="N79" s="227"/>
      <c r="O79" s="11">
        <f t="shared" si="44"/>
        <v>2</v>
      </c>
      <c r="P79" s="10">
        <f t="shared" si="139"/>
        <v>29.5</v>
      </c>
      <c r="Q79" s="12">
        <f t="shared" si="46"/>
        <v>1.2</v>
      </c>
      <c r="R79" s="16">
        <f t="shared" si="158"/>
        <v>141.6</v>
      </c>
      <c r="S79" s="260">
        <f t="shared" si="140"/>
        <v>28.32</v>
      </c>
      <c r="T79" s="51">
        <f t="shared" si="159"/>
        <v>112.1</v>
      </c>
      <c r="U79" s="50">
        <f t="shared" si="160"/>
        <v>4.8</v>
      </c>
      <c r="V79" s="50">
        <f t="shared" si="141"/>
        <v>48.143999999999991</v>
      </c>
      <c r="W79" s="44">
        <f t="shared" si="142"/>
        <v>2.9411764705882355</v>
      </c>
      <c r="X79" s="151"/>
      <c r="Y79" s="11">
        <f t="shared" si="53"/>
        <v>3.1</v>
      </c>
      <c r="Z79" s="10">
        <f t="shared" si="143"/>
        <v>58.1</v>
      </c>
      <c r="AA79" s="12">
        <f t="shared" si="55"/>
        <v>1</v>
      </c>
      <c r="AB79" s="16">
        <f t="shared" si="161"/>
        <v>232.4</v>
      </c>
      <c r="AC79" s="260">
        <f t="shared" si="144"/>
        <v>23.240000000000002</v>
      </c>
      <c r="AD79" s="51">
        <f t="shared" si="162"/>
        <v>174.3</v>
      </c>
      <c r="AE79" s="50">
        <f t="shared" si="163"/>
        <v>4</v>
      </c>
      <c r="AF79" s="50">
        <f t="shared" si="145"/>
        <v>685.58</v>
      </c>
      <c r="AG79" s="44">
        <f t="shared" si="146"/>
        <v>5.882352941176471</v>
      </c>
      <c r="AH79" s="151"/>
      <c r="AI79" s="203" t="str">
        <f t="shared" si="171"/>
        <v>ENETHANE SURFACE MATE 5 a 1</v>
      </c>
      <c r="AJ79" s="235"/>
      <c r="AK79" s="261"/>
      <c r="AL79" s="262"/>
      <c r="AM79" s="262"/>
      <c r="AN79" s="263"/>
      <c r="AO79" s="263"/>
      <c r="AP79" s="264"/>
      <c r="AQ79" s="264"/>
      <c r="AR79" s="265"/>
      <c r="AS79" s="266"/>
      <c r="AT79" s="151"/>
      <c r="AU79" s="11">
        <f t="shared" si="147"/>
        <v>3.5</v>
      </c>
      <c r="AV79" s="10">
        <f t="shared" si="148"/>
        <v>113.5</v>
      </c>
      <c r="AW79" s="10">
        <f t="shared" si="149"/>
        <v>1</v>
      </c>
      <c r="AX79" s="34">
        <f t="shared" si="164"/>
        <v>454</v>
      </c>
      <c r="AY79" s="34">
        <f t="shared" si="150"/>
        <v>22.7</v>
      </c>
      <c r="AZ79" s="44">
        <f t="shared" si="151"/>
        <v>340.5</v>
      </c>
      <c r="BA79" s="44">
        <f t="shared" si="152"/>
        <v>4</v>
      </c>
      <c r="BB79" s="50">
        <f t="shared" si="153"/>
        <v>38.589999999999996</v>
      </c>
      <c r="BC79" s="44">
        <f t="shared" si="154"/>
        <v>11.764705882352942</v>
      </c>
      <c r="BD79" s="151"/>
      <c r="BE79" s="11">
        <f t="shared" si="65"/>
        <v>3.5</v>
      </c>
      <c r="BF79" s="10">
        <f t="shared" si="155"/>
        <v>168.5</v>
      </c>
      <c r="BG79" s="10">
        <f t="shared" si="67"/>
        <v>1</v>
      </c>
      <c r="BH79" s="34">
        <f t="shared" si="165"/>
        <v>674</v>
      </c>
      <c r="BI79" s="34">
        <f t="shared" si="172"/>
        <v>22.466666666666665</v>
      </c>
      <c r="BJ79" s="44">
        <f t="shared" si="173"/>
        <v>505.5</v>
      </c>
      <c r="BK79" s="44">
        <f t="shared" si="174"/>
        <v>4</v>
      </c>
      <c r="BL79" s="50">
        <f t="shared" si="175"/>
        <v>26.959999999999997</v>
      </c>
      <c r="BM79" s="44" t="str">
        <f t="shared" si="176"/>
        <v/>
      </c>
    </row>
    <row r="80" spans="1:65" x14ac:dyDescent="0.35">
      <c r="A80" s="95"/>
      <c r="B80" s="339" t="s">
        <v>295</v>
      </c>
      <c r="C80" s="11">
        <v>4.8499999999999996</v>
      </c>
      <c r="D80" s="433">
        <v>5</v>
      </c>
      <c r="E80" s="10">
        <v>4</v>
      </c>
      <c r="F80" s="257">
        <f t="shared" si="138"/>
        <v>20</v>
      </c>
      <c r="G80" s="20">
        <v>1.7</v>
      </c>
      <c r="H80" s="23">
        <f t="shared" si="166"/>
        <v>8.5</v>
      </c>
      <c r="I80" s="36">
        <f t="shared" si="167"/>
        <v>34</v>
      </c>
      <c r="J80" s="231">
        <v>2</v>
      </c>
      <c r="K80" s="230">
        <f t="shared" si="168"/>
        <v>1.1764705882352942</v>
      </c>
      <c r="L80" s="230">
        <f t="shared" si="169"/>
        <v>2.5</v>
      </c>
      <c r="M80" s="233">
        <f t="shared" si="170"/>
        <v>10</v>
      </c>
      <c r="N80" s="227"/>
      <c r="O80" s="11">
        <f t="shared" si="44"/>
        <v>2</v>
      </c>
      <c r="P80" s="10">
        <f t="shared" si="139"/>
        <v>27</v>
      </c>
      <c r="Q80" s="12">
        <f t="shared" si="46"/>
        <v>1.2</v>
      </c>
      <c r="R80" s="16">
        <f t="shared" si="158"/>
        <v>129.6</v>
      </c>
      <c r="S80" s="260">
        <f t="shared" si="140"/>
        <v>25.919999999999998</v>
      </c>
      <c r="T80" s="51">
        <f t="shared" si="159"/>
        <v>102.6</v>
      </c>
      <c r="U80" s="50">
        <f t="shared" si="160"/>
        <v>4.8</v>
      </c>
      <c r="V80" s="50">
        <f t="shared" si="141"/>
        <v>44.064</v>
      </c>
      <c r="W80" s="44">
        <f t="shared" si="142"/>
        <v>2.9411764705882355</v>
      </c>
      <c r="X80" s="151"/>
      <c r="Y80" s="11">
        <f t="shared" si="53"/>
        <v>3.1</v>
      </c>
      <c r="Z80" s="10">
        <f t="shared" si="143"/>
        <v>53.1</v>
      </c>
      <c r="AA80" s="12">
        <f t="shared" si="55"/>
        <v>1</v>
      </c>
      <c r="AB80" s="16">
        <f t="shared" si="161"/>
        <v>212.4</v>
      </c>
      <c r="AC80" s="260">
        <f t="shared" si="144"/>
        <v>21.240000000000002</v>
      </c>
      <c r="AD80" s="51">
        <f t="shared" si="162"/>
        <v>159.30000000000001</v>
      </c>
      <c r="AE80" s="50">
        <f t="shared" si="163"/>
        <v>4</v>
      </c>
      <c r="AF80" s="50">
        <f t="shared" si="145"/>
        <v>573.48</v>
      </c>
      <c r="AG80" s="44">
        <f t="shared" si="146"/>
        <v>5.882352941176471</v>
      </c>
      <c r="AH80" s="151"/>
      <c r="AI80" s="203" t="str">
        <f t="shared" si="171"/>
        <v>ENETHANE SURFACE BRILLO 2 a 1</v>
      </c>
      <c r="AJ80" s="235"/>
      <c r="AK80" s="261"/>
      <c r="AL80" s="262"/>
      <c r="AM80" s="262"/>
      <c r="AN80" s="263"/>
      <c r="AO80" s="263"/>
      <c r="AP80" s="264"/>
      <c r="AQ80" s="264"/>
      <c r="AR80" s="265"/>
      <c r="AS80" s="266"/>
      <c r="AT80" s="151"/>
      <c r="AU80" s="11">
        <f t="shared" si="147"/>
        <v>3.5</v>
      </c>
      <c r="AV80" s="10">
        <f t="shared" si="148"/>
        <v>103.5</v>
      </c>
      <c r="AW80" s="10">
        <f t="shared" si="149"/>
        <v>1</v>
      </c>
      <c r="AX80" s="34">
        <f t="shared" si="164"/>
        <v>414</v>
      </c>
      <c r="AY80" s="34">
        <f t="shared" si="150"/>
        <v>20.7</v>
      </c>
      <c r="AZ80" s="44">
        <f t="shared" si="151"/>
        <v>310.5</v>
      </c>
      <c r="BA80" s="44">
        <f t="shared" si="152"/>
        <v>4</v>
      </c>
      <c r="BB80" s="50">
        <f t="shared" si="153"/>
        <v>35.19</v>
      </c>
      <c r="BC80" s="44">
        <f t="shared" si="154"/>
        <v>11.764705882352942</v>
      </c>
      <c r="BD80" s="151"/>
      <c r="BE80" s="11">
        <f t="shared" si="65"/>
        <v>3.5</v>
      </c>
      <c r="BF80" s="10">
        <f t="shared" si="155"/>
        <v>153.5</v>
      </c>
      <c r="BG80" s="10">
        <f t="shared" si="67"/>
        <v>1</v>
      </c>
      <c r="BH80" s="34">
        <f t="shared" si="165"/>
        <v>614</v>
      </c>
      <c r="BI80" s="34">
        <f t="shared" si="172"/>
        <v>20.466666666666665</v>
      </c>
      <c r="BJ80" s="44">
        <f t="shared" si="173"/>
        <v>460.5</v>
      </c>
      <c r="BK80" s="44">
        <f t="shared" si="174"/>
        <v>4</v>
      </c>
      <c r="BL80" s="50">
        <f t="shared" si="175"/>
        <v>24.56</v>
      </c>
      <c r="BM80" s="44" t="str">
        <f t="shared" si="176"/>
        <v/>
      </c>
    </row>
    <row r="81" spans="1:65" x14ac:dyDescent="0.35">
      <c r="A81" s="95"/>
      <c r="B81" s="339" t="s">
        <v>252</v>
      </c>
      <c r="C81" s="11">
        <v>2</v>
      </c>
      <c r="D81" s="433">
        <v>2</v>
      </c>
      <c r="E81" s="10">
        <v>4</v>
      </c>
      <c r="F81" s="257">
        <f t="shared" si="138"/>
        <v>8</v>
      </c>
      <c r="G81" s="20">
        <v>1.7</v>
      </c>
      <c r="H81" s="23">
        <f t="shared" si="166"/>
        <v>3.4</v>
      </c>
      <c r="I81" s="36">
        <f t="shared" si="167"/>
        <v>13.6</v>
      </c>
      <c r="J81" s="231">
        <v>2</v>
      </c>
      <c r="K81" s="230">
        <f t="shared" si="168"/>
        <v>1.1764705882352942</v>
      </c>
      <c r="L81" s="230">
        <f t="shared" si="169"/>
        <v>1</v>
      </c>
      <c r="M81" s="233">
        <f t="shared" si="170"/>
        <v>4</v>
      </c>
      <c r="N81" s="227"/>
      <c r="O81" s="11">
        <f t="shared" si="44"/>
        <v>2</v>
      </c>
      <c r="P81" s="10">
        <f t="shared" si="139"/>
        <v>12</v>
      </c>
      <c r="Q81" s="12">
        <f t="shared" si="46"/>
        <v>1.2</v>
      </c>
      <c r="R81" s="16">
        <f t="shared" si="158"/>
        <v>57.599999999999994</v>
      </c>
      <c r="S81" s="260">
        <f t="shared" si="140"/>
        <v>11.52</v>
      </c>
      <c r="T81" s="51">
        <f t="shared" si="159"/>
        <v>45.599999999999994</v>
      </c>
      <c r="U81" s="50">
        <f t="shared" si="160"/>
        <v>4.8</v>
      </c>
      <c r="V81" s="50">
        <f t="shared" si="141"/>
        <v>19.583999999999996</v>
      </c>
      <c r="W81" s="44">
        <f t="shared" si="142"/>
        <v>2.9411764705882355</v>
      </c>
      <c r="X81" s="151"/>
      <c r="Y81" s="11">
        <f t="shared" si="53"/>
        <v>3.1</v>
      </c>
      <c r="Z81" s="10">
        <f t="shared" si="143"/>
        <v>23.1</v>
      </c>
      <c r="AA81" s="12">
        <f t="shared" si="55"/>
        <v>1</v>
      </c>
      <c r="AB81" s="16">
        <f t="shared" si="161"/>
        <v>92.4</v>
      </c>
      <c r="AC81" s="260">
        <f t="shared" si="144"/>
        <v>9.24</v>
      </c>
      <c r="AD81" s="51">
        <f t="shared" si="162"/>
        <v>69.300000000000011</v>
      </c>
      <c r="AE81" s="50">
        <f t="shared" si="163"/>
        <v>4</v>
      </c>
      <c r="AF81" s="50">
        <f t="shared" si="145"/>
        <v>110.88000000000002</v>
      </c>
      <c r="AG81" s="44">
        <f t="shared" si="146"/>
        <v>5.882352941176471</v>
      </c>
      <c r="AH81" s="151"/>
      <c r="AI81" s="203" t="str">
        <f t="shared" si="171"/>
        <v>ENESOL ENETHANE SURFACE</v>
      </c>
      <c r="AJ81" s="235"/>
      <c r="AK81" s="261"/>
      <c r="AL81" s="262"/>
      <c r="AM81" s="262"/>
      <c r="AN81" s="263"/>
      <c r="AO81" s="263"/>
      <c r="AP81" s="264"/>
      <c r="AQ81" s="264"/>
      <c r="AR81" s="265"/>
      <c r="AS81" s="266"/>
      <c r="AT81" s="151"/>
      <c r="AU81" s="11">
        <f t="shared" si="147"/>
        <v>3.5</v>
      </c>
      <c r="AV81" s="10">
        <f t="shared" si="148"/>
        <v>43.5</v>
      </c>
      <c r="AW81" s="10">
        <f t="shared" si="149"/>
        <v>1</v>
      </c>
      <c r="AX81" s="34">
        <f t="shared" si="164"/>
        <v>174</v>
      </c>
      <c r="AY81" s="34">
        <f t="shared" si="150"/>
        <v>8.6999999999999993</v>
      </c>
      <c r="AZ81" s="44">
        <f t="shared" si="151"/>
        <v>130.5</v>
      </c>
      <c r="BA81" s="44">
        <f t="shared" si="152"/>
        <v>4</v>
      </c>
      <c r="BB81" s="50">
        <f t="shared" si="153"/>
        <v>14.790000000000001</v>
      </c>
      <c r="BC81" s="44">
        <f t="shared" si="154"/>
        <v>11.764705882352942</v>
      </c>
      <c r="BD81" s="151"/>
      <c r="BE81" s="11">
        <f t="shared" si="65"/>
        <v>3.5</v>
      </c>
      <c r="BF81" s="10">
        <f t="shared" si="155"/>
        <v>63.5</v>
      </c>
      <c r="BG81" s="10">
        <f t="shared" si="67"/>
        <v>1</v>
      </c>
      <c r="BH81" s="34">
        <f t="shared" si="165"/>
        <v>254</v>
      </c>
      <c r="BI81" s="34">
        <f t="shared" si="172"/>
        <v>8.4666666666666668</v>
      </c>
      <c r="BJ81" s="44">
        <f t="shared" si="173"/>
        <v>190.5</v>
      </c>
      <c r="BK81" s="44">
        <f t="shared" si="174"/>
        <v>4</v>
      </c>
      <c r="BL81" s="50">
        <f t="shared" si="175"/>
        <v>10.16</v>
      </c>
      <c r="BM81" s="44" t="str">
        <f t="shared" si="176"/>
        <v/>
      </c>
    </row>
    <row r="82" spans="1:65" x14ac:dyDescent="0.35">
      <c r="A82" s="95"/>
      <c r="B82" s="339" t="s">
        <v>253</v>
      </c>
      <c r="C82" s="11">
        <v>472</v>
      </c>
      <c r="D82" s="433">
        <v>472</v>
      </c>
      <c r="E82" s="10">
        <v>4</v>
      </c>
      <c r="F82" s="257">
        <f t="shared" si="138"/>
        <v>1888</v>
      </c>
      <c r="G82" s="20">
        <v>1.7</v>
      </c>
      <c r="H82" s="23">
        <f t="shared" si="166"/>
        <v>802.4</v>
      </c>
      <c r="I82" s="36">
        <f t="shared" si="167"/>
        <v>3209.6</v>
      </c>
      <c r="J82" s="231">
        <v>2</v>
      </c>
      <c r="K82" s="230">
        <f t="shared" si="168"/>
        <v>1.1764705882352942</v>
      </c>
      <c r="L82" s="230">
        <f t="shared" si="169"/>
        <v>236</v>
      </c>
      <c r="M82" s="233">
        <f t="shared" si="170"/>
        <v>944</v>
      </c>
      <c r="N82" s="227"/>
      <c r="O82" s="11">
        <f t="shared" si="44"/>
        <v>2</v>
      </c>
      <c r="P82" s="10">
        <f t="shared" si="139"/>
        <v>2362</v>
      </c>
      <c r="Q82" s="12">
        <f t="shared" si="46"/>
        <v>1.2</v>
      </c>
      <c r="R82" s="16">
        <f t="shared" ref="R82:R87" si="177">IF($D82&lt;&gt;"",(P82*$E82*Q82),"")</f>
        <v>11337.6</v>
      </c>
      <c r="S82" s="260">
        <f t="shared" si="140"/>
        <v>2267.52</v>
      </c>
      <c r="T82" s="51">
        <f t="shared" ref="T82:T87" si="178">IF($D82&lt;&gt;"",(R82-P82),"")</f>
        <v>8975.6</v>
      </c>
      <c r="U82" s="50">
        <f t="shared" ref="U82:U87" si="179">IF($D82&lt;&gt;"",(R82/P82),"")</f>
        <v>4.8</v>
      </c>
      <c r="V82" s="50">
        <f t="shared" si="141"/>
        <v>3854.7840000000006</v>
      </c>
      <c r="W82" s="44">
        <f t="shared" si="142"/>
        <v>2.9411764705882355</v>
      </c>
      <c r="X82" s="151"/>
      <c r="Y82" s="11">
        <f t="shared" si="53"/>
        <v>3.1</v>
      </c>
      <c r="Z82" s="10">
        <f t="shared" si="143"/>
        <v>4723.1000000000004</v>
      </c>
      <c r="AA82" s="12">
        <f t="shared" si="55"/>
        <v>1</v>
      </c>
      <c r="AB82" s="16">
        <f t="shared" ref="AB82:AB87" si="180">IF($D82&lt;&gt;"",(Z82*$E82*AA82),"")</f>
        <v>18892.400000000001</v>
      </c>
      <c r="AC82" s="260">
        <f t="shared" si="144"/>
        <v>1889.2400000000002</v>
      </c>
      <c r="AD82" s="51">
        <f t="shared" ref="AD82:AD87" si="181">IF($D82&lt;&gt;"",(AB82-Z82),"")</f>
        <v>14169.300000000001</v>
      </c>
      <c r="AE82" s="50">
        <f t="shared" ref="AE82:AE87" si="182">IF($D82&lt;&gt;"",(AB82/Z82),"")</f>
        <v>4</v>
      </c>
      <c r="AF82" s="50">
        <f t="shared" si="145"/>
        <v>4462384.8800000008</v>
      </c>
      <c r="AG82" s="44">
        <f t="shared" si="146"/>
        <v>5.882352941176471</v>
      </c>
      <c r="AH82" s="151"/>
      <c r="AI82" s="203" t="str">
        <f t="shared" si="171"/>
        <v>ANTIBACTERIANO AGENTE</v>
      </c>
      <c r="AJ82" s="235"/>
      <c r="AK82" s="261"/>
      <c r="AL82" s="262"/>
      <c r="AM82" s="262"/>
      <c r="AN82" s="263"/>
      <c r="AO82" s="263"/>
      <c r="AP82" s="264"/>
      <c r="AQ82" s="264"/>
      <c r="AR82" s="265"/>
      <c r="AS82" s="266"/>
      <c r="AT82" s="151"/>
      <c r="AU82" s="11">
        <f t="shared" si="147"/>
        <v>3.5</v>
      </c>
      <c r="AV82" s="10">
        <f t="shared" si="148"/>
        <v>9443.5</v>
      </c>
      <c r="AW82" s="10">
        <f t="shared" si="149"/>
        <v>1</v>
      </c>
      <c r="AX82" s="34">
        <f>IF($D82&lt;&gt;"",(AV82*$E82*AW82),"")</f>
        <v>37774</v>
      </c>
      <c r="AY82" s="34">
        <f t="shared" si="150"/>
        <v>1888.7</v>
      </c>
      <c r="AZ82" s="44">
        <f t="shared" si="151"/>
        <v>28330.5</v>
      </c>
      <c r="BA82" s="44">
        <f t="shared" si="152"/>
        <v>4</v>
      </c>
      <c r="BB82" s="50">
        <f t="shared" si="153"/>
        <v>3210.79</v>
      </c>
      <c r="BC82" s="44">
        <f t="shared" si="154"/>
        <v>11.764705882352942</v>
      </c>
      <c r="BD82" s="151"/>
      <c r="BE82" s="11">
        <f t="shared" si="65"/>
        <v>3.5</v>
      </c>
      <c r="BF82" s="10">
        <f t="shared" si="155"/>
        <v>14163.5</v>
      </c>
      <c r="BG82" s="10">
        <f t="shared" si="67"/>
        <v>1</v>
      </c>
      <c r="BH82" s="34">
        <f t="shared" ref="BH82:BH87" si="183">IF($D82&lt;&gt;"",(BF82*$E82*BG82),"")</f>
        <v>56654</v>
      </c>
      <c r="BI82" s="34">
        <f t="shared" si="172"/>
        <v>1888.4666666666667</v>
      </c>
      <c r="BJ82" s="44">
        <f t="shared" si="173"/>
        <v>42490.5</v>
      </c>
      <c r="BK82" s="44">
        <f t="shared" si="174"/>
        <v>4</v>
      </c>
      <c r="BL82" s="50">
        <f t="shared" si="175"/>
        <v>2266.1600000000003</v>
      </c>
      <c r="BM82" s="44" t="str">
        <f t="shared" si="176"/>
        <v/>
      </c>
    </row>
    <row r="83" spans="1:65" x14ac:dyDescent="0.35">
      <c r="A83" s="95"/>
      <c r="B83" s="19" t="s">
        <v>288</v>
      </c>
      <c r="C83" s="259">
        <v>1.4</v>
      </c>
      <c r="D83" s="451">
        <v>4.5</v>
      </c>
      <c r="E83" s="10">
        <v>4</v>
      </c>
      <c r="F83" s="257">
        <f t="shared" si="138"/>
        <v>18</v>
      </c>
      <c r="G83" s="20">
        <v>1.2</v>
      </c>
      <c r="H83" s="23">
        <f>IF(D83&lt;&gt;"",(D83*G83),"")</f>
        <v>5.3999999999999995</v>
      </c>
      <c r="I83" s="36">
        <f>IF(D83&lt;&gt;"",(H83*E83),"")</f>
        <v>21.599999999999998</v>
      </c>
      <c r="J83" s="244">
        <v>9</v>
      </c>
      <c r="K83" s="230">
        <f>IF($D83&lt;&gt;"",(J83/G83),"")</f>
        <v>7.5</v>
      </c>
      <c r="L83" s="230">
        <f>IF($D83&lt;&gt;"",(D83/J83),"")</f>
        <v>0.5</v>
      </c>
      <c r="M83" s="233">
        <f>IF(D83&lt;&gt;"",(F83/J83),"")</f>
        <v>2</v>
      </c>
      <c r="N83" s="227"/>
      <c r="O83" s="11">
        <f>$F$10</f>
        <v>2</v>
      </c>
      <c r="P83" s="10">
        <f t="shared" si="139"/>
        <v>24.5</v>
      </c>
      <c r="Q83" s="12">
        <f>$F$6</f>
        <v>1.2</v>
      </c>
      <c r="R83" s="16">
        <f t="shared" si="177"/>
        <v>117.6</v>
      </c>
      <c r="S83" s="260">
        <f t="shared" si="140"/>
        <v>23.52</v>
      </c>
      <c r="T83" s="51">
        <f t="shared" si="178"/>
        <v>93.1</v>
      </c>
      <c r="U83" s="50">
        <f t="shared" si="179"/>
        <v>4.8</v>
      </c>
      <c r="V83" s="50">
        <f t="shared" si="141"/>
        <v>28.223999999999997</v>
      </c>
      <c r="W83" s="44">
        <f t="shared" si="142"/>
        <v>4.166666666666667</v>
      </c>
      <c r="X83" s="151"/>
      <c r="Y83" s="11">
        <f>$I$10</f>
        <v>3.1</v>
      </c>
      <c r="Z83" s="10">
        <f t="shared" si="143"/>
        <v>48.1</v>
      </c>
      <c r="AA83" s="12">
        <f>$I$6</f>
        <v>1</v>
      </c>
      <c r="AB83" s="16">
        <f t="shared" si="180"/>
        <v>192.4</v>
      </c>
      <c r="AC83" s="260">
        <f t="shared" si="144"/>
        <v>19.240000000000002</v>
      </c>
      <c r="AD83" s="51">
        <f t="shared" si="181"/>
        <v>144.30000000000001</v>
      </c>
      <c r="AE83" s="50">
        <f t="shared" si="182"/>
        <v>4</v>
      </c>
      <c r="AF83" s="50">
        <f t="shared" si="145"/>
        <v>471.38</v>
      </c>
      <c r="AG83" s="44">
        <f t="shared" si="146"/>
        <v>8.3333333333333339</v>
      </c>
      <c r="AH83" s="151"/>
      <c r="AI83" s="203" t="str">
        <f>IF($B83&lt;&gt;"",($B83),"")</f>
        <v>ENESOL ANTIBURBUJAS</v>
      </c>
      <c r="AJ83" s="235"/>
      <c r="AK83" s="261"/>
      <c r="AL83" s="262"/>
      <c r="AM83" s="262"/>
      <c r="AN83" s="263"/>
      <c r="AO83" s="263"/>
      <c r="AP83" s="264"/>
      <c r="AQ83" s="264"/>
      <c r="AR83" s="265"/>
      <c r="AS83" s="266"/>
      <c r="AT83" s="151"/>
      <c r="AU83" s="261"/>
      <c r="AV83" s="262"/>
      <c r="AW83" s="262"/>
      <c r="AX83" s="263"/>
      <c r="AY83" s="263"/>
      <c r="AZ83" s="264"/>
      <c r="BA83" s="264"/>
      <c r="BB83" s="267"/>
      <c r="BC83" s="264"/>
      <c r="BD83" s="151"/>
      <c r="BE83" s="11">
        <f>$G$10</f>
        <v>3.5</v>
      </c>
      <c r="BF83" s="10">
        <f t="shared" si="155"/>
        <v>138.5</v>
      </c>
      <c r="BG83" s="10">
        <f>$H$6</f>
        <v>1</v>
      </c>
      <c r="BH83" s="34">
        <f t="shared" si="183"/>
        <v>554</v>
      </c>
      <c r="BI83" s="34"/>
      <c r="BJ83" s="44"/>
      <c r="BK83" s="44"/>
      <c r="BL83" s="50"/>
      <c r="BM83" s="44"/>
    </row>
    <row r="84" spans="1:65" x14ac:dyDescent="0.35">
      <c r="A84" s="95"/>
      <c r="B84" s="339" t="s">
        <v>294</v>
      </c>
      <c r="C84" s="259">
        <v>1.4</v>
      </c>
      <c r="D84" s="433">
        <v>1.5</v>
      </c>
      <c r="E84" s="10">
        <v>4</v>
      </c>
      <c r="F84" s="257">
        <f>IF(D84&lt;&gt;"",(D84*E84),"")</f>
        <v>6</v>
      </c>
      <c r="G84" s="20">
        <v>1.2</v>
      </c>
      <c r="H84" s="23">
        <f>IF(D84&lt;&gt;"",(D84*G84),"")</f>
        <v>1.7999999999999998</v>
      </c>
      <c r="I84" s="36">
        <f>IF(D84&lt;&gt;"",(H84*E84),"")</f>
        <v>7.1999999999999993</v>
      </c>
      <c r="J84" s="244">
        <v>9</v>
      </c>
      <c r="K84" s="230">
        <f>IF($D84&lt;&gt;"",(J84/G84),"")</f>
        <v>7.5</v>
      </c>
      <c r="L84" s="230">
        <f>IF($D84&lt;&gt;"",(D84/J84),"")</f>
        <v>0.16666666666666666</v>
      </c>
      <c r="M84" s="233">
        <f>IF(D84&lt;&gt;"",(F84/J84),"")</f>
        <v>0.66666666666666663</v>
      </c>
      <c r="N84" s="227"/>
      <c r="O84" s="11">
        <f>$F$10</f>
        <v>2</v>
      </c>
      <c r="P84" s="10">
        <f>IF($D84&lt;&gt;"",(($D84*5)+O84),"")</f>
        <v>9.5</v>
      </c>
      <c r="Q84" s="12">
        <f>$F$6</f>
        <v>1.2</v>
      </c>
      <c r="R84" s="16">
        <f t="shared" si="177"/>
        <v>45.6</v>
      </c>
      <c r="S84" s="260">
        <f>IF($D84&lt;&gt;"",(R84/5),"")</f>
        <v>9.120000000000001</v>
      </c>
      <c r="T84" s="51">
        <f t="shared" si="178"/>
        <v>36.1</v>
      </c>
      <c r="U84" s="50">
        <f t="shared" si="179"/>
        <v>4.8</v>
      </c>
      <c r="V84" s="50">
        <f>IF($D84&lt;&gt;"",(R84*G84/5),"")</f>
        <v>10.943999999999999</v>
      </c>
      <c r="W84" s="44">
        <f>IF(D84&lt;&gt;"",(5/G84),"")</f>
        <v>4.166666666666667</v>
      </c>
      <c r="X84" s="151"/>
      <c r="Y84" s="11">
        <f>$I$10</f>
        <v>3.1</v>
      </c>
      <c r="Z84" s="10">
        <f>IF($D84&lt;&gt;"",(($D84*10)+Y84),"")</f>
        <v>18.100000000000001</v>
      </c>
      <c r="AA84" s="12">
        <f>$I$6</f>
        <v>1</v>
      </c>
      <c r="AB84" s="16">
        <f t="shared" si="180"/>
        <v>72.400000000000006</v>
      </c>
      <c r="AC84" s="260">
        <f>IF($D84&lt;&gt;"",(AB84/10),"")</f>
        <v>7.24</v>
      </c>
      <c r="AD84" s="51">
        <f t="shared" si="181"/>
        <v>54.300000000000004</v>
      </c>
      <c r="AE84" s="50">
        <f t="shared" si="182"/>
        <v>4</v>
      </c>
      <c r="AF84" s="50">
        <f>IF($D84&lt;&gt;"",(AB84*P84/10),"")</f>
        <v>68.78</v>
      </c>
      <c r="AG84" s="44">
        <f>IF(M84&lt;&gt;"",(10/G84),"")</f>
        <v>8.3333333333333339</v>
      </c>
      <c r="AH84" s="151"/>
      <c r="AI84" s="203" t="str">
        <f>IF($B84&lt;&gt;"",($B84),"")</f>
        <v>ENESOL MEK</v>
      </c>
      <c r="AJ84" s="235"/>
      <c r="AK84" s="261"/>
      <c r="AL84" s="262"/>
      <c r="AM84" s="262"/>
      <c r="AN84" s="263"/>
      <c r="AO84" s="263"/>
      <c r="AP84" s="264"/>
      <c r="AQ84" s="264"/>
      <c r="AR84" s="265"/>
      <c r="AS84" s="266"/>
      <c r="AT84" s="151"/>
      <c r="AU84" s="261"/>
      <c r="AV84" s="262"/>
      <c r="AW84" s="262"/>
      <c r="AX84" s="263"/>
      <c r="AY84" s="263"/>
      <c r="AZ84" s="264"/>
      <c r="BA84" s="264"/>
      <c r="BB84" s="267"/>
      <c r="BC84" s="264"/>
      <c r="BD84" s="151"/>
      <c r="BE84" s="11">
        <f>$G$10</f>
        <v>3.5</v>
      </c>
      <c r="BF84" s="10">
        <f>IF($D84&lt;&gt;"",(($D84*30)+BE84),"")</f>
        <v>48.5</v>
      </c>
      <c r="BG84" s="10">
        <f>$H$6</f>
        <v>1</v>
      </c>
      <c r="BH84" s="34">
        <f t="shared" si="183"/>
        <v>194</v>
      </c>
      <c r="BI84" s="34"/>
      <c r="BJ84" s="44"/>
      <c r="BK84" s="44"/>
      <c r="BL84" s="50"/>
      <c r="BM84" s="44"/>
    </row>
    <row r="85" spans="1:65" x14ac:dyDescent="0.35">
      <c r="A85" s="95"/>
      <c r="B85" s="19" t="s">
        <v>171</v>
      </c>
      <c r="C85" s="259">
        <v>2.67</v>
      </c>
      <c r="D85" s="433">
        <v>2.67</v>
      </c>
      <c r="E85" s="10">
        <v>4</v>
      </c>
      <c r="F85" s="257">
        <f>IF(D85&lt;&gt;"",(D85*E85),"")</f>
        <v>10.68</v>
      </c>
      <c r="G85" s="20">
        <v>1.2</v>
      </c>
      <c r="H85" s="23">
        <f>IF(D85&lt;&gt;"",(D85*G85),"")</f>
        <v>3.2039999999999997</v>
      </c>
      <c r="I85" s="36">
        <f>IF(D85&lt;&gt;"",(H85*E85),"")</f>
        <v>12.815999999999999</v>
      </c>
      <c r="J85" s="244">
        <v>9</v>
      </c>
      <c r="K85" s="230">
        <f>IF($D85&lt;&gt;"",(J85/G85),"")</f>
        <v>7.5</v>
      </c>
      <c r="L85" s="230">
        <f>IF($D85&lt;&gt;"",(D85/J85),"")</f>
        <v>0.29666666666666663</v>
      </c>
      <c r="M85" s="233">
        <f>IF(D85&lt;&gt;"",(F85/J85),"")</f>
        <v>1.1866666666666665</v>
      </c>
      <c r="N85" s="227"/>
      <c r="O85" s="11">
        <f>$F$10</f>
        <v>2</v>
      </c>
      <c r="P85" s="10">
        <f>IF($D85&lt;&gt;"",(($D85*5)+O85),"")</f>
        <v>15.35</v>
      </c>
      <c r="Q85" s="12">
        <f>$F$6</f>
        <v>1.2</v>
      </c>
      <c r="R85" s="16">
        <f t="shared" si="177"/>
        <v>73.679999999999993</v>
      </c>
      <c r="S85" s="260">
        <f>IF($D85&lt;&gt;"",(R85/5),"")</f>
        <v>14.735999999999999</v>
      </c>
      <c r="T85" s="51">
        <f t="shared" si="178"/>
        <v>58.329999999999991</v>
      </c>
      <c r="U85" s="50">
        <f t="shared" si="179"/>
        <v>4.8</v>
      </c>
      <c r="V85" s="50">
        <f>IF($D85&lt;&gt;"",(R85*G85/5),"")</f>
        <v>17.683199999999996</v>
      </c>
      <c r="W85" s="44">
        <f>IF(D85&lt;&gt;"",(5/G85),"")</f>
        <v>4.166666666666667</v>
      </c>
      <c r="X85" s="151"/>
      <c r="Y85" s="11">
        <f>$I$10</f>
        <v>3.1</v>
      </c>
      <c r="Z85" s="10">
        <f>IF($D85&lt;&gt;"",(($D85*10)+Y85),"")</f>
        <v>29.8</v>
      </c>
      <c r="AA85" s="12">
        <f>$I$6</f>
        <v>1</v>
      </c>
      <c r="AB85" s="16">
        <f t="shared" si="180"/>
        <v>119.2</v>
      </c>
      <c r="AC85" s="260">
        <f>IF($D85&lt;&gt;"",(AB85/10),"")</f>
        <v>11.92</v>
      </c>
      <c r="AD85" s="51">
        <f t="shared" si="181"/>
        <v>89.4</v>
      </c>
      <c r="AE85" s="50">
        <f t="shared" si="182"/>
        <v>4</v>
      </c>
      <c r="AF85" s="50">
        <f>IF($D85&lt;&gt;"",(AB85*P85/10),"")</f>
        <v>182.97200000000001</v>
      </c>
      <c r="AG85" s="44">
        <f>IF(M85&lt;&gt;"",(10/G85),"")</f>
        <v>8.3333333333333339</v>
      </c>
      <c r="AH85" s="151"/>
      <c r="AI85" s="203" t="str">
        <f>IF($B85&lt;&gt;"",($B85),"")</f>
        <v>ENEPOXY HS MAGNUM CATALIST/RETICULADOR K2</v>
      </c>
      <c r="AJ85" s="235"/>
      <c r="AK85" s="261"/>
      <c r="AL85" s="262"/>
      <c r="AM85" s="262"/>
      <c r="AN85" s="263"/>
      <c r="AO85" s="263"/>
      <c r="AP85" s="264"/>
      <c r="AQ85" s="264"/>
      <c r="AR85" s="265"/>
      <c r="AS85" s="266"/>
      <c r="AT85" s="151"/>
      <c r="AU85" s="261"/>
      <c r="AV85" s="262"/>
      <c r="AW85" s="262"/>
      <c r="AX85" s="263"/>
      <c r="AY85" s="263"/>
      <c r="AZ85" s="264"/>
      <c r="BA85" s="264"/>
      <c r="BB85" s="267"/>
      <c r="BC85" s="264"/>
      <c r="BD85" s="151"/>
      <c r="BE85" s="11">
        <f>$G$10</f>
        <v>3.5</v>
      </c>
      <c r="BF85" s="10">
        <f>IF($D85&lt;&gt;"",(($D85*30)+BE85),"")</f>
        <v>83.6</v>
      </c>
      <c r="BG85" s="10">
        <f>$H$6</f>
        <v>1</v>
      </c>
      <c r="BH85" s="34">
        <f t="shared" si="183"/>
        <v>334.4</v>
      </c>
      <c r="BI85" s="34"/>
      <c r="BJ85" s="44"/>
      <c r="BK85" s="44"/>
      <c r="BL85" s="50"/>
      <c r="BM85" s="44"/>
    </row>
    <row r="86" spans="1:65" x14ac:dyDescent="0.35">
      <c r="A86" s="95"/>
      <c r="B86" s="19" t="s">
        <v>170</v>
      </c>
      <c r="C86" s="11">
        <v>4.18</v>
      </c>
      <c r="D86" s="433">
        <v>4.18</v>
      </c>
      <c r="E86" s="10">
        <v>4</v>
      </c>
      <c r="F86" s="257">
        <f>IF(D86&lt;&gt;"",(D86*E86),"")</f>
        <v>16.72</v>
      </c>
      <c r="G86" s="20">
        <v>0.90200000000000002</v>
      </c>
      <c r="H86" s="23">
        <f>IF(D86&lt;&gt;"",(D86*G86),"")</f>
        <v>3.7703599999999997</v>
      </c>
      <c r="I86" s="36">
        <f>IF(D86&lt;&gt;"",(H86*E86),"")</f>
        <v>15.081439999999999</v>
      </c>
      <c r="J86" s="231">
        <v>1</v>
      </c>
      <c r="K86" s="230">
        <f>IF($D86&lt;&gt;"",(J86/G86),"")</f>
        <v>1.1086474501108647</v>
      </c>
      <c r="L86" s="230">
        <f>IF($D86&lt;&gt;"",(D86/J86),"")</f>
        <v>4.18</v>
      </c>
      <c r="M86" s="233">
        <f>IF(D86&lt;&gt;"",(F86/J86),"")</f>
        <v>16.72</v>
      </c>
      <c r="N86" s="227"/>
      <c r="O86" s="11">
        <f>$F$10</f>
        <v>2</v>
      </c>
      <c r="P86" s="10">
        <f>IF($D86&lt;&gt;"",(($D86*5)+O86),"")</f>
        <v>22.9</v>
      </c>
      <c r="Q86" s="12">
        <f>$F$6</f>
        <v>1.2</v>
      </c>
      <c r="R86" s="16">
        <f t="shared" si="177"/>
        <v>109.91999999999999</v>
      </c>
      <c r="S86" s="260">
        <f>IF($D86&lt;&gt;"",(R86/5),"")</f>
        <v>21.983999999999998</v>
      </c>
      <c r="T86" s="51">
        <f t="shared" si="178"/>
        <v>87.019999999999982</v>
      </c>
      <c r="U86" s="50">
        <f t="shared" si="179"/>
        <v>4.8</v>
      </c>
      <c r="V86" s="50">
        <f>IF($D86&lt;&gt;"",(R86*G86/5),"")</f>
        <v>19.829567999999998</v>
      </c>
      <c r="W86" s="44">
        <f>IF(D86&lt;&gt;"",(5/G86),"")</f>
        <v>5.5432372505543235</v>
      </c>
      <c r="X86" s="151"/>
      <c r="Y86" s="11">
        <f>$I$10</f>
        <v>3.1</v>
      </c>
      <c r="Z86" s="10">
        <f>IF($D86&lt;&gt;"",(($D86*10)+Y86),"")</f>
        <v>44.9</v>
      </c>
      <c r="AA86" s="12">
        <f>$I$6</f>
        <v>1</v>
      </c>
      <c r="AB86" s="16">
        <f t="shared" si="180"/>
        <v>179.6</v>
      </c>
      <c r="AC86" s="260">
        <f>IF($D86&lt;&gt;"",(AB86/10),"")</f>
        <v>17.96</v>
      </c>
      <c r="AD86" s="51">
        <f t="shared" si="181"/>
        <v>134.69999999999999</v>
      </c>
      <c r="AE86" s="50">
        <f t="shared" si="182"/>
        <v>4</v>
      </c>
      <c r="AF86" s="50">
        <f>IF($D86&lt;&gt;"",(AB86*P86/10),"")</f>
        <v>411.28399999999993</v>
      </c>
      <c r="AG86" s="44">
        <f>IF(M86&lt;&gt;"",(10/G86),"")</f>
        <v>11.086474501108647</v>
      </c>
      <c r="AH86" s="151"/>
      <c r="AI86" s="203" t="str">
        <f>IF($B86&lt;&gt;"",($B86),"")</f>
        <v>ENEDIL EPOXY HS-DILUENT</v>
      </c>
      <c r="AJ86" s="235"/>
      <c r="AK86" s="11">
        <f>$G$10</f>
        <v>3.5</v>
      </c>
      <c r="AL86" s="10">
        <f>IF($D86&lt;&gt;"",(($D86*15)+AK86),"")</f>
        <v>66.199999999999989</v>
      </c>
      <c r="AM86" s="10">
        <f>$G$6</f>
        <v>1</v>
      </c>
      <c r="AN86" s="34">
        <f>IF($D86&lt;&gt;"",(AL86*$E86*AM86),"")</f>
        <v>264.79999999999995</v>
      </c>
      <c r="AO86" s="34">
        <f>IF($D86&lt;&gt;"",(AN86/15),"")</f>
        <v>17.653333333333329</v>
      </c>
      <c r="AP86" s="44">
        <f>IF($D86&lt;&gt;"",(AN86-AL86),"")</f>
        <v>198.59999999999997</v>
      </c>
      <c r="AQ86" s="44">
        <f>IF($D86&lt;&gt;"",(AN86/AL86),"")</f>
        <v>4</v>
      </c>
      <c r="AR86" s="42">
        <f>IF($D86&lt;&gt;"",(AN86*G86/15),"")</f>
        <v>15.923306666666663</v>
      </c>
      <c r="AS86" s="41">
        <f>IF(D86&lt;&gt;"",(15/G86),"")</f>
        <v>16.62971175166297</v>
      </c>
      <c r="AT86" s="151"/>
      <c r="AU86" s="11">
        <f>$G$10</f>
        <v>3.5</v>
      </c>
      <c r="AV86" s="10">
        <f>IF($D86&lt;&gt;"",(($D86*20)+AU86),"")</f>
        <v>87.1</v>
      </c>
      <c r="AW86" s="10">
        <f>$H$6</f>
        <v>1</v>
      </c>
      <c r="AX86" s="34">
        <f>IF($D86&lt;&gt;"",(AV86*$E86*AW86),"")</f>
        <v>348.4</v>
      </c>
      <c r="AY86" s="34">
        <f>IF($D86&lt;&gt;"",(AX86/20),"")</f>
        <v>17.419999999999998</v>
      </c>
      <c r="AZ86" s="44">
        <f>IF($D86&lt;&gt;"",(AX86-AV86),"")</f>
        <v>261.29999999999995</v>
      </c>
      <c r="BA86" s="44">
        <f>IF($D86&lt;&gt;"",(AX86/AV86),"")</f>
        <v>4</v>
      </c>
      <c r="BB86" s="50">
        <f>IF($D86&lt;&gt;"",(AX86*G86/20),"")</f>
        <v>15.71284</v>
      </c>
      <c r="BC86" s="44">
        <f>IF(D86&lt;&gt;"",(20/G86),"")</f>
        <v>22.172949002217294</v>
      </c>
      <c r="BD86" s="151"/>
      <c r="BE86" s="11">
        <f>$G$10</f>
        <v>3.5</v>
      </c>
      <c r="BF86" s="10">
        <f>IF($D86&lt;&gt;"",(($D86*30)+BE86),"")</f>
        <v>128.89999999999998</v>
      </c>
      <c r="BG86" s="10">
        <f>$H$6</f>
        <v>1</v>
      </c>
      <c r="BH86" s="34">
        <f t="shared" si="183"/>
        <v>515.59999999999991</v>
      </c>
      <c r="BI86" s="34">
        <f>IF($D86&lt;&gt;"",(BH86/30),"")</f>
        <v>17.186666666666664</v>
      </c>
      <c r="BJ86" s="44">
        <f>IF($D86&lt;&gt;"",(BH86-BF86),"")</f>
        <v>386.69999999999993</v>
      </c>
      <c r="BK86" s="44">
        <f>IF($D86&lt;&gt;"",(BH86/BF86),"")</f>
        <v>4</v>
      </c>
      <c r="BL86" s="50">
        <f>IF($D86&lt;&gt;"",(BH86*Q86/30),"")</f>
        <v>20.623999999999999</v>
      </c>
      <c r="BM86" s="44" t="str">
        <f>IF(N86&lt;&gt;"",(30/Q86),"")</f>
        <v/>
      </c>
    </row>
    <row r="87" spans="1:65" x14ac:dyDescent="0.35">
      <c r="A87" s="95"/>
      <c r="B87" s="269" t="s">
        <v>210</v>
      </c>
      <c r="C87" s="259">
        <v>2</v>
      </c>
      <c r="D87" s="433">
        <v>1.2</v>
      </c>
      <c r="E87" s="10">
        <v>4</v>
      </c>
      <c r="F87" s="257">
        <f>IF(D87&lt;&gt;"",(D87*E87),"")</f>
        <v>4.8</v>
      </c>
      <c r="G87" s="20"/>
      <c r="H87" s="23"/>
      <c r="I87" s="36"/>
      <c r="J87" s="244"/>
      <c r="K87" s="230"/>
      <c r="L87" s="230"/>
      <c r="M87" s="233"/>
      <c r="N87" s="227"/>
      <c r="O87" s="11"/>
      <c r="P87" s="10"/>
      <c r="Q87" s="12"/>
      <c r="R87" s="16">
        <f t="shared" si="177"/>
        <v>0</v>
      </c>
      <c r="S87" s="260">
        <f>IF($D87&lt;&gt;"",(R87/5),"")</f>
        <v>0</v>
      </c>
      <c r="T87" s="51">
        <f t="shared" si="178"/>
        <v>0</v>
      </c>
      <c r="U87" s="50" t="e">
        <f t="shared" si="179"/>
        <v>#DIV/0!</v>
      </c>
      <c r="V87" s="50">
        <f>IF($D87&lt;&gt;"",(R87*G87/5),"")</f>
        <v>0</v>
      </c>
      <c r="W87" s="44" t="e">
        <f>IF(D87&lt;&gt;"",(5/G87),"")</f>
        <v>#DIV/0!</v>
      </c>
      <c r="X87" s="151"/>
      <c r="Y87" s="11">
        <f>$I$10</f>
        <v>3.1</v>
      </c>
      <c r="Z87" s="10">
        <f>IF($D87&lt;&gt;"",(($D87*10)+Y87),"")</f>
        <v>15.1</v>
      </c>
      <c r="AA87" s="12">
        <f>$I$6</f>
        <v>1</v>
      </c>
      <c r="AB87" s="16">
        <f t="shared" si="180"/>
        <v>60.4</v>
      </c>
      <c r="AC87" s="260">
        <f>IF($D87&lt;&gt;"",(AB87/10),"")</f>
        <v>6.04</v>
      </c>
      <c r="AD87" s="51">
        <f t="shared" si="181"/>
        <v>45.3</v>
      </c>
      <c r="AE87" s="50">
        <f t="shared" si="182"/>
        <v>4</v>
      </c>
      <c r="AF87" s="50">
        <f>IF($D87&lt;&gt;"",(AB87*P87/10),"")</f>
        <v>0</v>
      </c>
      <c r="AG87" s="44" t="str">
        <f>IF(M87&lt;&gt;"",(10/G87),"")</f>
        <v/>
      </c>
      <c r="AH87" s="151"/>
      <c r="AI87" s="203" t="str">
        <f>IF($B87&lt;&gt;"",($B87),"")</f>
        <v>ENESOL XILENO</v>
      </c>
      <c r="AJ87" s="235"/>
      <c r="AK87" s="11">
        <f>$G$10</f>
        <v>3.5</v>
      </c>
      <c r="AL87" s="10">
        <f>IF($D87&lt;&gt;"",(($D87*15)+AK87),"")</f>
        <v>21.5</v>
      </c>
      <c r="AM87" s="10">
        <f>$G$6</f>
        <v>1</v>
      </c>
      <c r="AN87" s="34">
        <f>IF($D87&lt;&gt;"",(AL87*$E87*AM87),"")</f>
        <v>86</v>
      </c>
      <c r="AO87" s="34">
        <f>IF($D87&lt;&gt;"",(AN87/15),"")</f>
        <v>5.7333333333333334</v>
      </c>
      <c r="AP87" s="44">
        <f>IF($D87&lt;&gt;"",(AN87-AL87),"")</f>
        <v>64.5</v>
      </c>
      <c r="AQ87" s="44">
        <f>IF($D87&lt;&gt;"",(AN87/AL87),"")</f>
        <v>4</v>
      </c>
      <c r="AR87" s="42">
        <f>IF($D87&lt;&gt;"",(AN87*G87/15),"")</f>
        <v>0</v>
      </c>
      <c r="AS87" s="41" t="e">
        <f>IF(D87&lt;&gt;"",(15/G87),"")</f>
        <v>#DIV/0!</v>
      </c>
      <c r="AT87" s="151"/>
      <c r="AU87" s="11">
        <f>$G$10</f>
        <v>3.5</v>
      </c>
      <c r="AV87" s="10">
        <f>IF($D87&lt;&gt;"",(($D87*20)+AU87),"")</f>
        <v>27.5</v>
      </c>
      <c r="AW87" s="10">
        <f>$H$6</f>
        <v>1</v>
      </c>
      <c r="AX87" s="34">
        <f>IF($D87&lt;&gt;"",(AV87*$E87*AW87),"")</f>
        <v>110</v>
      </c>
      <c r="AY87" s="34">
        <f>IF($D87&lt;&gt;"",(AX87/20),"")</f>
        <v>5.5</v>
      </c>
      <c r="AZ87" s="44">
        <f>IF($D87&lt;&gt;"",(AX87-AV87),"")</f>
        <v>82.5</v>
      </c>
      <c r="BA87" s="44">
        <f>IF($D87&lt;&gt;"",(AX87/AV87),"")</f>
        <v>4</v>
      </c>
      <c r="BB87" s="50">
        <f>IF($D87&lt;&gt;"",(AX87*G87/20),"")</f>
        <v>0</v>
      </c>
      <c r="BC87" s="44" t="e">
        <f>IF(D87&lt;&gt;"",(20/G87),"")</f>
        <v>#DIV/0!</v>
      </c>
      <c r="BD87" s="151"/>
      <c r="BE87" s="11">
        <f>$G$10</f>
        <v>3.5</v>
      </c>
      <c r="BF87" s="10">
        <f>IF($D87&lt;&gt;"",(($D87*30)+BE87),"")</f>
        <v>39.5</v>
      </c>
      <c r="BG87" s="10">
        <f>$H$6</f>
        <v>1</v>
      </c>
      <c r="BH87" s="34">
        <f t="shared" si="183"/>
        <v>158</v>
      </c>
      <c r="BI87" s="34"/>
      <c r="BJ87" s="44"/>
      <c r="BK87" s="44"/>
      <c r="BL87" s="50"/>
      <c r="BM87" s="44"/>
    </row>
    <row r="88" spans="1:65" x14ac:dyDescent="0.35">
      <c r="A88" s="95"/>
      <c r="B88" s="338" t="s">
        <v>160</v>
      </c>
      <c r="C88" s="259"/>
      <c r="D88" s="433"/>
      <c r="E88" s="10"/>
      <c r="F88" s="257"/>
      <c r="G88" s="20"/>
      <c r="H88" s="23"/>
      <c r="I88" s="36"/>
      <c r="J88" s="244"/>
      <c r="K88" s="230"/>
      <c r="L88" s="230"/>
      <c r="M88" s="233"/>
      <c r="N88" s="227"/>
      <c r="O88" s="11"/>
      <c r="P88" s="10"/>
      <c r="Q88" s="12"/>
      <c r="R88" s="16"/>
      <c r="S88" s="260"/>
      <c r="T88" s="51"/>
      <c r="U88" s="50"/>
      <c r="V88" s="50"/>
      <c r="W88" s="44"/>
      <c r="X88" s="151"/>
      <c r="Y88" s="11"/>
      <c r="Z88" s="10"/>
      <c r="AA88" s="12"/>
      <c r="AB88" s="16"/>
      <c r="AC88" s="260"/>
      <c r="AD88" s="51"/>
      <c r="AE88" s="50"/>
      <c r="AF88" s="50"/>
      <c r="AG88" s="44"/>
      <c r="AH88" s="151"/>
      <c r="AI88" s="203"/>
      <c r="AJ88" s="235"/>
      <c r="AK88" s="261"/>
      <c r="AL88" s="262"/>
      <c r="AM88" s="262"/>
      <c r="AN88" s="263"/>
      <c r="AO88" s="263"/>
      <c r="AP88" s="264"/>
      <c r="AQ88" s="264"/>
      <c r="AR88" s="265"/>
      <c r="AS88" s="266"/>
      <c r="AT88" s="151"/>
      <c r="AU88" s="11"/>
      <c r="AV88" s="10"/>
      <c r="AW88" s="10"/>
      <c r="AX88" s="34"/>
      <c r="AY88" s="34"/>
      <c r="AZ88" s="44"/>
      <c r="BA88" s="44"/>
      <c r="BB88" s="50"/>
      <c r="BC88" s="44"/>
      <c r="BD88" s="151"/>
      <c r="BE88" s="11"/>
      <c r="BF88" s="10"/>
      <c r="BG88" s="10"/>
      <c r="BH88" s="34"/>
      <c r="BI88" s="34"/>
      <c r="BJ88" s="44"/>
      <c r="BK88" s="44"/>
      <c r="BL88" s="50"/>
      <c r="BM88" s="44"/>
    </row>
    <row r="89" spans="1:65" s="226" customFormat="1" ht="28.5" x14ac:dyDescent="0.45">
      <c r="A89" s="310"/>
      <c r="B89" s="327" t="s">
        <v>149</v>
      </c>
      <c r="C89" s="310"/>
      <c r="D89" s="432"/>
      <c r="E89" s="312"/>
      <c r="F89" s="313"/>
      <c r="G89" s="314"/>
      <c r="H89" s="314"/>
      <c r="I89" s="315"/>
      <c r="J89" s="312"/>
      <c r="K89" s="312"/>
      <c r="L89" s="312"/>
      <c r="M89" s="312"/>
      <c r="N89" s="316"/>
      <c r="O89" s="317"/>
      <c r="P89" s="318"/>
      <c r="Q89" s="319"/>
      <c r="R89" s="320"/>
      <c r="S89" s="317"/>
      <c r="T89" s="321"/>
      <c r="U89" s="319"/>
      <c r="V89" s="319"/>
      <c r="W89" s="322"/>
      <c r="X89" s="316"/>
      <c r="Y89" s="317"/>
      <c r="Z89" s="318"/>
      <c r="AA89" s="319"/>
      <c r="AB89" s="320"/>
      <c r="AC89" s="317"/>
      <c r="AD89" s="321"/>
      <c r="AE89" s="319"/>
      <c r="AF89" s="319"/>
      <c r="AG89" s="322"/>
      <c r="AH89" s="316"/>
      <c r="AI89" s="311"/>
      <c r="AJ89" s="323"/>
      <c r="AK89" s="310"/>
      <c r="AL89" s="312"/>
      <c r="AM89" s="312"/>
      <c r="AN89" s="312"/>
      <c r="AO89" s="312"/>
      <c r="AP89" s="312"/>
      <c r="AQ89" s="312"/>
      <c r="AR89" s="324"/>
      <c r="AS89" s="325"/>
      <c r="AT89" s="316"/>
      <c r="AU89" s="310"/>
      <c r="AV89" s="312"/>
      <c r="AW89" s="312"/>
      <c r="AX89" s="312"/>
      <c r="AY89" s="312"/>
      <c r="AZ89" s="312"/>
      <c r="BA89" s="312"/>
      <c r="BB89" s="326"/>
      <c r="BC89" s="312"/>
      <c r="BD89" s="316"/>
      <c r="BE89" s="310"/>
      <c r="BF89" s="312"/>
      <c r="BG89" s="312"/>
      <c r="BH89" s="312"/>
      <c r="BI89" s="213"/>
      <c r="BJ89" s="213"/>
      <c r="BK89" s="213"/>
      <c r="BL89" s="214"/>
      <c r="BM89" s="213"/>
    </row>
    <row r="90" spans="1:65" x14ac:dyDescent="0.35">
      <c r="A90" s="95"/>
      <c r="B90" s="308" t="s">
        <v>147</v>
      </c>
      <c r="C90" s="259">
        <v>4.8099999999999996</v>
      </c>
      <c r="D90" s="433">
        <v>4.8099999999999996</v>
      </c>
      <c r="E90" s="10">
        <v>5</v>
      </c>
      <c r="F90" s="257">
        <f>IF(D90&lt;&gt;"",(D90*E90),"")</f>
        <v>24.049999999999997</v>
      </c>
      <c r="G90" s="20">
        <v>1.2</v>
      </c>
      <c r="H90" s="23">
        <f>IF(D90&lt;&gt;"",(D90*G90),"")</f>
        <v>5.7719999999999994</v>
      </c>
      <c r="I90" s="36">
        <f>IF(D90&lt;&gt;"",(H90*E90),"")</f>
        <v>28.859999999999996</v>
      </c>
      <c r="J90" s="244">
        <v>8</v>
      </c>
      <c r="K90" s="230">
        <f>IF($D90&lt;&gt;"",(J90/G90),"")</f>
        <v>6.666666666666667</v>
      </c>
      <c r="L90" s="230">
        <f>IF($D90&lt;&gt;"",(D90/J90),"")</f>
        <v>0.60124999999999995</v>
      </c>
      <c r="M90" s="233">
        <f>IF(D90&lt;&gt;"",(F90/J90),"")</f>
        <v>3.0062499999999996</v>
      </c>
      <c r="N90" s="227"/>
      <c r="O90" s="11">
        <f>$F$10</f>
        <v>2</v>
      </c>
      <c r="P90" s="10">
        <f>IF($D90&lt;&gt;"",(($D90*5)+O90),"")</f>
        <v>26.049999999999997</v>
      </c>
      <c r="Q90" s="12">
        <f>$F$6</f>
        <v>1.2</v>
      </c>
      <c r="R90" s="16">
        <f>IF($D90&lt;&gt;"",(P90*$E90*Q90),"")</f>
        <v>156.29999999999998</v>
      </c>
      <c r="S90" s="260">
        <f>IF($D90&lt;&gt;"",(R90/5),"")</f>
        <v>31.259999999999998</v>
      </c>
      <c r="T90" s="51">
        <f>IF($D90&lt;&gt;"",(R90-P90),"")</f>
        <v>130.25</v>
      </c>
      <c r="U90" s="50">
        <f>IF($D90&lt;&gt;"",(R90/P90),"")</f>
        <v>6</v>
      </c>
      <c r="V90" s="50">
        <f>IF($D90&lt;&gt;"",(R90*G90/5),"")</f>
        <v>37.511999999999993</v>
      </c>
      <c r="W90" s="44">
        <f>IF(D90&lt;&gt;"",(5/G90),"")</f>
        <v>4.166666666666667</v>
      </c>
      <c r="X90" s="151"/>
      <c r="Y90" s="11">
        <f>$I$10</f>
        <v>3.1</v>
      </c>
      <c r="Z90" s="10">
        <f>IF($D90&lt;&gt;"",(($D90*10)+Y90),"")</f>
        <v>51.199999999999996</v>
      </c>
      <c r="AA90" s="12">
        <f>$I$6</f>
        <v>1</v>
      </c>
      <c r="AB90" s="16">
        <f>IF($D90&lt;&gt;"",(Z90*$E90*AA90),"")</f>
        <v>255.99999999999997</v>
      </c>
      <c r="AC90" s="260">
        <f>IF($D90&lt;&gt;"",(AB90/10),"")</f>
        <v>25.599999999999998</v>
      </c>
      <c r="AD90" s="51">
        <f>IF($D90&lt;&gt;"",(AB90-Z90),"")</f>
        <v>204.79999999999998</v>
      </c>
      <c r="AE90" s="50">
        <f>IF($D90&lt;&gt;"",(AB90/Z90),"")</f>
        <v>5</v>
      </c>
      <c r="AF90" s="50">
        <f>IF($D90&lt;&gt;"",(AB90*P90/10),"")</f>
        <v>666.87999999999988</v>
      </c>
      <c r="AG90" s="44">
        <f>IF(M90&lt;&gt;"",(10/G90),"")</f>
        <v>8.3333333333333339</v>
      </c>
      <c r="AH90" s="151"/>
      <c r="AI90" s="203" t="str">
        <f t="shared" ref="AI90:AI96" si="184">IF($B90&lt;&gt;"",($B90),"")</f>
        <v>LUXTRANS UV CI BL 100</v>
      </c>
      <c r="AJ90" s="235"/>
      <c r="AK90" s="261"/>
      <c r="AL90" s="262"/>
      <c r="AM90" s="262"/>
      <c r="AN90" s="263"/>
      <c r="AO90" s="263"/>
      <c r="AP90" s="264"/>
      <c r="AQ90" s="264"/>
      <c r="AR90" s="265"/>
      <c r="AS90" s="266"/>
      <c r="AT90" s="151"/>
      <c r="AU90" s="11">
        <f>$G$10</f>
        <v>3.5</v>
      </c>
      <c r="AV90" s="10">
        <f>IF($D90&lt;&gt;"",(($D90*20)+AU90),"")</f>
        <v>99.699999999999989</v>
      </c>
      <c r="AW90" s="10">
        <f>$H$6</f>
        <v>1</v>
      </c>
      <c r="AX90" s="34">
        <f>IF($D90&lt;&gt;"",(AV90*$E90*AW90),"")</f>
        <v>498.49999999999994</v>
      </c>
      <c r="AY90" s="34">
        <f>IF($D90&lt;&gt;"",(AX90/20),"")</f>
        <v>24.924999999999997</v>
      </c>
      <c r="AZ90" s="44">
        <f>IF($D90&lt;&gt;"",(AX90-AV90),"")</f>
        <v>398.79999999999995</v>
      </c>
      <c r="BA90" s="44">
        <f>IF($D90&lt;&gt;"",(AX90/AV90),"")</f>
        <v>5</v>
      </c>
      <c r="BB90" s="50">
        <f>IF($D90&lt;&gt;"",(AX90*G90/20),"")</f>
        <v>29.909999999999997</v>
      </c>
      <c r="BC90" s="44">
        <f>IF(D90&lt;&gt;"",(20/G90),"")</f>
        <v>16.666666666666668</v>
      </c>
      <c r="BD90" s="151"/>
      <c r="BE90" s="11">
        <f>$G$10</f>
        <v>3.5</v>
      </c>
      <c r="BF90" s="10">
        <f>IF($D90&lt;&gt;"",(($D90*30)+BE90),"")</f>
        <v>147.79999999999998</v>
      </c>
      <c r="BG90" s="10">
        <f>$H$6</f>
        <v>1</v>
      </c>
      <c r="BH90" s="34">
        <f>IF($D90&lt;&gt;"",(BF90*$E90*BG90),"")</f>
        <v>738.99999999999989</v>
      </c>
      <c r="BI90" s="34"/>
      <c r="BJ90" s="44"/>
      <c r="BK90" s="44"/>
      <c r="BL90" s="50"/>
      <c r="BM90" s="44"/>
    </row>
    <row r="91" spans="1:65" x14ac:dyDescent="0.35">
      <c r="A91" s="95"/>
      <c r="B91" s="308" t="s">
        <v>174</v>
      </c>
      <c r="C91" s="259">
        <v>4.28</v>
      </c>
      <c r="D91" s="433">
        <v>4.28</v>
      </c>
      <c r="E91" s="10">
        <v>5</v>
      </c>
      <c r="F91" s="257">
        <f>IF(D91&lt;&gt;"",(D91*E91),"")</f>
        <v>21.400000000000002</v>
      </c>
      <c r="G91" s="20">
        <v>1.2</v>
      </c>
      <c r="H91" s="23">
        <f>IF(D91&lt;&gt;"",(D91*G91),"")</f>
        <v>5.1360000000000001</v>
      </c>
      <c r="I91" s="36">
        <f>IF(D91&lt;&gt;"",(H91*E91),"")</f>
        <v>25.68</v>
      </c>
      <c r="J91" s="244">
        <v>8</v>
      </c>
      <c r="K91" s="230">
        <f>IF($D91&lt;&gt;"",(J91/G91),"")</f>
        <v>6.666666666666667</v>
      </c>
      <c r="L91" s="230">
        <f>IF($D91&lt;&gt;"",(D91/J91),"")</f>
        <v>0.53500000000000003</v>
      </c>
      <c r="M91" s="233">
        <f>IF(D91&lt;&gt;"",(F91/J91),"")</f>
        <v>2.6750000000000003</v>
      </c>
      <c r="N91" s="227"/>
      <c r="O91" s="11">
        <f>$F$10</f>
        <v>2</v>
      </c>
      <c r="P91" s="10">
        <f>IF($D91&lt;&gt;"",(($D91*5)+O91),"")</f>
        <v>23.400000000000002</v>
      </c>
      <c r="Q91" s="12">
        <f>$F$6</f>
        <v>1.2</v>
      </c>
      <c r="R91" s="16">
        <f>IF($D91&lt;&gt;"",(P91*$E91*Q91),"")</f>
        <v>140.4</v>
      </c>
      <c r="S91" s="260">
        <f>IF($D91&lt;&gt;"",(R91/5),"")</f>
        <v>28.080000000000002</v>
      </c>
      <c r="T91" s="51">
        <f>IF($D91&lt;&gt;"",(R91-P91),"")</f>
        <v>117</v>
      </c>
      <c r="U91" s="50">
        <f>IF($D91&lt;&gt;"",(R91/P91),"")</f>
        <v>6</v>
      </c>
      <c r="V91" s="50">
        <f>IF($D91&lt;&gt;"",(R91*G91/5),"")</f>
        <v>33.695999999999998</v>
      </c>
      <c r="W91" s="44">
        <f>IF(D91&lt;&gt;"",(5/G91),"")</f>
        <v>4.166666666666667</v>
      </c>
      <c r="X91" s="151"/>
      <c r="Y91" s="11">
        <f>$I$10</f>
        <v>3.1</v>
      </c>
      <c r="Z91" s="10">
        <f>IF($D91&lt;&gt;"",(($D91*10)+Y91),"")</f>
        <v>45.900000000000006</v>
      </c>
      <c r="AA91" s="12">
        <f>$I$6</f>
        <v>1</v>
      </c>
      <c r="AB91" s="16">
        <f>IF($D91&lt;&gt;"",(Z91*$E91*AA91),"")</f>
        <v>229.50000000000003</v>
      </c>
      <c r="AC91" s="260">
        <f>IF($D91&lt;&gt;"",(AB91/10),"")</f>
        <v>22.950000000000003</v>
      </c>
      <c r="AD91" s="51">
        <f>IF($D91&lt;&gt;"",(AB91-Z91),"")</f>
        <v>183.60000000000002</v>
      </c>
      <c r="AE91" s="50">
        <f>IF($D91&lt;&gt;"",(AB91/Z91),"")</f>
        <v>5</v>
      </c>
      <c r="AF91" s="50">
        <f>IF($D91&lt;&gt;"",(AB91*P91/10),"")</f>
        <v>537.03000000000009</v>
      </c>
      <c r="AG91" s="44">
        <f>IF(M91&lt;&gt;"",(10/G91),"")</f>
        <v>8.3333333333333339</v>
      </c>
      <c r="AH91" s="151"/>
      <c r="AI91" s="203" t="str">
        <f t="shared" si="184"/>
        <v>LUXTRANS UV  CS DR75 SHINY</v>
      </c>
      <c r="AJ91" s="235"/>
      <c r="AK91" s="261"/>
      <c r="AL91" s="262"/>
      <c r="AM91" s="262"/>
      <c r="AN91" s="263"/>
      <c r="AO91" s="263"/>
      <c r="AP91" s="264"/>
      <c r="AQ91" s="264"/>
      <c r="AR91" s="265"/>
      <c r="AS91" s="266"/>
      <c r="AT91" s="151"/>
      <c r="AU91" s="11">
        <f>$G$10</f>
        <v>3.5</v>
      </c>
      <c r="AV91" s="10">
        <f>IF($D91&lt;&gt;"",(($D91*20)+AU91),"")</f>
        <v>89.100000000000009</v>
      </c>
      <c r="AW91" s="10">
        <f>$H$6</f>
        <v>1</v>
      </c>
      <c r="AX91" s="34">
        <f>IF($D91&lt;&gt;"",(AV91*$E91*AW91),"")</f>
        <v>445.50000000000006</v>
      </c>
      <c r="AY91" s="34">
        <f>IF($D91&lt;&gt;"",(AX91/20),"")</f>
        <v>22.275000000000002</v>
      </c>
      <c r="AZ91" s="44">
        <f>IF($D91&lt;&gt;"",(AX91-AV91),"")</f>
        <v>356.40000000000003</v>
      </c>
      <c r="BA91" s="44">
        <f>IF($D91&lt;&gt;"",(AX91/AV91),"")</f>
        <v>5</v>
      </c>
      <c r="BB91" s="50">
        <f>IF($D91&lt;&gt;"",(AX91*G91/20),"")</f>
        <v>26.73</v>
      </c>
      <c r="BC91" s="44">
        <f>IF(D91&lt;&gt;"",(20/G91),"")</f>
        <v>16.666666666666668</v>
      </c>
      <c r="BD91" s="151"/>
      <c r="BE91" s="11">
        <f>$G$10</f>
        <v>3.5</v>
      </c>
      <c r="BF91" s="10">
        <f>IF($D91&lt;&gt;"",(($D91*30)+BE91),"")</f>
        <v>131.9</v>
      </c>
      <c r="BG91" s="10">
        <f>$H$6</f>
        <v>1</v>
      </c>
      <c r="BH91" s="34">
        <f>IF($D91&lt;&gt;"",(BF91*$E91*BG91),"")</f>
        <v>659.5</v>
      </c>
      <c r="BI91" s="34"/>
      <c r="BJ91" s="44"/>
      <c r="BK91" s="44"/>
      <c r="BL91" s="50"/>
      <c r="BM91" s="44"/>
    </row>
    <row r="92" spans="1:65" x14ac:dyDescent="0.35">
      <c r="A92" s="95"/>
      <c r="B92" s="308" t="s">
        <v>173</v>
      </c>
      <c r="C92" s="259">
        <v>5.64</v>
      </c>
      <c r="D92" s="433">
        <v>7.7</v>
      </c>
      <c r="E92" s="10">
        <v>4</v>
      </c>
      <c r="F92" s="257">
        <f t="shared" ref="F92:F105" si="185">IF(D92&lt;&gt;"",(D92*E92),"")</f>
        <v>30.8</v>
      </c>
      <c r="G92" s="20">
        <v>1.2</v>
      </c>
      <c r="H92" s="23">
        <f>IF(D92&lt;&gt;"",(D92*G92),"")</f>
        <v>9.24</v>
      </c>
      <c r="I92" s="36">
        <f>IF(D92&lt;&gt;"",(H92*E92),"")</f>
        <v>36.96</v>
      </c>
      <c r="J92" s="244">
        <v>8</v>
      </c>
      <c r="K92" s="230">
        <f>IF($D92&lt;&gt;"",(J92/G92),"")</f>
        <v>6.666666666666667</v>
      </c>
      <c r="L92" s="230">
        <f>IF($D92&lt;&gt;"",(D92/J92),"")</f>
        <v>0.96250000000000002</v>
      </c>
      <c r="M92" s="233">
        <f>IF(D92&lt;&gt;"",(F92/J92),"")</f>
        <v>3.85</v>
      </c>
      <c r="N92" s="227"/>
      <c r="O92" s="11">
        <f>$F$10</f>
        <v>2</v>
      </c>
      <c r="P92" s="10">
        <f>IF($D92&lt;&gt;"",(($D92*5)+O92),"")</f>
        <v>40.5</v>
      </c>
      <c r="Q92" s="12">
        <f>$F$6</f>
        <v>1.2</v>
      </c>
      <c r="R92" s="16">
        <f>IF($D92&lt;&gt;"",(P92*$E92*Q92),"")</f>
        <v>194.4</v>
      </c>
      <c r="S92" s="260">
        <f>IF($D92&lt;&gt;"",(R92/5),"")</f>
        <v>38.880000000000003</v>
      </c>
      <c r="T92" s="51">
        <f>IF($D92&lt;&gt;"",(R92-P92),"")</f>
        <v>153.9</v>
      </c>
      <c r="U92" s="50">
        <f>IF($D92&lt;&gt;"",(R92/P92),"")</f>
        <v>4.8</v>
      </c>
      <c r="V92" s="50">
        <f>IF($D92&lt;&gt;"",(R92*G92/5),"")</f>
        <v>46.655999999999999</v>
      </c>
      <c r="W92" s="44">
        <f>IF(D92&lt;&gt;"",(5/G92),"")</f>
        <v>4.166666666666667</v>
      </c>
      <c r="X92" s="151"/>
      <c r="Y92" s="11">
        <f>$I$10</f>
        <v>3.1</v>
      </c>
      <c r="Z92" s="10">
        <f>IF($D92&lt;&gt;"",(($D92*10)+Y92),"")</f>
        <v>80.099999999999994</v>
      </c>
      <c r="AA92" s="12">
        <f>$I$6</f>
        <v>1</v>
      </c>
      <c r="AB92" s="16">
        <f>IF($D92&lt;&gt;"",(Z92*$E92*AA92),"")</f>
        <v>320.39999999999998</v>
      </c>
      <c r="AC92" s="260">
        <f>IF($D92&lt;&gt;"",(AB92/10),"")</f>
        <v>32.04</v>
      </c>
      <c r="AD92" s="51">
        <f>IF($D92&lt;&gt;"",(AB92-Z92),"")</f>
        <v>240.29999999999998</v>
      </c>
      <c r="AE92" s="50">
        <f>IF($D92&lt;&gt;"",(AB92/Z92),"")</f>
        <v>4</v>
      </c>
      <c r="AF92" s="50">
        <f>IF($D92&lt;&gt;"",(AB92*P92/10),"")</f>
        <v>1297.6199999999999</v>
      </c>
      <c r="AG92" s="44">
        <f>IF(M92&lt;&gt;"",(10/G92),"")</f>
        <v>8.3333333333333339</v>
      </c>
      <c r="AH92" s="151"/>
      <c r="AI92" s="203" t="str">
        <f t="shared" si="184"/>
        <v>LUXTRANS UV  CS DR75 SATINATED</v>
      </c>
      <c r="AJ92" s="235"/>
      <c r="AK92" s="261"/>
      <c r="AL92" s="262"/>
      <c r="AM92" s="262"/>
      <c r="AN92" s="263"/>
      <c r="AO92" s="263"/>
      <c r="AP92" s="264"/>
      <c r="AQ92" s="264"/>
      <c r="AR92" s="265"/>
      <c r="AS92" s="266"/>
      <c r="AT92" s="151"/>
      <c r="AU92" s="11">
        <f>$G$10</f>
        <v>3.5</v>
      </c>
      <c r="AV92" s="10">
        <f>IF($D92&lt;&gt;"",(($D92*20)+AU92),"")</f>
        <v>157.5</v>
      </c>
      <c r="AW92" s="10">
        <f>$H$6</f>
        <v>1</v>
      </c>
      <c r="AX92" s="34">
        <f>IF($D92&lt;&gt;"",(AV92*$E92*AW92),"")</f>
        <v>630</v>
      </c>
      <c r="AY92" s="34">
        <f>IF($D92&lt;&gt;"",(AX92/20),"")</f>
        <v>31.5</v>
      </c>
      <c r="AZ92" s="44">
        <f>IF($D92&lt;&gt;"",(AX92-AV92),"")</f>
        <v>472.5</v>
      </c>
      <c r="BA92" s="44">
        <f>IF($D92&lt;&gt;"",(AX92/AV92),"")</f>
        <v>4</v>
      </c>
      <c r="BB92" s="50">
        <f>IF($D92&lt;&gt;"",(AX92*G92/20),"")</f>
        <v>37.799999999999997</v>
      </c>
      <c r="BC92" s="44">
        <f>IF(D92&lt;&gt;"",(20/G92),"")</f>
        <v>16.666666666666668</v>
      </c>
      <c r="BD92" s="151"/>
      <c r="BE92" s="11">
        <f>$G$10</f>
        <v>3.5</v>
      </c>
      <c r="BF92" s="10">
        <f>IF($D92&lt;&gt;"",(($D92*30)+BE92),"")</f>
        <v>234.5</v>
      </c>
      <c r="BG92" s="10">
        <f>$H$6</f>
        <v>1</v>
      </c>
      <c r="BH92" s="34">
        <f>IF($D92&lt;&gt;"",(BF92*$E92*BG92),"")</f>
        <v>938</v>
      </c>
      <c r="BI92" s="34"/>
      <c r="BJ92" s="44"/>
      <c r="BK92" s="44"/>
      <c r="BL92" s="50"/>
      <c r="BM92" s="44"/>
    </row>
    <row r="93" spans="1:65" x14ac:dyDescent="0.35">
      <c r="A93" s="95"/>
      <c r="B93" s="308" t="s">
        <v>290</v>
      </c>
      <c r="C93" s="259">
        <v>7.67</v>
      </c>
      <c r="D93" s="433">
        <v>7.7</v>
      </c>
      <c r="E93" s="10">
        <v>4</v>
      </c>
      <c r="F93" s="257">
        <f>IF(D93&lt;&gt;"",(D93*E93),"")</f>
        <v>30.8</v>
      </c>
      <c r="G93" s="20">
        <v>0.9</v>
      </c>
      <c r="H93" s="23">
        <f>IF(D93&lt;&gt;"",(D93*G93),"")</f>
        <v>6.9300000000000006</v>
      </c>
      <c r="I93" s="36">
        <f>IF(D93&lt;&gt;"",(H93*E93),"")</f>
        <v>27.720000000000002</v>
      </c>
      <c r="J93" s="244"/>
      <c r="K93" s="230"/>
      <c r="L93" s="230"/>
      <c r="M93" s="233"/>
      <c r="N93" s="227"/>
      <c r="O93" s="11">
        <f>$F$10</f>
        <v>2</v>
      </c>
      <c r="P93" s="10">
        <f>IF($D93&lt;&gt;"",(($D93*5)+O93),"")</f>
        <v>40.5</v>
      </c>
      <c r="Q93" s="12">
        <f>$F$6</f>
        <v>1.2</v>
      </c>
      <c r="R93" s="16">
        <f>IF($D93&lt;&gt;"",(P93*$E93*Q93),"")</f>
        <v>194.4</v>
      </c>
      <c r="S93" s="260"/>
      <c r="T93" s="51"/>
      <c r="U93" s="50"/>
      <c r="V93" s="50">
        <f>IF($D93&lt;&gt;"",(R93*G93/5),"")</f>
        <v>34.992000000000004</v>
      </c>
      <c r="W93" s="44">
        <f>IF(D93&lt;&gt;"",(5/G93),"")</f>
        <v>5.5555555555555554</v>
      </c>
      <c r="X93" s="151"/>
      <c r="Y93" s="11"/>
      <c r="Z93" s="10"/>
      <c r="AA93" s="12"/>
      <c r="AB93" s="16">
        <f>IF($D93&lt;&gt;"",(Z93*$E93*AA93),"")</f>
        <v>0</v>
      </c>
      <c r="AC93" s="260"/>
      <c r="AD93" s="51"/>
      <c r="AE93" s="50"/>
      <c r="AF93" s="50"/>
      <c r="AG93" s="44"/>
      <c r="AH93" s="151"/>
      <c r="AI93" s="203" t="str">
        <f t="shared" si="184"/>
        <v>LUXSOL UV BL CI AMARILLO</v>
      </c>
      <c r="AJ93" s="235"/>
      <c r="AK93" s="261"/>
      <c r="AL93" s="262"/>
      <c r="AM93" s="262"/>
      <c r="AN93" s="263"/>
      <c r="AO93" s="263"/>
      <c r="AP93" s="264"/>
      <c r="AQ93" s="264"/>
      <c r="AR93" s="265"/>
      <c r="AS93" s="266"/>
      <c r="AT93" s="151"/>
      <c r="AU93" s="11"/>
      <c r="AV93" s="10"/>
      <c r="AW93" s="10"/>
      <c r="AX93" s="34">
        <f>IF($D93&lt;&gt;"",(AV93*$E93*AW93),"")</f>
        <v>0</v>
      </c>
      <c r="AY93" s="34"/>
      <c r="AZ93" s="44"/>
      <c r="BA93" s="44"/>
      <c r="BB93" s="50">
        <f>IF($D93&lt;&gt;"",(AX93*G93/20),"")</f>
        <v>0</v>
      </c>
      <c r="BC93" s="44">
        <f>IF(D93&lt;&gt;"",(20/G93),"")</f>
        <v>22.222222222222221</v>
      </c>
      <c r="BD93" s="151"/>
      <c r="BE93" s="11">
        <f>$G$10</f>
        <v>3.5</v>
      </c>
      <c r="BF93" s="10">
        <f>IF($D93&lt;&gt;"",(($D93*30)+BE93),"")</f>
        <v>234.5</v>
      </c>
      <c r="BG93" s="10">
        <f>$H$6</f>
        <v>1</v>
      </c>
      <c r="BH93" s="34">
        <f>IF($D93&lt;&gt;"",(BF93*$E93*BG93),"")</f>
        <v>938</v>
      </c>
      <c r="BI93" s="34"/>
      <c r="BJ93" s="44"/>
      <c r="BK93" s="44"/>
      <c r="BL93" s="50"/>
      <c r="BM93" s="44"/>
    </row>
    <row r="94" spans="1:65" x14ac:dyDescent="0.35">
      <c r="A94" s="95"/>
      <c r="B94" s="308" t="s">
        <v>146</v>
      </c>
      <c r="C94" s="259">
        <v>1.2</v>
      </c>
      <c r="D94" s="433">
        <v>1.2</v>
      </c>
      <c r="E94" s="10">
        <v>4</v>
      </c>
      <c r="F94" s="257">
        <f t="shared" si="185"/>
        <v>4.8</v>
      </c>
      <c r="G94" s="20">
        <v>0.9</v>
      </c>
      <c r="H94" s="23">
        <f>IF(D94&lt;&gt;"",(D94*G94),"")</f>
        <v>1.08</v>
      </c>
      <c r="I94" s="36">
        <f>IF(D94&lt;&gt;"",(H94*E94),"")</f>
        <v>4.32</v>
      </c>
      <c r="J94" s="244"/>
      <c r="K94" s="230"/>
      <c r="L94" s="230"/>
      <c r="M94" s="233"/>
      <c r="N94" s="227"/>
      <c r="O94" s="11">
        <f>$F$10</f>
        <v>2</v>
      </c>
      <c r="P94" s="10">
        <f>IF($D94&lt;&gt;"",(($D94*5)+O94),"")</f>
        <v>8</v>
      </c>
      <c r="Q94" s="12">
        <f>$F$6</f>
        <v>1.2</v>
      </c>
      <c r="R94" s="16">
        <f>IF($D94&lt;&gt;"",(P94*$E94*Q94),"")</f>
        <v>38.4</v>
      </c>
      <c r="S94" s="260"/>
      <c r="T94" s="51"/>
      <c r="U94" s="50"/>
      <c r="V94" s="50">
        <f>IF($D94&lt;&gt;"",(R94*G94/5),"")</f>
        <v>6.9120000000000008</v>
      </c>
      <c r="W94" s="44">
        <f>IF(D94&lt;&gt;"",(5/G94),"")</f>
        <v>5.5555555555555554</v>
      </c>
      <c r="X94" s="151"/>
      <c r="Y94" s="11"/>
      <c r="Z94" s="10"/>
      <c r="AA94" s="12"/>
      <c r="AB94" s="16">
        <f>IF($D94&lt;&gt;"",(Z94*$E94*AA94),"")</f>
        <v>0</v>
      </c>
      <c r="AC94" s="260"/>
      <c r="AD94" s="51"/>
      <c r="AE94" s="50"/>
      <c r="AF94" s="50"/>
      <c r="AG94" s="44"/>
      <c r="AH94" s="151"/>
      <c r="AI94" s="203" t="str">
        <f t="shared" si="184"/>
        <v>LUXSOL UV</v>
      </c>
      <c r="AJ94" s="235"/>
      <c r="AK94" s="261"/>
      <c r="AL94" s="262"/>
      <c r="AM94" s="262"/>
      <c r="AN94" s="263"/>
      <c r="AO94" s="263"/>
      <c r="AP94" s="264"/>
      <c r="AQ94" s="264"/>
      <c r="AR94" s="265"/>
      <c r="AS94" s="266"/>
      <c r="AT94" s="151"/>
      <c r="AU94" s="11"/>
      <c r="AV94" s="10"/>
      <c r="AW94" s="10"/>
      <c r="AX94" s="34">
        <f>IF($D94&lt;&gt;"",(AV94*$E94*AW94),"")</f>
        <v>0</v>
      </c>
      <c r="AY94" s="34"/>
      <c r="AZ94" s="44"/>
      <c r="BA94" s="44"/>
      <c r="BB94" s="50">
        <f>IF($D94&lt;&gt;"",(AX94*G94/20),"")</f>
        <v>0</v>
      </c>
      <c r="BC94" s="44">
        <f>IF(D94&lt;&gt;"",(20/G94),"")</f>
        <v>22.222222222222221</v>
      </c>
      <c r="BD94" s="151"/>
      <c r="BE94" s="11">
        <f>$G$10</f>
        <v>3.5</v>
      </c>
      <c r="BF94" s="10">
        <f>IF($D94&lt;&gt;"",(($D94*30)+BE94),"")</f>
        <v>39.5</v>
      </c>
      <c r="BG94" s="10">
        <f>$H$6</f>
        <v>1</v>
      </c>
      <c r="BH94" s="34">
        <f>IF($D94&lt;&gt;"",(BF94*$E94*BG94),"")</f>
        <v>158</v>
      </c>
      <c r="BI94" s="34"/>
      <c r="BJ94" s="44"/>
      <c r="BK94" s="44"/>
      <c r="BL94" s="50"/>
      <c r="BM94" s="44"/>
    </row>
    <row r="95" spans="1:65" x14ac:dyDescent="0.35">
      <c r="A95" s="95"/>
      <c r="B95" s="308" t="s">
        <v>172</v>
      </c>
      <c r="C95" s="259">
        <v>7.67</v>
      </c>
      <c r="D95" s="433"/>
      <c r="E95" s="10"/>
      <c r="F95" s="257" t="str">
        <f t="shared" si="185"/>
        <v/>
      </c>
      <c r="G95" s="20"/>
      <c r="H95" s="23"/>
      <c r="I95" s="36"/>
      <c r="J95" s="244"/>
      <c r="K95" s="230" t="str">
        <f t="shared" ref="K95:K105" si="186">IF($D95&lt;&gt;"",(J95/G95),"")</f>
        <v/>
      </c>
      <c r="L95" s="230" t="str">
        <f t="shared" ref="L95:L105" si="187">IF($D95&lt;&gt;"",(D95/J95),"")</f>
        <v/>
      </c>
      <c r="M95" s="233" t="str">
        <f t="shared" ref="M95:M105" si="188">IF(D95&lt;&gt;"",(F95/J95),"")</f>
        <v/>
      </c>
      <c r="N95" s="227"/>
      <c r="O95" s="11"/>
      <c r="P95" s="10"/>
      <c r="Q95" s="12"/>
      <c r="R95" s="16"/>
      <c r="S95" s="260"/>
      <c r="T95" s="51"/>
      <c r="U95" s="50"/>
      <c r="V95" s="50"/>
      <c r="W95" s="44"/>
      <c r="X95" s="151"/>
      <c r="Y95" s="11"/>
      <c r="Z95" s="10"/>
      <c r="AA95" s="12"/>
      <c r="AB95" s="16"/>
      <c r="AC95" s="260"/>
      <c r="AD95" s="51"/>
      <c r="AE95" s="50"/>
      <c r="AF95" s="50"/>
      <c r="AG95" s="44"/>
      <c r="AH95" s="151"/>
      <c r="AI95" s="203" t="str">
        <f t="shared" si="184"/>
        <v>LUXLACKE PIGMENTEDBL 100</v>
      </c>
      <c r="AJ95" s="235"/>
      <c r="AK95" s="261"/>
      <c r="AL95" s="262"/>
      <c r="AM95" s="262"/>
      <c r="AN95" s="263"/>
      <c r="AO95" s="263"/>
      <c r="AP95" s="264"/>
      <c r="AQ95" s="264"/>
      <c r="AR95" s="265"/>
      <c r="AS95" s="266"/>
      <c r="AT95" s="151"/>
      <c r="AU95" s="11"/>
      <c r="AV95" s="10"/>
      <c r="AW95" s="10"/>
      <c r="AX95" s="34"/>
      <c r="AY95" s="34"/>
      <c r="AZ95" s="44"/>
      <c r="BA95" s="44"/>
      <c r="BB95" s="50"/>
      <c r="BC95" s="44"/>
      <c r="BD95" s="151"/>
      <c r="BE95" s="11"/>
      <c r="BF95" s="10"/>
      <c r="BG95" s="10"/>
      <c r="BH95" s="34"/>
      <c r="BI95" s="34"/>
      <c r="BJ95" s="44"/>
      <c r="BK95" s="44"/>
      <c r="BL95" s="50"/>
      <c r="BM95" s="44"/>
    </row>
    <row r="96" spans="1:65" x14ac:dyDescent="0.35">
      <c r="A96" s="95"/>
      <c r="B96" s="308" t="s">
        <v>175</v>
      </c>
      <c r="C96" s="259"/>
      <c r="D96" s="433"/>
      <c r="E96" s="10"/>
      <c r="F96" s="257" t="str">
        <f t="shared" si="185"/>
        <v/>
      </c>
      <c r="G96" s="20"/>
      <c r="H96" s="23"/>
      <c r="I96" s="36"/>
      <c r="J96" s="244"/>
      <c r="K96" s="230" t="str">
        <f t="shared" si="186"/>
        <v/>
      </c>
      <c r="L96" s="230" t="str">
        <f t="shared" si="187"/>
        <v/>
      </c>
      <c r="M96" s="233" t="str">
        <f t="shared" si="188"/>
        <v/>
      </c>
      <c r="N96" s="227"/>
      <c r="O96" s="11"/>
      <c r="P96" s="10"/>
      <c r="Q96" s="12"/>
      <c r="R96" s="16"/>
      <c r="S96" s="260"/>
      <c r="T96" s="51"/>
      <c r="U96" s="50"/>
      <c r="V96" s="50"/>
      <c r="W96" s="44"/>
      <c r="X96" s="151"/>
      <c r="Y96" s="11"/>
      <c r="Z96" s="10"/>
      <c r="AA96" s="12"/>
      <c r="AB96" s="16"/>
      <c r="AC96" s="260"/>
      <c r="AD96" s="51"/>
      <c r="AE96" s="50"/>
      <c r="AF96" s="50"/>
      <c r="AG96" s="44"/>
      <c r="AH96" s="151"/>
      <c r="AI96" s="203" t="str">
        <f t="shared" si="184"/>
        <v>LUXTRANS CS SATINATED ANTISCRATCH</v>
      </c>
      <c r="AJ96" s="235"/>
      <c r="AK96" s="261"/>
      <c r="AL96" s="262"/>
      <c r="AM96" s="262"/>
      <c r="AN96" s="263"/>
      <c r="AO96" s="263"/>
      <c r="AP96" s="264"/>
      <c r="AQ96" s="264"/>
      <c r="AR96" s="265"/>
      <c r="AS96" s="266"/>
      <c r="AT96" s="151"/>
      <c r="AU96" s="11"/>
      <c r="AV96" s="10"/>
      <c r="AW96" s="10"/>
      <c r="AX96" s="34"/>
      <c r="AY96" s="34"/>
      <c r="AZ96" s="44"/>
      <c r="BA96" s="44"/>
      <c r="BB96" s="50"/>
      <c r="BC96" s="44"/>
      <c r="BD96" s="151"/>
      <c r="BE96" s="11"/>
      <c r="BF96" s="10"/>
      <c r="BG96" s="10"/>
      <c r="BH96" s="34"/>
      <c r="BI96" s="34"/>
      <c r="BJ96" s="44"/>
      <c r="BK96" s="44"/>
      <c r="BL96" s="50"/>
      <c r="BM96" s="44"/>
    </row>
    <row r="97" spans="1:65" x14ac:dyDescent="0.35">
      <c r="A97" s="95"/>
      <c r="B97" s="308"/>
      <c r="C97" s="259"/>
      <c r="D97" s="433"/>
      <c r="E97" s="10"/>
      <c r="F97" s="257" t="str">
        <f t="shared" si="185"/>
        <v/>
      </c>
      <c r="G97" s="20"/>
      <c r="H97" s="23"/>
      <c r="I97" s="36"/>
      <c r="J97" s="244"/>
      <c r="K97" s="230" t="str">
        <f t="shared" si="186"/>
        <v/>
      </c>
      <c r="L97" s="230" t="str">
        <f t="shared" si="187"/>
        <v/>
      </c>
      <c r="M97" s="233" t="str">
        <f t="shared" si="188"/>
        <v/>
      </c>
      <c r="N97" s="227"/>
      <c r="O97" s="11"/>
      <c r="P97" s="10"/>
      <c r="Q97" s="12"/>
      <c r="R97" s="16"/>
      <c r="S97" s="260"/>
      <c r="T97" s="51"/>
      <c r="U97" s="50"/>
      <c r="V97" s="50"/>
      <c r="W97" s="44"/>
      <c r="X97" s="151"/>
      <c r="Y97" s="11"/>
      <c r="Z97" s="10"/>
      <c r="AA97" s="12"/>
      <c r="AB97" s="16"/>
      <c r="AC97" s="260"/>
      <c r="AD97" s="51"/>
      <c r="AE97" s="50"/>
      <c r="AF97" s="50"/>
      <c r="AG97" s="44"/>
      <c r="AH97" s="151"/>
      <c r="AI97" s="203"/>
      <c r="AJ97" s="235"/>
      <c r="AK97" s="261"/>
      <c r="AL97" s="262"/>
      <c r="AM97" s="262"/>
      <c r="AN97" s="263"/>
      <c r="AO97" s="263"/>
      <c r="AP97" s="264"/>
      <c r="AQ97" s="264"/>
      <c r="AR97" s="265"/>
      <c r="AS97" s="266"/>
      <c r="AT97" s="151"/>
      <c r="AU97" s="11"/>
      <c r="AV97" s="10"/>
      <c r="AW97" s="10"/>
      <c r="AX97" s="34"/>
      <c r="AY97" s="34"/>
      <c r="AZ97" s="44"/>
      <c r="BA97" s="44"/>
      <c r="BB97" s="50"/>
      <c r="BC97" s="44"/>
      <c r="BD97" s="151"/>
      <c r="BE97" s="11"/>
      <c r="BF97" s="10"/>
      <c r="BG97" s="10"/>
      <c r="BH97" s="34"/>
      <c r="BI97" s="34"/>
      <c r="BJ97" s="44"/>
      <c r="BK97" s="44"/>
      <c r="BL97" s="50"/>
      <c r="BM97" s="44"/>
    </row>
    <row r="98" spans="1:65" x14ac:dyDescent="0.35">
      <c r="A98" s="95"/>
      <c r="B98" s="339" t="s">
        <v>201</v>
      </c>
      <c r="C98" s="259"/>
      <c r="D98" s="433"/>
      <c r="E98" s="10"/>
      <c r="F98" s="257" t="str">
        <f t="shared" si="185"/>
        <v/>
      </c>
      <c r="G98" s="20"/>
      <c r="H98" s="23"/>
      <c r="I98" s="36"/>
      <c r="J98" s="244"/>
      <c r="K98" s="230" t="str">
        <f t="shared" si="186"/>
        <v/>
      </c>
      <c r="L98" s="230" t="str">
        <f t="shared" si="187"/>
        <v/>
      </c>
      <c r="M98" s="233" t="str">
        <f t="shared" si="188"/>
        <v/>
      </c>
      <c r="N98" s="227"/>
      <c r="O98" s="11"/>
      <c r="P98" s="10"/>
      <c r="Q98" s="12"/>
      <c r="R98" s="16"/>
      <c r="S98" s="260"/>
      <c r="T98" s="51"/>
      <c r="U98" s="50"/>
      <c r="V98" s="50"/>
      <c r="W98" s="44"/>
      <c r="X98" s="151"/>
      <c r="Y98" s="11"/>
      <c r="Z98" s="10"/>
      <c r="AA98" s="12"/>
      <c r="AB98" s="16"/>
      <c r="AC98" s="260"/>
      <c r="AD98" s="51"/>
      <c r="AE98" s="50"/>
      <c r="AF98" s="50"/>
      <c r="AG98" s="44"/>
      <c r="AH98" s="151"/>
      <c r="AI98" s="203"/>
      <c r="AJ98" s="235"/>
      <c r="AK98" s="261"/>
      <c r="AL98" s="262"/>
      <c r="AM98" s="262"/>
      <c r="AN98" s="263"/>
      <c r="AO98" s="263"/>
      <c r="AP98" s="264"/>
      <c r="AQ98" s="264"/>
      <c r="AR98" s="265"/>
      <c r="AS98" s="266"/>
      <c r="AT98" s="151"/>
      <c r="AU98" s="11"/>
      <c r="AV98" s="10"/>
      <c r="AW98" s="10"/>
      <c r="AX98" s="34"/>
      <c r="AY98" s="34"/>
      <c r="AZ98" s="44"/>
      <c r="BA98" s="44"/>
      <c r="BB98" s="50"/>
      <c r="BC98" s="44"/>
      <c r="BD98" s="151"/>
      <c r="BE98" s="11"/>
      <c r="BF98" s="10"/>
      <c r="BG98" s="10"/>
      <c r="BH98" s="34"/>
      <c r="BI98" s="34"/>
      <c r="BJ98" s="44"/>
      <c r="BK98" s="44"/>
      <c r="BL98" s="50"/>
      <c r="BM98" s="44"/>
    </row>
    <row r="99" spans="1:65" x14ac:dyDescent="0.35">
      <c r="A99" s="95"/>
      <c r="B99" s="269"/>
      <c r="C99" s="259"/>
      <c r="D99" s="433"/>
      <c r="E99" s="10"/>
      <c r="F99" s="257" t="str">
        <f t="shared" si="185"/>
        <v/>
      </c>
      <c r="G99" s="20"/>
      <c r="H99" s="23"/>
      <c r="I99" s="36"/>
      <c r="J99" s="244"/>
      <c r="K99" s="230" t="str">
        <f t="shared" si="186"/>
        <v/>
      </c>
      <c r="L99" s="230" t="str">
        <f t="shared" si="187"/>
        <v/>
      </c>
      <c r="M99" s="233" t="str">
        <f t="shared" si="188"/>
        <v/>
      </c>
      <c r="N99" s="227"/>
      <c r="O99" s="11"/>
      <c r="P99" s="10"/>
      <c r="Q99" s="12"/>
      <c r="R99" s="16"/>
      <c r="S99" s="260"/>
      <c r="T99" s="51"/>
      <c r="U99" s="50"/>
      <c r="V99" s="50"/>
      <c r="W99" s="44"/>
      <c r="X99" s="151"/>
      <c r="Y99" s="11"/>
      <c r="Z99" s="10"/>
      <c r="AA99" s="12"/>
      <c r="AB99" s="16"/>
      <c r="AC99" s="260"/>
      <c r="AD99" s="51"/>
      <c r="AE99" s="50"/>
      <c r="AF99" s="50"/>
      <c r="AG99" s="44"/>
      <c r="AH99" s="151"/>
      <c r="AI99" s="203"/>
      <c r="AJ99" s="235"/>
      <c r="AK99" s="261"/>
      <c r="AL99" s="262"/>
      <c r="AM99" s="262"/>
      <c r="AN99" s="263"/>
      <c r="AO99" s="263"/>
      <c r="AP99" s="264"/>
      <c r="AQ99" s="264"/>
      <c r="AR99" s="265"/>
      <c r="AS99" s="266"/>
      <c r="AT99" s="151"/>
      <c r="AU99" s="11"/>
      <c r="AV99" s="10"/>
      <c r="AW99" s="10"/>
      <c r="AX99" s="34"/>
      <c r="AY99" s="34"/>
      <c r="AZ99" s="44"/>
      <c r="BA99" s="44"/>
      <c r="BB99" s="50"/>
      <c r="BC99" s="44"/>
      <c r="BD99" s="151"/>
      <c r="BE99" s="11"/>
      <c r="BF99" s="10"/>
      <c r="BG99" s="10"/>
      <c r="BH99" s="34"/>
      <c r="BI99" s="34"/>
      <c r="BJ99" s="44"/>
      <c r="BK99" s="44"/>
      <c r="BL99" s="50"/>
      <c r="BM99" s="44"/>
    </row>
    <row r="100" spans="1:65" s="226" customFormat="1" ht="28.5" x14ac:dyDescent="0.45">
      <c r="A100" s="310"/>
      <c r="B100" s="327" t="s">
        <v>150</v>
      </c>
      <c r="C100" s="310"/>
      <c r="D100" s="432"/>
      <c r="E100" s="312"/>
      <c r="F100" s="329" t="str">
        <f t="shared" si="185"/>
        <v/>
      </c>
      <c r="G100" s="314"/>
      <c r="H100" s="314"/>
      <c r="I100" s="315"/>
      <c r="J100" s="312"/>
      <c r="K100" s="330" t="str">
        <f t="shared" si="186"/>
        <v/>
      </c>
      <c r="L100" s="330" t="str">
        <f t="shared" si="187"/>
        <v/>
      </c>
      <c r="M100" s="331" t="str">
        <f t="shared" si="188"/>
        <v/>
      </c>
      <c r="N100" s="316"/>
      <c r="O100" s="317"/>
      <c r="P100" s="318"/>
      <c r="Q100" s="319"/>
      <c r="R100" s="320"/>
      <c r="S100" s="317"/>
      <c r="T100" s="321"/>
      <c r="U100" s="319"/>
      <c r="V100" s="319"/>
      <c r="W100" s="322"/>
      <c r="X100" s="316"/>
      <c r="Y100" s="317"/>
      <c r="Z100" s="318"/>
      <c r="AA100" s="319"/>
      <c r="AB100" s="320"/>
      <c r="AC100" s="317"/>
      <c r="AD100" s="321"/>
      <c r="AE100" s="319"/>
      <c r="AF100" s="319"/>
      <c r="AG100" s="322"/>
      <c r="AH100" s="316"/>
      <c r="AI100" s="311"/>
      <c r="AJ100" s="323"/>
      <c r="AK100" s="310"/>
      <c r="AL100" s="312"/>
      <c r="AM100" s="312"/>
      <c r="AN100" s="312"/>
      <c r="AO100" s="312"/>
      <c r="AP100" s="312"/>
      <c r="AQ100" s="312"/>
      <c r="AR100" s="324"/>
      <c r="AS100" s="325"/>
      <c r="AT100" s="316"/>
      <c r="AU100" s="310"/>
      <c r="AV100" s="312"/>
      <c r="AW100" s="312"/>
      <c r="AX100" s="312"/>
      <c r="AY100" s="312"/>
      <c r="AZ100" s="312"/>
      <c r="BA100" s="312"/>
      <c r="BB100" s="326"/>
      <c r="BC100" s="312"/>
      <c r="BD100" s="316"/>
      <c r="BE100" s="309"/>
      <c r="BF100" s="330"/>
      <c r="BG100" s="330"/>
      <c r="BH100" s="331"/>
      <c r="BI100" s="213"/>
      <c r="BJ100" s="213"/>
      <c r="BK100" s="213"/>
      <c r="BL100" s="214"/>
      <c r="BM100" s="213"/>
    </row>
    <row r="101" spans="1:65" s="226" customFormat="1" ht="28.5" x14ac:dyDescent="0.45">
      <c r="A101" s="310"/>
      <c r="B101" s="328" t="s">
        <v>176</v>
      </c>
      <c r="C101" s="310"/>
      <c r="D101" s="432"/>
      <c r="E101" s="312"/>
      <c r="F101" s="329" t="str">
        <f t="shared" si="185"/>
        <v/>
      </c>
      <c r="G101" s="314"/>
      <c r="H101" s="314"/>
      <c r="I101" s="315"/>
      <c r="J101" s="312"/>
      <c r="K101" s="330" t="str">
        <f t="shared" si="186"/>
        <v/>
      </c>
      <c r="L101" s="330" t="str">
        <f t="shared" si="187"/>
        <v/>
      </c>
      <c r="M101" s="331" t="str">
        <f t="shared" si="188"/>
        <v/>
      </c>
      <c r="N101" s="316"/>
      <c r="O101" s="317"/>
      <c r="P101" s="318"/>
      <c r="Q101" s="319"/>
      <c r="R101" s="320"/>
      <c r="S101" s="317"/>
      <c r="T101" s="321"/>
      <c r="U101" s="319"/>
      <c r="V101" s="319"/>
      <c r="W101" s="322"/>
      <c r="X101" s="316"/>
      <c r="Y101" s="317"/>
      <c r="Z101" s="318"/>
      <c r="AA101" s="319"/>
      <c r="AB101" s="320"/>
      <c r="AC101" s="317"/>
      <c r="AD101" s="321"/>
      <c r="AE101" s="319"/>
      <c r="AF101" s="319"/>
      <c r="AG101" s="322"/>
      <c r="AH101" s="316"/>
      <c r="AI101" s="311"/>
      <c r="AJ101" s="323"/>
      <c r="AK101" s="310"/>
      <c r="AL101" s="312"/>
      <c r="AM101" s="312"/>
      <c r="AN101" s="312"/>
      <c r="AO101" s="312"/>
      <c r="AP101" s="312"/>
      <c r="AQ101" s="312"/>
      <c r="AR101" s="324"/>
      <c r="AS101" s="325"/>
      <c r="AT101" s="316"/>
      <c r="AU101" s="310"/>
      <c r="AV101" s="312"/>
      <c r="AW101" s="312"/>
      <c r="AX101" s="312"/>
      <c r="AY101" s="312"/>
      <c r="AZ101" s="312"/>
      <c r="BA101" s="312"/>
      <c r="BB101" s="326"/>
      <c r="BC101" s="312"/>
      <c r="BD101" s="316"/>
      <c r="BE101" s="309"/>
      <c r="BF101" s="330"/>
      <c r="BG101" s="330"/>
      <c r="BH101" s="331"/>
      <c r="BI101" s="213"/>
      <c r="BJ101" s="213"/>
      <c r="BK101" s="213"/>
      <c r="BL101" s="214"/>
      <c r="BM101" s="213"/>
    </row>
    <row r="102" spans="1:65" x14ac:dyDescent="0.35">
      <c r="A102" s="95"/>
      <c r="B102" s="19" t="s">
        <v>178</v>
      </c>
      <c r="C102" s="259">
        <v>2.9</v>
      </c>
      <c r="D102" s="433">
        <v>2.9</v>
      </c>
      <c r="E102" s="10">
        <v>5</v>
      </c>
      <c r="F102" s="257">
        <f t="shared" si="185"/>
        <v>14.5</v>
      </c>
      <c r="G102" s="20">
        <v>1.2</v>
      </c>
      <c r="H102" s="23"/>
      <c r="I102" s="36"/>
      <c r="J102" s="244">
        <v>8</v>
      </c>
      <c r="K102" s="230">
        <f t="shared" si="186"/>
        <v>6.666666666666667</v>
      </c>
      <c r="L102" s="230">
        <f t="shared" si="187"/>
        <v>0.36249999999999999</v>
      </c>
      <c r="M102" s="233">
        <f t="shared" si="188"/>
        <v>1.8125</v>
      </c>
      <c r="N102" s="227"/>
      <c r="O102" s="11">
        <f>$F$10</f>
        <v>2</v>
      </c>
      <c r="P102" s="10">
        <f>IF($D102&lt;&gt;"",(($D102*5)+O102),"")</f>
        <v>16.5</v>
      </c>
      <c r="Q102" s="12">
        <f>$F$6</f>
        <v>1.2</v>
      </c>
      <c r="R102" s="16">
        <f>IF($D102&lt;&gt;"",(P102*$E102*Q102),"")</f>
        <v>99</v>
      </c>
      <c r="S102" s="260">
        <f>IF($D102&lt;&gt;"",(R102/5),"")</f>
        <v>19.8</v>
      </c>
      <c r="T102" s="51">
        <f>IF($D102&lt;&gt;"",(R102-P102),"")</f>
        <v>82.5</v>
      </c>
      <c r="U102" s="50">
        <f>IF($D102&lt;&gt;"",(R102/P102),"")</f>
        <v>6</v>
      </c>
      <c r="V102" s="50">
        <f>IF($D102&lt;&gt;"",(R102*G102/5),"")</f>
        <v>23.759999999999998</v>
      </c>
      <c r="W102" s="44">
        <f>IF(D102&lt;&gt;"",(5/G102),"")</f>
        <v>4.166666666666667</v>
      </c>
      <c r="X102" s="151"/>
      <c r="Y102" s="11">
        <f>$I$10</f>
        <v>3.1</v>
      </c>
      <c r="Z102" s="10">
        <f>IF($D102&lt;&gt;"",(($D102*10)+Y102),"")</f>
        <v>32.1</v>
      </c>
      <c r="AA102" s="12">
        <f>$I$6</f>
        <v>1</v>
      </c>
      <c r="AB102" s="16">
        <f>IF($D102&lt;&gt;"",(Z102*$E102*AA102),"")</f>
        <v>160.5</v>
      </c>
      <c r="AC102" s="260">
        <f>IF($D102&lt;&gt;"",(AB102/10),"")</f>
        <v>16.05</v>
      </c>
      <c r="AD102" s="51">
        <f>IF($D102&lt;&gt;"",(AB102-Z102),"")</f>
        <v>128.4</v>
      </c>
      <c r="AE102" s="50">
        <f>IF($D102&lt;&gt;"",(AB102/Z102),"")</f>
        <v>5</v>
      </c>
      <c r="AF102" s="50">
        <f>IF($D102&lt;&gt;"",(AB102*P102/10),"")</f>
        <v>264.82499999999999</v>
      </c>
      <c r="AG102" s="44">
        <f>IF(M102&lt;&gt;"",(10/G102),"")</f>
        <v>8.3333333333333339</v>
      </c>
      <c r="AH102" s="151"/>
      <c r="AI102" s="203" t="str">
        <f>B102</f>
        <v>ENEKRIL SOL  POLITOP  (shiny, satined)</v>
      </c>
      <c r="AJ102" s="235"/>
      <c r="AK102" s="261"/>
      <c r="AL102" s="262"/>
      <c r="AM102" s="262"/>
      <c r="AN102" s="263"/>
      <c r="AO102" s="263"/>
      <c r="AP102" s="264"/>
      <c r="AQ102" s="264"/>
      <c r="AR102" s="265"/>
      <c r="AS102" s="266"/>
      <c r="AT102" s="151"/>
      <c r="AU102" s="261"/>
      <c r="AV102" s="262"/>
      <c r="AW102" s="262"/>
      <c r="AX102" s="270"/>
      <c r="AY102" s="263"/>
      <c r="AZ102" s="264"/>
      <c r="BA102" s="264"/>
      <c r="BB102" s="267"/>
      <c r="BC102" s="264"/>
      <c r="BD102" s="151"/>
      <c r="BE102" s="11">
        <f>$G$10</f>
        <v>3.5</v>
      </c>
      <c r="BF102" s="10">
        <f>IF($D102&lt;&gt;"",(($D102*30)+BE102),"")</f>
        <v>90.5</v>
      </c>
      <c r="BG102" s="10">
        <f>$H$6</f>
        <v>1</v>
      </c>
      <c r="BH102" s="34">
        <f>IF($D102&lt;&gt;"",(BF102*$E102*BG102),"")</f>
        <v>452.5</v>
      </c>
      <c r="BI102" s="34"/>
      <c r="BJ102" s="44"/>
      <c r="BK102" s="44"/>
      <c r="BL102" s="50"/>
      <c r="BM102" s="44"/>
    </row>
    <row r="103" spans="1:65" x14ac:dyDescent="0.35">
      <c r="A103" s="95"/>
      <c r="B103" s="19" t="s">
        <v>177</v>
      </c>
      <c r="C103" s="259">
        <v>3.1</v>
      </c>
      <c r="D103" s="433">
        <v>3.1</v>
      </c>
      <c r="E103" s="10">
        <v>5</v>
      </c>
      <c r="F103" s="257">
        <f t="shared" si="185"/>
        <v>15.5</v>
      </c>
      <c r="G103" s="20">
        <v>1.2</v>
      </c>
      <c r="H103" s="23"/>
      <c r="I103" s="36"/>
      <c r="J103" s="244">
        <v>8</v>
      </c>
      <c r="K103" s="230">
        <f t="shared" si="186"/>
        <v>6.666666666666667</v>
      </c>
      <c r="L103" s="230">
        <f t="shared" si="187"/>
        <v>0.38750000000000001</v>
      </c>
      <c r="M103" s="233">
        <f t="shared" si="188"/>
        <v>1.9375</v>
      </c>
      <c r="N103" s="227"/>
      <c r="O103" s="11">
        <f>$F$10</f>
        <v>2</v>
      </c>
      <c r="P103" s="10">
        <f>IF($D103&lt;&gt;"",(($D103*5)+O103),"")</f>
        <v>17.5</v>
      </c>
      <c r="Q103" s="12">
        <f>$F$6</f>
        <v>1.2</v>
      </c>
      <c r="R103" s="16">
        <f>IF($D103&lt;&gt;"",(P103*$E103*Q103),"")</f>
        <v>105</v>
      </c>
      <c r="S103" s="260">
        <f>IF($D103&lt;&gt;"",(R103/5),"")</f>
        <v>21</v>
      </c>
      <c r="T103" s="51">
        <f>IF($D103&lt;&gt;"",(R103-P103),"")</f>
        <v>87.5</v>
      </c>
      <c r="U103" s="50">
        <f>IF($D103&lt;&gt;"",(R103/P103),"")</f>
        <v>6</v>
      </c>
      <c r="V103" s="50">
        <f>IF($D103&lt;&gt;"",(R103*G103/5),"")</f>
        <v>25.2</v>
      </c>
      <c r="W103" s="44">
        <f>IF(D103&lt;&gt;"",(5/G103),"")</f>
        <v>4.166666666666667</v>
      </c>
      <c r="X103" s="151"/>
      <c r="Y103" s="11">
        <f>$I$10</f>
        <v>3.1</v>
      </c>
      <c r="Z103" s="10">
        <f>IF($D103&lt;&gt;"",(($D103*10)+Y103),"")</f>
        <v>34.1</v>
      </c>
      <c r="AA103" s="12">
        <f>$I$6</f>
        <v>1</v>
      </c>
      <c r="AB103" s="16">
        <f>IF($D103&lt;&gt;"",(Z103*$E103*AA103),"")</f>
        <v>170.5</v>
      </c>
      <c r="AC103" s="260">
        <f>IF($D103&lt;&gt;"",(AB103/10),"")</f>
        <v>17.05</v>
      </c>
      <c r="AD103" s="51">
        <f>IF($D103&lt;&gt;"",(AB103-Z103),"")</f>
        <v>136.4</v>
      </c>
      <c r="AE103" s="50">
        <f>IF($D103&lt;&gt;"",(AB103/Z103),"")</f>
        <v>5</v>
      </c>
      <c r="AF103" s="50">
        <f>IF($D103&lt;&gt;"",(AB103*P103/10),"")</f>
        <v>298.375</v>
      </c>
      <c r="AG103" s="44">
        <f>IF(M103&lt;&gt;"",(10/G103),"")</f>
        <v>8.3333333333333339</v>
      </c>
      <c r="AH103" s="151"/>
      <c r="AI103" s="203" t="str">
        <f>B103</f>
        <v>ENEKRIL SOL  POLITOP  (mat)</v>
      </c>
      <c r="AJ103" s="235"/>
      <c r="AK103" s="261"/>
      <c r="AL103" s="262"/>
      <c r="AM103" s="262"/>
      <c r="AN103" s="263"/>
      <c r="AO103" s="263"/>
      <c r="AP103" s="264"/>
      <c r="AQ103" s="264"/>
      <c r="AR103" s="265"/>
      <c r="AS103" s="266"/>
      <c r="AT103" s="151"/>
      <c r="AU103" s="261"/>
      <c r="AV103" s="262"/>
      <c r="AW103" s="262"/>
      <c r="AX103" s="270"/>
      <c r="AY103" s="263"/>
      <c r="AZ103" s="264"/>
      <c r="BA103" s="264"/>
      <c r="BB103" s="267"/>
      <c r="BC103" s="264"/>
      <c r="BD103" s="151"/>
      <c r="BE103" s="11">
        <f>$G$10</f>
        <v>3.5</v>
      </c>
      <c r="BF103" s="10">
        <f>IF($D103&lt;&gt;"",(($D103*30)+BE103),"")</f>
        <v>96.5</v>
      </c>
      <c r="BG103" s="10">
        <f>$H$6</f>
        <v>1</v>
      </c>
      <c r="BH103" s="34">
        <f>IF($D103&lt;&gt;"",(BF103*$E103*BG103),"")</f>
        <v>482.5</v>
      </c>
      <c r="BI103" s="34"/>
      <c r="BJ103" s="44"/>
      <c r="BK103" s="44"/>
      <c r="BL103" s="50"/>
      <c r="BM103" s="44"/>
    </row>
    <row r="104" spans="1:65" x14ac:dyDescent="0.35">
      <c r="A104" s="95"/>
      <c r="B104" s="19" t="s">
        <v>179</v>
      </c>
      <c r="C104" s="259">
        <v>3.7</v>
      </c>
      <c r="D104" s="433">
        <v>4</v>
      </c>
      <c r="E104" s="10">
        <v>5</v>
      </c>
      <c r="F104" s="257">
        <f t="shared" si="185"/>
        <v>20</v>
      </c>
      <c r="G104" s="20">
        <v>1.2</v>
      </c>
      <c r="H104" s="23"/>
      <c r="I104" s="36"/>
      <c r="J104" s="244">
        <v>8</v>
      </c>
      <c r="K104" s="230">
        <f t="shared" si="186"/>
        <v>6.666666666666667</v>
      </c>
      <c r="L104" s="230">
        <f t="shared" si="187"/>
        <v>0.5</v>
      </c>
      <c r="M104" s="233">
        <f t="shared" si="188"/>
        <v>2.5</v>
      </c>
      <c r="N104" s="227"/>
      <c r="O104" s="11">
        <f>$F$10</f>
        <v>2</v>
      </c>
      <c r="P104" s="10">
        <f>IF($D104&lt;&gt;"",(($D104*5)+O104),"")</f>
        <v>22</v>
      </c>
      <c r="Q104" s="12">
        <f>$F$6</f>
        <v>1.2</v>
      </c>
      <c r="R104" s="16">
        <f>IF($D104&lt;&gt;"",(P104*$E104*Q104),"")</f>
        <v>132</v>
      </c>
      <c r="S104" s="260">
        <f>IF($D104&lt;&gt;"",(R104/5),"")</f>
        <v>26.4</v>
      </c>
      <c r="T104" s="51">
        <f>IF($D104&lt;&gt;"",(R104-P104),"")</f>
        <v>110</v>
      </c>
      <c r="U104" s="50">
        <f>IF($D104&lt;&gt;"",(R104/P104),"")</f>
        <v>6</v>
      </c>
      <c r="V104" s="50">
        <f>IF($D104&lt;&gt;"",(R104*G104/5),"")</f>
        <v>31.68</v>
      </c>
      <c r="W104" s="44">
        <f>IF(D104&lt;&gt;"",(5/G104),"")</f>
        <v>4.166666666666667</v>
      </c>
      <c r="X104" s="151"/>
      <c r="Y104" s="11">
        <f>$I$10</f>
        <v>3.1</v>
      </c>
      <c r="Z104" s="10">
        <f>IF($D104&lt;&gt;"",(($D104*10)+Y104),"")</f>
        <v>43.1</v>
      </c>
      <c r="AA104" s="12">
        <f>$I$6</f>
        <v>1</v>
      </c>
      <c r="AB104" s="16">
        <f>IF($D104&lt;&gt;"",(Z104*$E104*AA104),"")</f>
        <v>215.5</v>
      </c>
      <c r="AC104" s="260">
        <f>IF($D104&lt;&gt;"",(AB104/10),"")</f>
        <v>21.55</v>
      </c>
      <c r="AD104" s="51">
        <f>IF($D104&lt;&gt;"",(AB104-Z104),"")</f>
        <v>172.4</v>
      </c>
      <c r="AE104" s="50">
        <f>IF($D104&lt;&gt;"",(AB104/Z104),"")</f>
        <v>5</v>
      </c>
      <c r="AF104" s="50">
        <f>IF($D104&lt;&gt;"",(AB104*P104/10),"")</f>
        <v>474.1</v>
      </c>
      <c r="AG104" s="44">
        <f>IF(M104&lt;&gt;"",(10/G104),"")</f>
        <v>8.3333333333333339</v>
      </c>
      <c r="AH104" s="151"/>
      <c r="AI104" s="203" t="str">
        <f>B104</f>
        <v>ENEKRIL SOL POLITOP pigmented</v>
      </c>
      <c r="AJ104" s="235"/>
      <c r="AK104" s="261"/>
      <c r="AL104" s="262"/>
      <c r="AM104" s="262"/>
      <c r="AN104" s="263"/>
      <c r="AO104" s="263"/>
      <c r="AP104" s="264"/>
      <c r="AQ104" s="264"/>
      <c r="AR104" s="265"/>
      <c r="AS104" s="266"/>
      <c r="AT104" s="151"/>
      <c r="AU104" s="261"/>
      <c r="AV104" s="262"/>
      <c r="AW104" s="262"/>
      <c r="AX104" s="270"/>
      <c r="AY104" s="263"/>
      <c r="AZ104" s="264"/>
      <c r="BA104" s="264"/>
      <c r="BB104" s="267"/>
      <c r="BC104" s="264"/>
      <c r="BD104" s="151"/>
      <c r="BE104" s="11">
        <f>$G$10</f>
        <v>3.5</v>
      </c>
      <c r="BF104" s="10">
        <f>IF($D104&lt;&gt;"",(($D104*30)+BE104),"")</f>
        <v>123.5</v>
      </c>
      <c r="BG104" s="10">
        <f>$H$6</f>
        <v>1</v>
      </c>
      <c r="BH104" s="34">
        <f>IF($D104&lt;&gt;"",(BF104*$E104*BG104),"")</f>
        <v>617.5</v>
      </c>
      <c r="BI104" s="34"/>
      <c r="BJ104" s="44"/>
      <c r="BK104" s="44"/>
      <c r="BL104" s="50"/>
      <c r="BM104" s="44"/>
    </row>
    <row r="105" spans="1:65" x14ac:dyDescent="0.35">
      <c r="A105" s="95"/>
      <c r="B105" s="19"/>
      <c r="C105" s="259"/>
      <c r="D105" s="433"/>
      <c r="E105" s="10"/>
      <c r="F105" s="257" t="str">
        <f t="shared" si="185"/>
        <v/>
      </c>
      <c r="G105" s="20"/>
      <c r="H105" s="23"/>
      <c r="I105" s="36"/>
      <c r="J105" s="244"/>
      <c r="K105" s="230" t="str">
        <f t="shared" si="186"/>
        <v/>
      </c>
      <c r="L105" s="230" t="str">
        <f t="shared" si="187"/>
        <v/>
      </c>
      <c r="M105" s="233" t="str">
        <f t="shared" si="188"/>
        <v/>
      </c>
      <c r="N105" s="227"/>
      <c r="O105" s="11"/>
      <c r="P105" s="10"/>
      <c r="Q105" s="12"/>
      <c r="R105" s="16"/>
      <c r="S105" s="260"/>
      <c r="T105" s="51"/>
      <c r="U105" s="50"/>
      <c r="V105" s="50"/>
      <c r="W105" s="44"/>
      <c r="X105" s="151"/>
      <c r="Y105" s="11"/>
      <c r="Z105" s="10"/>
      <c r="AA105" s="12"/>
      <c r="AB105" s="16"/>
      <c r="AC105" s="260"/>
      <c r="AD105" s="51"/>
      <c r="AE105" s="50"/>
      <c r="AF105" s="50"/>
      <c r="AG105" s="44"/>
      <c r="AH105" s="151"/>
      <c r="AI105" s="203"/>
      <c r="AJ105" s="235"/>
      <c r="AK105" s="261"/>
      <c r="AL105" s="262"/>
      <c r="AM105" s="262"/>
      <c r="AN105" s="263"/>
      <c r="AO105" s="263"/>
      <c r="AP105" s="264"/>
      <c r="AQ105" s="264"/>
      <c r="AR105" s="265"/>
      <c r="AS105" s="266"/>
      <c r="AT105" s="151"/>
      <c r="AU105" s="261"/>
      <c r="AV105" s="262"/>
      <c r="AW105" s="262"/>
      <c r="AX105" s="270"/>
      <c r="AY105" s="263"/>
      <c r="AZ105" s="264"/>
      <c r="BA105" s="264"/>
      <c r="BB105" s="267"/>
      <c r="BC105" s="264"/>
      <c r="BD105" s="151"/>
      <c r="BE105" s="11">
        <f>$G$10</f>
        <v>3.5</v>
      </c>
      <c r="BF105" s="10" t="str">
        <f>IF($D105&lt;&gt;"",(($D105*30)+BE105),"")</f>
        <v/>
      </c>
      <c r="BG105" s="10">
        <f>$H$6</f>
        <v>1</v>
      </c>
      <c r="BH105" s="34" t="str">
        <f>IF($D105&lt;&gt;"",(BF105*$E105*BG105),"")</f>
        <v/>
      </c>
      <c r="BI105" s="34"/>
      <c r="BJ105" s="44"/>
      <c r="BK105" s="44"/>
      <c r="BL105" s="50"/>
      <c r="BM105" s="44"/>
    </row>
    <row r="106" spans="1:65" s="226" customFormat="1" ht="28.5" x14ac:dyDescent="0.45">
      <c r="A106" s="310"/>
      <c r="B106" s="328" t="s">
        <v>194</v>
      </c>
      <c r="C106" s="310"/>
      <c r="D106" s="432"/>
      <c r="E106" s="312"/>
      <c r="F106" s="313"/>
      <c r="G106" s="314"/>
      <c r="H106" s="314"/>
      <c r="I106" s="315"/>
      <c r="J106" s="312"/>
      <c r="K106" s="312"/>
      <c r="L106" s="312"/>
      <c r="M106" s="312"/>
      <c r="N106" s="316"/>
      <c r="O106" s="309"/>
      <c r="P106" s="330"/>
      <c r="Q106" s="332"/>
      <c r="R106" s="333"/>
      <c r="S106" s="334"/>
      <c r="T106" s="335"/>
      <c r="U106" s="336"/>
      <c r="V106" s="336"/>
      <c r="W106" s="337"/>
      <c r="X106" s="206"/>
      <c r="Y106" s="309"/>
      <c r="Z106" s="330"/>
      <c r="AA106" s="332"/>
      <c r="AB106" s="333"/>
      <c r="AC106" s="334"/>
      <c r="AD106" s="335"/>
      <c r="AE106" s="336"/>
      <c r="AF106" s="336"/>
      <c r="AG106" s="337"/>
      <c r="AH106" s="316"/>
      <c r="AI106" s="311"/>
      <c r="AJ106" s="323"/>
      <c r="AK106" s="310"/>
      <c r="AL106" s="312"/>
      <c r="AM106" s="312"/>
      <c r="AN106" s="312"/>
      <c r="AO106" s="312"/>
      <c r="AP106" s="312"/>
      <c r="AQ106" s="312"/>
      <c r="AR106" s="324"/>
      <c r="AS106" s="325"/>
      <c r="AT106" s="316"/>
      <c r="AU106" s="310"/>
      <c r="AV106" s="312"/>
      <c r="AW106" s="312"/>
      <c r="AX106" s="312"/>
      <c r="AY106" s="312"/>
      <c r="AZ106" s="312"/>
      <c r="BA106" s="312"/>
      <c r="BB106" s="326"/>
      <c r="BC106" s="312"/>
      <c r="BD106" s="316"/>
      <c r="BE106" s="310"/>
      <c r="BF106" s="312"/>
      <c r="BG106" s="312"/>
      <c r="BH106" s="312"/>
      <c r="BI106" s="213"/>
      <c r="BJ106" s="213"/>
      <c r="BK106" s="213"/>
      <c r="BL106" s="214"/>
      <c r="BM106" s="213"/>
    </row>
    <row r="107" spans="1:65" x14ac:dyDescent="0.35">
      <c r="A107" s="95"/>
      <c r="B107" s="269" t="s">
        <v>180</v>
      </c>
      <c r="C107" s="259">
        <v>1.1000000000000001</v>
      </c>
      <c r="D107" s="433">
        <v>1.1000000000000001</v>
      </c>
      <c r="E107" s="10">
        <v>4.17</v>
      </c>
      <c r="F107" s="257">
        <f t="shared" ref="F107:F114" si="189">IF(D107&lt;&gt;"",(D107*E107),"")</f>
        <v>4.5870000000000006</v>
      </c>
      <c r="G107" s="20">
        <v>1.2</v>
      </c>
      <c r="H107" s="23">
        <f t="shared" ref="H107:H114" si="190">IF(D107&lt;&gt;"",(D107*G107),"")</f>
        <v>1.32</v>
      </c>
      <c r="I107" s="36"/>
      <c r="J107" s="244">
        <v>8</v>
      </c>
      <c r="K107" s="230">
        <f t="shared" ref="K107:K114" si="191">IF($D107&lt;&gt;"",(J107/G107),"")</f>
        <v>6.666666666666667</v>
      </c>
      <c r="L107" s="230">
        <f t="shared" ref="L107:L114" si="192">IF($D107&lt;&gt;"",(D107/J107),"")</f>
        <v>0.13750000000000001</v>
      </c>
      <c r="M107" s="233">
        <f t="shared" ref="M107:M114" si="193">IF(D107&lt;&gt;"",(F107/J107),"")</f>
        <v>0.57337500000000008</v>
      </c>
      <c r="N107" s="227"/>
      <c r="O107" s="11">
        <f t="shared" ref="O107:O121" si="194">$F$10</f>
        <v>2</v>
      </c>
      <c r="P107" s="10">
        <f t="shared" ref="P107:P114" si="195">IF($D107&lt;&gt;"",(($D107*5)+O107),"")</f>
        <v>7.5</v>
      </c>
      <c r="Q107" s="12">
        <f t="shared" ref="Q107:Q121" si="196">$F$6</f>
        <v>1.2</v>
      </c>
      <c r="R107" s="16">
        <f t="shared" ref="R107:R114" si="197">IF($D107&lt;&gt;"",(P107*$E107*Q107),"")</f>
        <v>37.529999999999994</v>
      </c>
      <c r="S107" s="260">
        <f t="shared" ref="S107:S114" si="198">IF($D107&lt;&gt;"",(R107/5),"")</f>
        <v>7.5059999999999985</v>
      </c>
      <c r="T107" s="51">
        <f t="shared" ref="T107:T114" si="199">IF($D107&lt;&gt;"",(R107-P107),"")</f>
        <v>30.029999999999994</v>
      </c>
      <c r="U107" s="50">
        <f t="shared" ref="U107:U114" si="200">IF($D107&lt;&gt;"",(R107/P107),"")</f>
        <v>5.0039999999999996</v>
      </c>
      <c r="V107" s="50">
        <f t="shared" ref="V107:V114" si="201">IF($D107&lt;&gt;"",(R107*G107/5),"")</f>
        <v>9.0071999999999992</v>
      </c>
      <c r="W107" s="44">
        <f t="shared" ref="W107:W114" si="202">IF(D107&lt;&gt;"",(5/G107),"")</f>
        <v>4.166666666666667</v>
      </c>
      <c r="X107" s="151"/>
      <c r="Y107" s="11">
        <f t="shared" ref="Y107:Y121" si="203">$I$10</f>
        <v>3.1</v>
      </c>
      <c r="Z107" s="10">
        <f t="shared" ref="Z107:Z114" si="204">IF($D107&lt;&gt;"",(($D107*10)+Y107),"")</f>
        <v>14.1</v>
      </c>
      <c r="AA107" s="12">
        <f t="shared" ref="AA107:AA121" si="205">$I$6</f>
        <v>1</v>
      </c>
      <c r="AB107" s="16">
        <f t="shared" ref="AB107:AB114" si="206">IF($D107&lt;&gt;"",(Z107*$E107*AA107),"")</f>
        <v>58.796999999999997</v>
      </c>
      <c r="AC107" s="260">
        <f>IF($D107&lt;&gt;"",(AB107/10),"")</f>
        <v>5.8796999999999997</v>
      </c>
      <c r="AD107" s="51">
        <f>IF($D107&lt;&gt;"",(AB107-Z107),"")</f>
        <v>44.696999999999996</v>
      </c>
      <c r="AE107" s="50">
        <f>IF($D107&lt;&gt;"",(AB107/Z107),"")</f>
        <v>4.17</v>
      </c>
      <c r="AF107" s="50">
        <f>IF($D107&lt;&gt;"",(AB107*P107/10),"")</f>
        <v>44.097749999999998</v>
      </c>
      <c r="AG107" s="44">
        <f>IF(M107&lt;&gt;"",(10/G107),"")</f>
        <v>8.3333333333333339</v>
      </c>
      <c r="AH107" s="151"/>
      <c r="AI107" s="203" t="str">
        <f>IF($B107&lt;&gt;"",($B107),"")</f>
        <v>ENEKRIL SUELOS PRIMER CLEAR</v>
      </c>
      <c r="AJ107" s="235"/>
      <c r="AK107" s="261"/>
      <c r="AL107" s="262"/>
      <c r="AM107" s="262"/>
      <c r="AN107" s="263"/>
      <c r="AO107" s="263"/>
      <c r="AP107" s="264"/>
      <c r="AQ107" s="264"/>
      <c r="AR107" s="265"/>
      <c r="AS107" s="266"/>
      <c r="AT107" s="151"/>
      <c r="AU107" s="11">
        <f>$G$10</f>
        <v>3.5</v>
      </c>
      <c r="AV107" s="10">
        <f>IF($D107&lt;&gt;"",(($D107*20)+AU107),"")</f>
        <v>25.5</v>
      </c>
      <c r="AW107" s="10">
        <f>$H$6</f>
        <v>1</v>
      </c>
      <c r="AX107" s="34">
        <f>IF($D107&lt;&gt;"",(AV107*$E107*AW107),"")</f>
        <v>106.33499999999999</v>
      </c>
      <c r="AY107" s="34">
        <f>IF($D107&lt;&gt;"",(AX107/20),"")</f>
        <v>5.3167499999999999</v>
      </c>
      <c r="AZ107" s="44">
        <f>IF($D107&lt;&gt;"",(AX107-AV107),"")</f>
        <v>80.834999999999994</v>
      </c>
      <c r="BA107" s="44">
        <f>IF($D107&lt;&gt;"",(AX107/AV107),"")</f>
        <v>4.17</v>
      </c>
      <c r="BB107" s="50">
        <f>IF($D107&lt;&gt;"",(AX107*G107/20),"")</f>
        <v>6.3800999999999997</v>
      </c>
      <c r="BC107" s="44">
        <f>IF(D107&lt;&gt;"",(20/G107),"")</f>
        <v>16.666666666666668</v>
      </c>
      <c r="BD107" s="151"/>
      <c r="BE107" s="11">
        <f>$G$10</f>
        <v>3.5</v>
      </c>
      <c r="BF107" s="10">
        <f>IF($D107&lt;&gt;"",(($D107*30)+BE107),"")</f>
        <v>36.5</v>
      </c>
      <c r="BG107" s="10">
        <f>$H$6</f>
        <v>1</v>
      </c>
      <c r="BH107" s="331"/>
      <c r="BI107" s="34"/>
      <c r="BJ107" s="44"/>
      <c r="BK107" s="44"/>
      <c r="BL107" s="50"/>
      <c r="BM107" s="44"/>
    </row>
    <row r="108" spans="1:65" x14ac:dyDescent="0.35">
      <c r="A108" s="95"/>
      <c r="B108" s="269" t="s">
        <v>181</v>
      </c>
      <c r="C108" s="259">
        <v>1.53</v>
      </c>
      <c r="D108" s="438">
        <v>1.7</v>
      </c>
      <c r="E108" s="10">
        <v>4.17</v>
      </c>
      <c r="F108" s="257">
        <f t="shared" si="189"/>
        <v>7.0889999999999995</v>
      </c>
      <c r="G108" s="20">
        <v>1.2</v>
      </c>
      <c r="H108" s="23">
        <f t="shared" si="190"/>
        <v>2.04</v>
      </c>
      <c r="I108" s="36"/>
      <c r="J108" s="244">
        <v>8</v>
      </c>
      <c r="K108" s="230">
        <f t="shared" si="191"/>
        <v>6.666666666666667</v>
      </c>
      <c r="L108" s="230">
        <f t="shared" si="192"/>
        <v>0.21249999999999999</v>
      </c>
      <c r="M108" s="233">
        <f t="shared" si="193"/>
        <v>0.88612499999999994</v>
      </c>
      <c r="N108" s="227"/>
      <c r="O108" s="11">
        <f t="shared" si="194"/>
        <v>2</v>
      </c>
      <c r="P108" s="10">
        <f t="shared" si="195"/>
        <v>10.5</v>
      </c>
      <c r="Q108" s="12">
        <f t="shared" si="196"/>
        <v>1.2</v>
      </c>
      <c r="R108" s="16">
        <f t="shared" si="197"/>
        <v>52.541999999999994</v>
      </c>
      <c r="S108" s="260">
        <f t="shared" si="198"/>
        <v>10.508399999999998</v>
      </c>
      <c r="T108" s="51">
        <f t="shared" si="199"/>
        <v>42.041999999999994</v>
      </c>
      <c r="U108" s="50">
        <f t="shared" si="200"/>
        <v>5.0039999999999996</v>
      </c>
      <c r="V108" s="50">
        <f t="shared" si="201"/>
        <v>12.610079999999998</v>
      </c>
      <c r="W108" s="44">
        <f t="shared" si="202"/>
        <v>4.166666666666667</v>
      </c>
      <c r="X108" s="151"/>
      <c r="Y108" s="11">
        <f t="shared" si="203"/>
        <v>3.1</v>
      </c>
      <c r="Z108" s="10">
        <f t="shared" si="204"/>
        <v>20.100000000000001</v>
      </c>
      <c r="AA108" s="12">
        <f t="shared" si="205"/>
        <v>1</v>
      </c>
      <c r="AB108" s="16">
        <f t="shared" si="206"/>
        <v>83.817000000000007</v>
      </c>
      <c r="AC108" s="260">
        <f>IF($D108&lt;&gt;"",(AB108/10),"")</f>
        <v>8.3817000000000004</v>
      </c>
      <c r="AD108" s="51">
        <f>IF($D108&lt;&gt;"",(AB108-Z108),"")</f>
        <v>63.717000000000006</v>
      </c>
      <c r="AE108" s="50">
        <f>IF($D108&lt;&gt;"",(AB108/Z108),"")</f>
        <v>4.17</v>
      </c>
      <c r="AF108" s="50">
        <f>IF($D108&lt;&gt;"",(AB108*P108/10),"")</f>
        <v>88.007850000000005</v>
      </c>
      <c r="AG108" s="44">
        <f>IF(M108&lt;&gt;"",(10/G108),"")</f>
        <v>8.3333333333333339</v>
      </c>
      <c r="AH108" s="151"/>
      <c r="AI108" s="203" t="str">
        <f>IF($B108&lt;&gt;"",($B108),"")</f>
        <v xml:space="preserve">ENEKRIL SUELOS 2016 LIGHT MEDIUM OR DARK GREY </v>
      </c>
      <c r="AJ108" s="235"/>
      <c r="AK108" s="261"/>
      <c r="AL108" s="262"/>
      <c r="AM108" s="262"/>
      <c r="AN108" s="263"/>
      <c r="AO108" s="263"/>
      <c r="AP108" s="264"/>
      <c r="AQ108" s="264"/>
      <c r="AR108" s="265"/>
      <c r="AS108" s="266"/>
      <c r="AT108" s="151"/>
      <c r="AU108" s="11">
        <f>$G$10</f>
        <v>3.5</v>
      </c>
      <c r="AV108" s="10">
        <f>IF($D108&lt;&gt;"",(($D108*20)+AU108),"")</f>
        <v>37.5</v>
      </c>
      <c r="AW108" s="10">
        <f>$H$6</f>
        <v>1</v>
      </c>
      <c r="AX108" s="34">
        <f>IF($D108&lt;&gt;"",(AV108*$E108*AW108),"")</f>
        <v>156.375</v>
      </c>
      <c r="AY108" s="34">
        <f>IF($D108&lt;&gt;"",(AX108/20),"")</f>
        <v>7.8187499999999996</v>
      </c>
      <c r="AZ108" s="44">
        <f>IF($D108&lt;&gt;"",(AX108-AV108),"")</f>
        <v>118.875</v>
      </c>
      <c r="BA108" s="44">
        <f>IF($D108&lt;&gt;"",(AX108/AV108),"")</f>
        <v>4.17</v>
      </c>
      <c r="BB108" s="50">
        <f>IF($D108&lt;&gt;"",(AX108*G108/20),"")</f>
        <v>9.3825000000000003</v>
      </c>
      <c r="BC108" s="44">
        <f>IF(D108&lt;&gt;"",(20/G108),"")</f>
        <v>16.666666666666668</v>
      </c>
      <c r="BD108" s="151"/>
      <c r="BE108" s="11">
        <f>$G$10</f>
        <v>3.5</v>
      </c>
      <c r="BF108" s="10">
        <f>IF($D108&lt;&gt;"",(($D108*30)+BE108),"")</f>
        <v>54.5</v>
      </c>
      <c r="BG108" s="10">
        <f>$H$6</f>
        <v>1</v>
      </c>
      <c r="BH108" s="331"/>
      <c r="BI108" s="34"/>
      <c r="BJ108" s="44"/>
      <c r="BK108" s="44"/>
      <c r="BL108" s="50"/>
      <c r="BM108" s="44"/>
    </row>
    <row r="109" spans="1:65" x14ac:dyDescent="0.35">
      <c r="A109" s="95"/>
      <c r="B109" s="269" t="s">
        <v>182</v>
      </c>
      <c r="C109" s="259">
        <v>2.16</v>
      </c>
      <c r="D109" s="433">
        <v>2.16</v>
      </c>
      <c r="E109" s="10">
        <v>4.17</v>
      </c>
      <c r="F109" s="257">
        <f t="shared" si="189"/>
        <v>9.007200000000001</v>
      </c>
      <c r="G109" s="20">
        <v>2.2000000000000002</v>
      </c>
      <c r="H109" s="23">
        <f t="shared" si="190"/>
        <v>4.7520000000000007</v>
      </c>
      <c r="I109" s="36"/>
      <c r="J109" s="244">
        <v>8</v>
      </c>
      <c r="K109" s="230">
        <f t="shared" si="191"/>
        <v>3.6363636363636362</v>
      </c>
      <c r="L109" s="230">
        <f t="shared" si="192"/>
        <v>0.27</v>
      </c>
      <c r="M109" s="233">
        <f t="shared" si="193"/>
        <v>1.1259000000000001</v>
      </c>
      <c r="N109" s="227"/>
      <c r="O109" s="11">
        <f t="shared" si="194"/>
        <v>2</v>
      </c>
      <c r="P109" s="10">
        <f t="shared" si="195"/>
        <v>12.8</v>
      </c>
      <c r="Q109" s="12">
        <f t="shared" si="196"/>
        <v>1.2</v>
      </c>
      <c r="R109" s="16">
        <f t="shared" si="197"/>
        <v>64.051200000000009</v>
      </c>
      <c r="S109" s="260">
        <f t="shared" si="198"/>
        <v>12.810240000000002</v>
      </c>
      <c r="T109" s="51">
        <f t="shared" si="199"/>
        <v>51.251200000000011</v>
      </c>
      <c r="U109" s="50">
        <f t="shared" si="200"/>
        <v>5.0040000000000004</v>
      </c>
      <c r="V109" s="50">
        <f t="shared" si="201"/>
        <v>28.182528000000008</v>
      </c>
      <c r="W109" s="44">
        <f t="shared" si="202"/>
        <v>2.2727272727272725</v>
      </c>
      <c r="X109" s="151"/>
      <c r="Y109" s="11">
        <f t="shared" si="203"/>
        <v>3.1</v>
      </c>
      <c r="Z109" s="10">
        <f t="shared" si="204"/>
        <v>24.700000000000003</v>
      </c>
      <c r="AA109" s="12">
        <f t="shared" si="205"/>
        <v>1</v>
      </c>
      <c r="AB109" s="16">
        <f t="shared" si="206"/>
        <v>102.99900000000001</v>
      </c>
      <c r="AC109" s="260"/>
      <c r="AD109" s="51"/>
      <c r="AE109" s="50"/>
      <c r="AF109" s="50"/>
      <c r="AG109" s="44"/>
      <c r="AH109" s="151"/>
      <c r="AI109" s="203"/>
      <c r="AJ109" s="235"/>
      <c r="AK109" s="261"/>
      <c r="AL109" s="262"/>
      <c r="AM109" s="262"/>
      <c r="AN109" s="263"/>
      <c r="AO109" s="263"/>
      <c r="AP109" s="264"/>
      <c r="AQ109" s="264"/>
      <c r="AR109" s="265"/>
      <c r="AS109" s="266"/>
      <c r="AT109" s="151"/>
      <c r="AU109" s="11"/>
      <c r="AV109" s="10"/>
      <c r="AW109" s="10"/>
      <c r="AX109" s="34">
        <v>199</v>
      </c>
      <c r="AY109" s="34"/>
      <c r="AZ109" s="44"/>
      <c r="BA109" s="44"/>
      <c r="BB109" s="50"/>
      <c r="BC109" s="44"/>
      <c r="BD109" s="151"/>
      <c r="BE109" s="11"/>
      <c r="BF109" s="10"/>
      <c r="BG109" s="10"/>
      <c r="BH109" s="331"/>
      <c r="BI109" s="34"/>
      <c r="BJ109" s="44"/>
      <c r="BK109" s="44"/>
      <c r="BL109" s="50"/>
      <c r="BM109" s="44"/>
    </row>
    <row r="110" spans="1:65" x14ac:dyDescent="0.35">
      <c r="A110" s="95"/>
      <c r="B110" s="269" t="s">
        <v>183</v>
      </c>
      <c r="C110" s="259">
        <v>1.9</v>
      </c>
      <c r="D110" s="433">
        <v>1.9</v>
      </c>
      <c r="E110" s="10">
        <v>4.17</v>
      </c>
      <c r="F110" s="257">
        <f t="shared" si="189"/>
        <v>7.9229999999999992</v>
      </c>
      <c r="G110" s="20">
        <v>1.2</v>
      </c>
      <c r="H110" s="23">
        <f t="shared" si="190"/>
        <v>2.2799999999999998</v>
      </c>
      <c r="I110" s="36"/>
      <c r="J110" s="244">
        <v>8</v>
      </c>
      <c r="K110" s="230">
        <f t="shared" si="191"/>
        <v>6.666666666666667</v>
      </c>
      <c r="L110" s="230">
        <f t="shared" si="192"/>
        <v>0.23749999999999999</v>
      </c>
      <c r="M110" s="233">
        <f t="shared" si="193"/>
        <v>0.99037499999999989</v>
      </c>
      <c r="N110" s="227"/>
      <c r="O110" s="11">
        <f t="shared" si="194"/>
        <v>2</v>
      </c>
      <c r="P110" s="10">
        <f t="shared" si="195"/>
        <v>11.5</v>
      </c>
      <c r="Q110" s="12">
        <f t="shared" si="196"/>
        <v>1.2</v>
      </c>
      <c r="R110" s="16">
        <f t="shared" si="197"/>
        <v>57.545999999999999</v>
      </c>
      <c r="S110" s="260">
        <f t="shared" si="198"/>
        <v>11.5092</v>
      </c>
      <c r="T110" s="51">
        <f t="shared" si="199"/>
        <v>46.045999999999999</v>
      </c>
      <c r="U110" s="50">
        <f t="shared" si="200"/>
        <v>5.0039999999999996</v>
      </c>
      <c r="V110" s="50">
        <f t="shared" si="201"/>
        <v>13.81104</v>
      </c>
      <c r="W110" s="44">
        <f t="shared" si="202"/>
        <v>4.166666666666667</v>
      </c>
      <c r="X110" s="151"/>
      <c r="Y110" s="11">
        <f t="shared" si="203"/>
        <v>3.1</v>
      </c>
      <c r="Z110" s="10">
        <f t="shared" si="204"/>
        <v>22.1</v>
      </c>
      <c r="AA110" s="12">
        <f t="shared" si="205"/>
        <v>1</v>
      </c>
      <c r="AB110" s="16">
        <f t="shared" si="206"/>
        <v>92.157000000000011</v>
      </c>
      <c r="AC110" s="260">
        <f t="shared" ref="AC110:AC120" si="207">IF($D110&lt;&gt;"",(AB110/10),"")</f>
        <v>9.2157000000000018</v>
      </c>
      <c r="AD110" s="51">
        <f t="shared" ref="AD110:AD120" si="208">IF($D110&lt;&gt;"",(AB110-Z110),"")</f>
        <v>70.057000000000016</v>
      </c>
      <c r="AE110" s="50">
        <f t="shared" ref="AE110:AE120" si="209">IF($D110&lt;&gt;"",(AB110/Z110),"")</f>
        <v>4.17</v>
      </c>
      <c r="AF110" s="50">
        <f t="shared" ref="AF110:AF120" si="210">IF($D110&lt;&gt;"",(AB110*P110/10),"")</f>
        <v>105.98055000000002</v>
      </c>
      <c r="AG110" s="44">
        <f t="shared" ref="AG110:AG120" si="211">IF(M110&lt;&gt;"",(10/G110),"")</f>
        <v>8.3333333333333339</v>
      </c>
      <c r="AH110" s="151"/>
      <c r="AI110" s="203" t="str">
        <f t="shared" ref="AI110:AI128" si="212">IF($B110&lt;&gt;"",($B110),"")</f>
        <v>ENEKRIL SUELOS 2016  STEEL BLUE</v>
      </c>
      <c r="AJ110" s="235"/>
      <c r="AK110" s="261"/>
      <c r="AL110" s="262"/>
      <c r="AM110" s="262"/>
      <c r="AN110" s="263"/>
      <c r="AO110" s="263"/>
      <c r="AP110" s="264"/>
      <c r="AQ110" s="264"/>
      <c r="AR110" s="265"/>
      <c r="AS110" s="266"/>
      <c r="AT110" s="151"/>
      <c r="AU110" s="11">
        <f t="shared" ref="AU110:AU121" si="213">$G$10</f>
        <v>3.5</v>
      </c>
      <c r="AV110" s="10">
        <f t="shared" ref="AV110:AV120" si="214">IF($D110&lt;&gt;"",(($D110*20)+AU110),"")</f>
        <v>41.5</v>
      </c>
      <c r="AW110" s="10">
        <f t="shared" ref="AW110:AW121" si="215">$H$6</f>
        <v>1</v>
      </c>
      <c r="AX110" s="34">
        <f t="shared" ref="AX110:AX120" si="216">IF($D110&lt;&gt;"",(AV110*$E110*AW110),"")</f>
        <v>173.05500000000001</v>
      </c>
      <c r="AY110" s="34">
        <f t="shared" ref="AY110:AY120" si="217">IF($D110&lt;&gt;"",(AX110/20),"")</f>
        <v>8.6527500000000011</v>
      </c>
      <c r="AZ110" s="44">
        <f t="shared" ref="AZ110:AZ120" si="218">IF($D110&lt;&gt;"",(AX110-AV110),"")</f>
        <v>131.55500000000001</v>
      </c>
      <c r="BA110" s="44">
        <f t="shared" ref="BA110:BA120" si="219">IF($D110&lt;&gt;"",(AX110/AV110),"")</f>
        <v>4.17</v>
      </c>
      <c r="BB110" s="50">
        <f t="shared" ref="BB110:BB120" si="220">IF($D110&lt;&gt;"",(AX110*G110/20),"")</f>
        <v>10.3833</v>
      </c>
      <c r="BC110" s="44">
        <f t="shared" ref="BC110:BC120" si="221">IF(D110&lt;&gt;"",(20/G110),"")</f>
        <v>16.666666666666668</v>
      </c>
      <c r="BD110" s="151"/>
      <c r="BE110" s="11">
        <f t="shared" ref="BE110:BE121" si="222">$G$10</f>
        <v>3.5</v>
      </c>
      <c r="BF110" s="10">
        <f t="shared" ref="BF110:BF120" si="223">IF($D110&lt;&gt;"",(($D110*30)+BE110),"")</f>
        <v>60.5</v>
      </c>
      <c r="BG110" s="10">
        <f t="shared" ref="BG110:BG121" si="224">$H$6</f>
        <v>1</v>
      </c>
      <c r="BH110" s="331"/>
      <c r="BI110" s="34"/>
      <c r="BJ110" s="44"/>
      <c r="BK110" s="44"/>
      <c r="BL110" s="50"/>
      <c r="BM110" s="44"/>
    </row>
    <row r="111" spans="1:65" x14ac:dyDescent="0.35">
      <c r="A111" s="95"/>
      <c r="B111" s="269" t="s">
        <v>266</v>
      </c>
      <c r="C111" s="259">
        <v>2.6</v>
      </c>
      <c r="D111" s="433">
        <v>2.75</v>
      </c>
      <c r="E111" s="10">
        <v>4.17</v>
      </c>
      <c r="F111" s="257">
        <f t="shared" si="189"/>
        <v>11.467499999999999</v>
      </c>
      <c r="G111" s="20">
        <v>1.2</v>
      </c>
      <c r="H111" s="23">
        <f t="shared" si="190"/>
        <v>3.3</v>
      </c>
      <c r="I111" s="36"/>
      <c r="J111" s="244">
        <v>8</v>
      </c>
      <c r="K111" s="230">
        <f t="shared" si="191"/>
        <v>6.666666666666667</v>
      </c>
      <c r="L111" s="230">
        <f t="shared" si="192"/>
        <v>0.34375</v>
      </c>
      <c r="M111" s="233">
        <f t="shared" si="193"/>
        <v>1.4334374999999999</v>
      </c>
      <c r="N111" s="227"/>
      <c r="O111" s="11">
        <f t="shared" si="194"/>
        <v>2</v>
      </c>
      <c r="P111" s="10">
        <f t="shared" si="195"/>
        <v>15.75</v>
      </c>
      <c r="Q111" s="12">
        <f t="shared" si="196"/>
        <v>1.2</v>
      </c>
      <c r="R111" s="16">
        <f t="shared" si="197"/>
        <v>78.812999999999988</v>
      </c>
      <c r="S111" s="260">
        <f t="shared" si="198"/>
        <v>15.762599999999997</v>
      </c>
      <c r="T111" s="51">
        <f t="shared" si="199"/>
        <v>63.062999999999988</v>
      </c>
      <c r="U111" s="50">
        <f t="shared" si="200"/>
        <v>5.0039999999999996</v>
      </c>
      <c r="V111" s="50">
        <f t="shared" si="201"/>
        <v>18.915119999999995</v>
      </c>
      <c r="W111" s="44">
        <f t="shared" si="202"/>
        <v>4.166666666666667</v>
      </c>
      <c r="X111" s="151"/>
      <c r="Y111" s="11">
        <f t="shared" si="203"/>
        <v>3.1</v>
      </c>
      <c r="Z111" s="10">
        <f t="shared" si="204"/>
        <v>30.6</v>
      </c>
      <c r="AA111" s="12">
        <f t="shared" si="205"/>
        <v>1</v>
      </c>
      <c r="AB111" s="16">
        <f t="shared" si="206"/>
        <v>127.602</v>
      </c>
      <c r="AC111" s="260">
        <f t="shared" si="207"/>
        <v>12.760200000000001</v>
      </c>
      <c r="AD111" s="51">
        <f t="shared" si="208"/>
        <v>97.00200000000001</v>
      </c>
      <c r="AE111" s="50">
        <f t="shared" si="209"/>
        <v>4.17</v>
      </c>
      <c r="AF111" s="50">
        <f t="shared" si="210"/>
        <v>200.97315</v>
      </c>
      <c r="AG111" s="44">
        <f t="shared" si="211"/>
        <v>8.3333333333333339</v>
      </c>
      <c r="AH111" s="151"/>
      <c r="AI111" s="203" t="str">
        <f t="shared" si="212"/>
        <v>ENEKRIL SUELOS 2016 RAL 1018 ROJO FABRICA</v>
      </c>
      <c r="AJ111" s="235"/>
      <c r="AK111" s="261"/>
      <c r="AL111" s="262"/>
      <c r="AM111" s="262"/>
      <c r="AN111" s="263"/>
      <c r="AO111" s="263"/>
      <c r="AP111" s="264"/>
      <c r="AQ111" s="264"/>
      <c r="AR111" s="265"/>
      <c r="AS111" s="266"/>
      <c r="AT111" s="151"/>
      <c r="AU111" s="11">
        <f t="shared" si="213"/>
        <v>3.5</v>
      </c>
      <c r="AV111" s="10">
        <f t="shared" si="214"/>
        <v>58.5</v>
      </c>
      <c r="AW111" s="10">
        <f t="shared" si="215"/>
        <v>1</v>
      </c>
      <c r="AX111" s="34">
        <f t="shared" si="216"/>
        <v>243.94499999999999</v>
      </c>
      <c r="AY111" s="34">
        <f t="shared" si="217"/>
        <v>12.19725</v>
      </c>
      <c r="AZ111" s="44">
        <f t="shared" si="218"/>
        <v>185.44499999999999</v>
      </c>
      <c r="BA111" s="44">
        <f t="shared" si="219"/>
        <v>4.17</v>
      </c>
      <c r="BB111" s="50">
        <f t="shared" si="220"/>
        <v>14.636699999999999</v>
      </c>
      <c r="BC111" s="44">
        <f t="shared" si="221"/>
        <v>16.666666666666668</v>
      </c>
      <c r="BD111" s="151"/>
      <c r="BE111" s="11">
        <f t="shared" si="222"/>
        <v>3.5</v>
      </c>
      <c r="BF111" s="10">
        <f t="shared" si="223"/>
        <v>86</v>
      </c>
      <c r="BG111" s="10">
        <f t="shared" si="224"/>
        <v>1</v>
      </c>
      <c r="BH111" s="331"/>
      <c r="BI111" s="34"/>
      <c r="BJ111" s="44"/>
      <c r="BK111" s="44"/>
      <c r="BL111" s="50"/>
      <c r="BM111" s="44"/>
    </row>
    <row r="112" spans="1:65" x14ac:dyDescent="0.35">
      <c r="A112" s="95"/>
      <c r="B112" s="269" t="s">
        <v>273</v>
      </c>
      <c r="C112" s="259">
        <v>3.7</v>
      </c>
      <c r="D112" s="433">
        <v>3.75</v>
      </c>
      <c r="E112" s="10">
        <v>4.17</v>
      </c>
      <c r="F112" s="257">
        <f>IF(D112&lt;&gt;"",(D112*E112),"")</f>
        <v>15.637499999999999</v>
      </c>
      <c r="G112" s="20">
        <v>1.2</v>
      </c>
      <c r="H112" s="23">
        <f>IF(D112&lt;&gt;"",(D112*G112),"")</f>
        <v>4.5</v>
      </c>
      <c r="I112" s="36"/>
      <c r="J112" s="244">
        <v>8</v>
      </c>
      <c r="K112" s="230">
        <f>IF($D112&lt;&gt;"",(J112/G112),"")</f>
        <v>6.666666666666667</v>
      </c>
      <c r="L112" s="230">
        <f>IF($D112&lt;&gt;"",(D112/J112),"")</f>
        <v>0.46875</v>
      </c>
      <c r="M112" s="233">
        <f>IF(D112&lt;&gt;"",(F112/J112),"")</f>
        <v>1.9546874999999999</v>
      </c>
      <c r="N112" s="227"/>
      <c r="O112" s="11">
        <f t="shared" si="194"/>
        <v>2</v>
      </c>
      <c r="P112" s="10">
        <f>IF($D112&lt;&gt;"",(($D112*5)+O112),"")</f>
        <v>20.75</v>
      </c>
      <c r="Q112" s="12">
        <f t="shared" si="196"/>
        <v>1.2</v>
      </c>
      <c r="R112" s="16">
        <f>IF($D112&lt;&gt;"",(P112*$E112*Q112),"")</f>
        <v>103.833</v>
      </c>
      <c r="S112" s="260">
        <f>IF($D112&lt;&gt;"",(R112/5),"")</f>
        <v>20.7666</v>
      </c>
      <c r="T112" s="51">
        <f>IF($D112&lt;&gt;"",(R112-P112),"")</f>
        <v>83.082999999999998</v>
      </c>
      <c r="U112" s="50">
        <f>IF($D112&lt;&gt;"",(R112/P112),"")</f>
        <v>5.0039999999999996</v>
      </c>
      <c r="V112" s="50">
        <f>IF($D112&lt;&gt;"",(R112*G112/5),"")</f>
        <v>24.919919999999998</v>
      </c>
      <c r="W112" s="44">
        <f>IF(D112&lt;&gt;"",(5/G112),"")</f>
        <v>4.166666666666667</v>
      </c>
      <c r="X112" s="151"/>
      <c r="Y112" s="11">
        <f t="shared" si="203"/>
        <v>3.1</v>
      </c>
      <c r="Z112" s="10">
        <f>IF($D112&lt;&gt;"",(($D112*10)+Y112),"")</f>
        <v>40.6</v>
      </c>
      <c r="AA112" s="12">
        <f t="shared" si="205"/>
        <v>1</v>
      </c>
      <c r="AB112" s="16">
        <f>IF($D112&lt;&gt;"",(Z112*$E112*AA112),"")</f>
        <v>169.30199999999999</v>
      </c>
      <c r="AC112" s="260">
        <f t="shared" si="207"/>
        <v>16.930199999999999</v>
      </c>
      <c r="AD112" s="51">
        <f t="shared" si="208"/>
        <v>128.702</v>
      </c>
      <c r="AE112" s="50">
        <f t="shared" si="209"/>
        <v>4.17</v>
      </c>
      <c r="AF112" s="50">
        <f t="shared" si="210"/>
        <v>351.30165</v>
      </c>
      <c r="AG112" s="44">
        <f t="shared" si="211"/>
        <v>8.3333333333333339</v>
      </c>
      <c r="AH112" s="151"/>
      <c r="AI112" s="203" t="str">
        <f t="shared" si="212"/>
        <v>ENEKRIL SUELOS 2016 RAL 1018 VERDE ESPECIAL</v>
      </c>
      <c r="AJ112" s="235"/>
      <c r="AK112" s="261"/>
      <c r="AL112" s="262"/>
      <c r="AM112" s="262"/>
      <c r="AN112" s="263"/>
      <c r="AO112" s="263"/>
      <c r="AP112" s="264"/>
      <c r="AQ112" s="264"/>
      <c r="AR112" s="265"/>
      <c r="AS112" s="266"/>
      <c r="AT112" s="151"/>
      <c r="AU112" s="11">
        <f t="shared" si="213"/>
        <v>3.5</v>
      </c>
      <c r="AV112" s="10">
        <f t="shared" si="214"/>
        <v>78.5</v>
      </c>
      <c r="AW112" s="10">
        <f t="shared" si="215"/>
        <v>1</v>
      </c>
      <c r="AX112" s="34">
        <f t="shared" si="216"/>
        <v>327.34499999999997</v>
      </c>
      <c r="AY112" s="34">
        <f t="shared" si="217"/>
        <v>16.367249999999999</v>
      </c>
      <c r="AZ112" s="44">
        <f t="shared" si="218"/>
        <v>248.84499999999997</v>
      </c>
      <c r="BA112" s="44">
        <f t="shared" si="219"/>
        <v>4.17</v>
      </c>
      <c r="BB112" s="50">
        <f t="shared" si="220"/>
        <v>19.640699999999999</v>
      </c>
      <c r="BC112" s="44">
        <f t="shared" si="221"/>
        <v>16.666666666666668</v>
      </c>
      <c r="BD112" s="151"/>
      <c r="BE112" s="11">
        <f t="shared" si="222"/>
        <v>3.5</v>
      </c>
      <c r="BF112" s="10">
        <f t="shared" si="223"/>
        <v>116</v>
      </c>
      <c r="BG112" s="10">
        <f t="shared" si="224"/>
        <v>1</v>
      </c>
      <c r="BH112" s="331"/>
      <c r="BI112" s="34"/>
      <c r="BJ112" s="44"/>
      <c r="BK112" s="44"/>
      <c r="BL112" s="50"/>
      <c r="BM112" s="44"/>
    </row>
    <row r="113" spans="1:65" x14ac:dyDescent="0.35">
      <c r="A113" s="95"/>
      <c r="B113" s="269" t="s">
        <v>299</v>
      </c>
      <c r="C113" s="259">
        <v>4</v>
      </c>
      <c r="D113" s="433">
        <v>4</v>
      </c>
      <c r="E113" s="10">
        <v>4.17</v>
      </c>
      <c r="F113" s="257">
        <f>IF(D113&lt;&gt;"",(D113*E113),"")</f>
        <v>16.68</v>
      </c>
      <c r="G113" s="20">
        <v>1.2</v>
      </c>
      <c r="H113" s="23">
        <f>IF(D113&lt;&gt;"",(D113*G113),"")</f>
        <v>4.8</v>
      </c>
      <c r="I113" s="36"/>
      <c r="J113" s="244">
        <v>8</v>
      </c>
      <c r="K113" s="230">
        <f>IF($D113&lt;&gt;"",(J113/G113),"")</f>
        <v>6.666666666666667</v>
      </c>
      <c r="L113" s="230">
        <f>IF($D113&lt;&gt;"",(D113/J113),"")</f>
        <v>0.5</v>
      </c>
      <c r="M113" s="233">
        <f>IF(D113&lt;&gt;"",(F113/J113),"")</f>
        <v>2.085</v>
      </c>
      <c r="N113" s="227"/>
      <c r="O113" s="11">
        <f t="shared" si="194"/>
        <v>2</v>
      </c>
      <c r="P113" s="10">
        <f>IF($D113&lt;&gt;"",(($D113*5)+O113),"")</f>
        <v>22</v>
      </c>
      <c r="Q113" s="12">
        <f t="shared" si="196"/>
        <v>1.2</v>
      </c>
      <c r="R113" s="16">
        <f>IF($D113&lt;&gt;"",(P113*$E113*Q113),"")</f>
        <v>110.08799999999999</v>
      </c>
      <c r="S113" s="260">
        <f>IF($D113&lt;&gt;"",(R113/5),"")</f>
        <v>22.017599999999998</v>
      </c>
      <c r="T113" s="51">
        <f>IF($D113&lt;&gt;"",(R113-P113),"")</f>
        <v>88.087999999999994</v>
      </c>
      <c r="U113" s="50">
        <f>IF($D113&lt;&gt;"",(R113/P113),"")</f>
        <v>5.0039999999999996</v>
      </c>
      <c r="V113" s="50">
        <f>IF($D113&lt;&gt;"",(R113*G113/5),"")</f>
        <v>26.421119999999995</v>
      </c>
      <c r="W113" s="44">
        <f>IF(D113&lt;&gt;"",(5/G113),"")</f>
        <v>4.166666666666667</v>
      </c>
      <c r="X113" s="151"/>
      <c r="Y113" s="11">
        <f t="shared" si="203"/>
        <v>3.1</v>
      </c>
      <c r="Z113" s="10">
        <f>IF($D113&lt;&gt;"",(($D113*10)+Y113),"")</f>
        <v>43.1</v>
      </c>
      <c r="AA113" s="12">
        <f t="shared" si="205"/>
        <v>1</v>
      </c>
      <c r="AB113" s="16">
        <f>IF($D113&lt;&gt;"",(Z113*$E113*AA113),"")</f>
        <v>179.727</v>
      </c>
      <c r="AC113" s="260">
        <f>IF($D113&lt;&gt;"",(AB113/10),"")</f>
        <v>17.9727</v>
      </c>
      <c r="AD113" s="51">
        <f>IF($D113&lt;&gt;"",(AB113-Z113),"")</f>
        <v>136.62700000000001</v>
      </c>
      <c r="AE113" s="50">
        <f>IF($D113&lt;&gt;"",(AB113/Z113),"")</f>
        <v>4.17</v>
      </c>
      <c r="AF113" s="50">
        <f>IF($D113&lt;&gt;"",(AB113*P113/10),"")</f>
        <v>395.39940000000001</v>
      </c>
      <c r="AG113" s="44">
        <f>IF(M113&lt;&gt;"",(10/G113),"")</f>
        <v>8.3333333333333339</v>
      </c>
      <c r="AH113" s="151"/>
      <c r="AI113" s="203" t="str">
        <f t="shared" si="212"/>
        <v>ENEKRIL SUELOS rojos vivos</v>
      </c>
      <c r="AJ113" s="235"/>
      <c r="AK113" s="261"/>
      <c r="AL113" s="262"/>
      <c r="AM113" s="262"/>
      <c r="AN113" s="263"/>
      <c r="AO113" s="263"/>
      <c r="AP113" s="264"/>
      <c r="AQ113" s="264"/>
      <c r="AR113" s="265"/>
      <c r="AS113" s="266"/>
      <c r="AT113" s="151"/>
      <c r="AU113" s="11">
        <f t="shared" si="213"/>
        <v>3.5</v>
      </c>
      <c r="AV113" s="10">
        <f>IF($D113&lt;&gt;"",(($D113*20)+AU113),"")</f>
        <v>83.5</v>
      </c>
      <c r="AW113" s="10">
        <f t="shared" si="215"/>
        <v>1</v>
      </c>
      <c r="AX113" s="34">
        <f>IF($D113&lt;&gt;"",(AV113*$E113*AW113),"")</f>
        <v>348.19499999999999</v>
      </c>
      <c r="AY113" s="34">
        <f>IF($D113&lt;&gt;"",(AX113/20),"")</f>
        <v>17.409749999999999</v>
      </c>
      <c r="AZ113" s="44">
        <f>IF($D113&lt;&gt;"",(AX113-AV113),"")</f>
        <v>264.69499999999999</v>
      </c>
      <c r="BA113" s="44">
        <f>IF($D113&lt;&gt;"",(AX113/AV113),"")</f>
        <v>4.17</v>
      </c>
      <c r="BB113" s="50">
        <f>IF($D113&lt;&gt;"",(AX113*G113/20),"")</f>
        <v>20.8917</v>
      </c>
      <c r="BC113" s="44">
        <f>IF(D113&lt;&gt;"",(20/G113),"")</f>
        <v>16.666666666666668</v>
      </c>
      <c r="BD113" s="151"/>
      <c r="BE113" s="11">
        <f t="shared" si="222"/>
        <v>3.5</v>
      </c>
      <c r="BF113" s="10">
        <f>IF($D113&lt;&gt;"",(($D113*30)+BE113),"")</f>
        <v>123.5</v>
      </c>
      <c r="BG113" s="10">
        <f t="shared" si="224"/>
        <v>1</v>
      </c>
      <c r="BH113" s="331"/>
      <c r="BI113" s="34"/>
      <c r="BJ113" s="44"/>
      <c r="BK113" s="44"/>
      <c r="BL113" s="50"/>
      <c r="BM113" s="44"/>
    </row>
    <row r="114" spans="1:65" x14ac:dyDescent="0.35">
      <c r="A114" s="95"/>
      <c r="B114" s="269" t="s">
        <v>184</v>
      </c>
      <c r="C114" s="259">
        <v>3.1</v>
      </c>
      <c r="D114" s="433">
        <v>7</v>
      </c>
      <c r="E114" s="10">
        <v>4.17</v>
      </c>
      <c r="F114" s="257">
        <f t="shared" si="189"/>
        <v>29.189999999999998</v>
      </c>
      <c r="G114" s="20">
        <v>1.2</v>
      </c>
      <c r="H114" s="23">
        <f t="shared" si="190"/>
        <v>8.4</v>
      </c>
      <c r="I114" s="36"/>
      <c r="J114" s="244">
        <v>8</v>
      </c>
      <c r="K114" s="230">
        <f t="shared" si="191"/>
        <v>6.666666666666667</v>
      </c>
      <c r="L114" s="230">
        <f t="shared" si="192"/>
        <v>0.875</v>
      </c>
      <c r="M114" s="233">
        <f t="shared" si="193"/>
        <v>3.6487499999999997</v>
      </c>
      <c r="N114" s="227"/>
      <c r="O114" s="11">
        <f t="shared" si="194"/>
        <v>2</v>
      </c>
      <c r="P114" s="10">
        <f t="shared" si="195"/>
        <v>37</v>
      </c>
      <c r="Q114" s="12">
        <f t="shared" si="196"/>
        <v>1.2</v>
      </c>
      <c r="R114" s="16">
        <f t="shared" si="197"/>
        <v>185.148</v>
      </c>
      <c r="S114" s="260">
        <f t="shared" si="198"/>
        <v>37.029600000000002</v>
      </c>
      <c r="T114" s="51">
        <f t="shared" si="199"/>
        <v>148.148</v>
      </c>
      <c r="U114" s="50">
        <f t="shared" si="200"/>
        <v>5.0039999999999996</v>
      </c>
      <c r="V114" s="50">
        <f t="shared" si="201"/>
        <v>44.435519999999997</v>
      </c>
      <c r="W114" s="44">
        <f t="shared" si="202"/>
        <v>4.166666666666667</v>
      </c>
      <c r="X114" s="151"/>
      <c r="Y114" s="11">
        <f t="shared" si="203"/>
        <v>3.1</v>
      </c>
      <c r="Z114" s="10">
        <f t="shared" si="204"/>
        <v>73.099999999999994</v>
      </c>
      <c r="AA114" s="12">
        <f t="shared" si="205"/>
        <v>1</v>
      </c>
      <c r="AB114" s="16">
        <f t="shared" si="206"/>
        <v>304.827</v>
      </c>
      <c r="AC114" s="260">
        <f t="shared" si="207"/>
        <v>30.482700000000001</v>
      </c>
      <c r="AD114" s="51">
        <f t="shared" si="208"/>
        <v>231.727</v>
      </c>
      <c r="AE114" s="50">
        <f t="shared" si="209"/>
        <v>4.17</v>
      </c>
      <c r="AF114" s="50">
        <f t="shared" si="210"/>
        <v>1127.8598999999999</v>
      </c>
      <c r="AG114" s="44">
        <f t="shared" si="211"/>
        <v>8.3333333333333339</v>
      </c>
      <c r="AH114" s="151"/>
      <c r="AI114" s="203" t="str">
        <f t="shared" si="212"/>
        <v>ENEKRIL SUELOS 2016 RAL 1018 YELLOW TRAFFIC</v>
      </c>
      <c r="AJ114" s="235"/>
      <c r="AK114" s="261"/>
      <c r="AL114" s="262"/>
      <c r="AM114" s="262"/>
      <c r="AN114" s="263"/>
      <c r="AO114" s="263"/>
      <c r="AP114" s="264"/>
      <c r="AQ114" s="264"/>
      <c r="AR114" s="265"/>
      <c r="AS114" s="266"/>
      <c r="AT114" s="151"/>
      <c r="AU114" s="11">
        <f t="shared" si="213"/>
        <v>3.5</v>
      </c>
      <c r="AV114" s="10">
        <f t="shared" si="214"/>
        <v>143.5</v>
      </c>
      <c r="AW114" s="10">
        <f t="shared" si="215"/>
        <v>1</v>
      </c>
      <c r="AX114" s="34">
        <f t="shared" si="216"/>
        <v>598.39499999999998</v>
      </c>
      <c r="AY114" s="34">
        <f t="shared" si="217"/>
        <v>29.919750000000001</v>
      </c>
      <c r="AZ114" s="44">
        <f t="shared" si="218"/>
        <v>454.89499999999998</v>
      </c>
      <c r="BA114" s="44">
        <f t="shared" si="219"/>
        <v>4.17</v>
      </c>
      <c r="BB114" s="50">
        <f t="shared" si="220"/>
        <v>35.903700000000001</v>
      </c>
      <c r="BC114" s="44">
        <f t="shared" si="221"/>
        <v>16.666666666666668</v>
      </c>
      <c r="BD114" s="151"/>
      <c r="BE114" s="11">
        <f t="shared" si="222"/>
        <v>3.5</v>
      </c>
      <c r="BF114" s="10">
        <f t="shared" si="223"/>
        <v>213.5</v>
      </c>
      <c r="BG114" s="10">
        <f t="shared" si="224"/>
        <v>1</v>
      </c>
      <c r="BH114" s="331"/>
      <c r="BI114" s="34"/>
      <c r="BJ114" s="44"/>
      <c r="BK114" s="44"/>
      <c r="BL114" s="50"/>
      <c r="BM114" s="44"/>
    </row>
    <row r="115" spans="1:65" x14ac:dyDescent="0.35">
      <c r="A115" s="95"/>
      <c r="B115" s="443" t="s">
        <v>278</v>
      </c>
      <c r="C115" s="259">
        <v>2.86</v>
      </c>
      <c r="D115" s="433">
        <v>3.06</v>
      </c>
      <c r="E115" s="10">
        <v>4.17</v>
      </c>
      <c r="F115" s="257">
        <f t="shared" ref="F115:F120" si="225">IF(D115&lt;&gt;"",(D115*E115),"")</f>
        <v>12.760199999999999</v>
      </c>
      <c r="G115" s="20">
        <v>1.2</v>
      </c>
      <c r="H115" s="23">
        <f t="shared" ref="H115:H120" si="226">IF(D115&lt;&gt;"",(D115*G115),"")</f>
        <v>3.6719999999999997</v>
      </c>
      <c r="I115" s="36"/>
      <c r="J115" s="244">
        <v>8</v>
      </c>
      <c r="K115" s="230">
        <f t="shared" ref="K115:K120" si="227">IF($D115&lt;&gt;"",(J115/G115),"")</f>
        <v>6.666666666666667</v>
      </c>
      <c r="L115" s="230">
        <f t="shared" ref="L115:L120" si="228">IF($D115&lt;&gt;"",(D115/J115),"")</f>
        <v>0.38250000000000001</v>
      </c>
      <c r="M115" s="233">
        <f t="shared" ref="M115:M120" si="229">IF(D115&lt;&gt;"",(F115/J115),"")</f>
        <v>1.5950249999999999</v>
      </c>
      <c r="N115" s="227"/>
      <c r="O115" s="11">
        <f t="shared" si="194"/>
        <v>2</v>
      </c>
      <c r="P115" s="10">
        <f t="shared" ref="P115:P120" si="230">IF($D115&lt;&gt;"",(($D115*5)+O115),"")</f>
        <v>17.3</v>
      </c>
      <c r="Q115" s="12">
        <f t="shared" si="196"/>
        <v>1.2</v>
      </c>
      <c r="R115" s="16">
        <f t="shared" ref="R115:R120" si="231">IF($D115&lt;&gt;"",(P115*$E115*Q115),"")</f>
        <v>86.569200000000009</v>
      </c>
      <c r="S115" s="260">
        <f t="shared" ref="S115:S120" si="232">IF($D115&lt;&gt;"",(R115/5),"")</f>
        <v>17.313840000000003</v>
      </c>
      <c r="T115" s="51">
        <f t="shared" ref="T115:T120" si="233">IF($D115&lt;&gt;"",(R115-P115),"")</f>
        <v>69.269200000000012</v>
      </c>
      <c r="U115" s="50">
        <f t="shared" ref="U115:U120" si="234">IF($D115&lt;&gt;"",(R115/P115),"")</f>
        <v>5.0040000000000004</v>
      </c>
      <c r="V115" s="50">
        <f t="shared" ref="V115:V120" si="235">IF($D115&lt;&gt;"",(R115*G115/5),"")</f>
        <v>20.776608000000003</v>
      </c>
      <c r="W115" s="44">
        <f t="shared" ref="W115:W120" si="236">IF(D115&lt;&gt;"",(5/G115),"")</f>
        <v>4.166666666666667</v>
      </c>
      <c r="X115" s="151"/>
      <c r="Y115" s="11">
        <f t="shared" si="203"/>
        <v>3.1</v>
      </c>
      <c r="Z115" s="10">
        <f t="shared" ref="Z115:Z120" si="237">IF($D115&lt;&gt;"",(($D115*10)+Y115),"")</f>
        <v>33.700000000000003</v>
      </c>
      <c r="AA115" s="12">
        <f t="shared" si="205"/>
        <v>1</v>
      </c>
      <c r="AB115" s="16">
        <f t="shared" ref="AB115:AB120" si="238">IF($D115&lt;&gt;"",(Z115*$E115*AA115),"")</f>
        <v>140.529</v>
      </c>
      <c r="AC115" s="260">
        <f t="shared" si="207"/>
        <v>14.052899999999999</v>
      </c>
      <c r="AD115" s="51">
        <f t="shared" si="208"/>
        <v>106.82899999999999</v>
      </c>
      <c r="AE115" s="50">
        <f t="shared" si="209"/>
        <v>4.17</v>
      </c>
      <c r="AF115" s="50">
        <f t="shared" si="210"/>
        <v>243.11516999999998</v>
      </c>
      <c r="AG115" s="44">
        <f t="shared" si="211"/>
        <v>8.3333333333333339</v>
      </c>
      <c r="AH115" s="151"/>
      <c r="AI115" s="203" t="str">
        <f t="shared" si="212"/>
        <v>ENEKRIL SUELOS 2003</v>
      </c>
      <c r="AJ115" s="235"/>
      <c r="AK115" s="261"/>
      <c r="AL115" s="262"/>
      <c r="AM115" s="262"/>
      <c r="AN115" s="263"/>
      <c r="AO115" s="263"/>
      <c r="AP115" s="264"/>
      <c r="AQ115" s="264"/>
      <c r="AR115" s="265"/>
      <c r="AS115" s="266"/>
      <c r="AT115" s="151"/>
      <c r="AU115" s="11">
        <f t="shared" si="213"/>
        <v>3.5</v>
      </c>
      <c r="AV115" s="10">
        <f t="shared" si="214"/>
        <v>64.7</v>
      </c>
      <c r="AW115" s="10">
        <f t="shared" si="215"/>
        <v>1</v>
      </c>
      <c r="AX115" s="34">
        <f t="shared" si="216"/>
        <v>269.79900000000004</v>
      </c>
      <c r="AY115" s="34">
        <f t="shared" si="217"/>
        <v>13.489950000000002</v>
      </c>
      <c r="AZ115" s="44">
        <f t="shared" si="218"/>
        <v>205.09900000000005</v>
      </c>
      <c r="BA115" s="44">
        <f t="shared" si="219"/>
        <v>4.17</v>
      </c>
      <c r="BB115" s="50">
        <f t="shared" si="220"/>
        <v>16.187940000000001</v>
      </c>
      <c r="BC115" s="44">
        <f t="shared" si="221"/>
        <v>16.666666666666668</v>
      </c>
      <c r="BD115" s="151"/>
      <c r="BE115" s="11">
        <f t="shared" si="222"/>
        <v>3.5</v>
      </c>
      <c r="BF115" s="10">
        <f t="shared" si="223"/>
        <v>95.3</v>
      </c>
      <c r="BG115" s="10">
        <f t="shared" si="224"/>
        <v>1</v>
      </c>
      <c r="BH115" s="331"/>
      <c r="BI115" s="34"/>
      <c r="BJ115" s="44"/>
      <c r="BK115" s="44"/>
      <c r="BL115" s="50"/>
      <c r="BM115" s="44"/>
    </row>
    <row r="116" spans="1:65" x14ac:dyDescent="0.35">
      <c r="A116" s="95"/>
      <c r="B116" s="443" t="s">
        <v>279</v>
      </c>
      <c r="C116" s="259">
        <v>1.71</v>
      </c>
      <c r="D116" s="433">
        <v>1.91</v>
      </c>
      <c r="E116" s="10">
        <v>4.17</v>
      </c>
      <c r="F116" s="257">
        <f t="shared" si="225"/>
        <v>7.9646999999999997</v>
      </c>
      <c r="G116" s="20">
        <v>1.2</v>
      </c>
      <c r="H116" s="23">
        <f t="shared" si="226"/>
        <v>2.2919999999999998</v>
      </c>
      <c r="I116" s="36"/>
      <c r="J116" s="244">
        <v>8</v>
      </c>
      <c r="K116" s="230">
        <f t="shared" si="227"/>
        <v>6.666666666666667</v>
      </c>
      <c r="L116" s="230">
        <f t="shared" si="228"/>
        <v>0.23874999999999999</v>
      </c>
      <c r="M116" s="233">
        <f t="shared" si="229"/>
        <v>0.99558749999999996</v>
      </c>
      <c r="N116" s="227"/>
      <c r="O116" s="11">
        <f t="shared" si="194"/>
        <v>2</v>
      </c>
      <c r="P116" s="10">
        <f t="shared" si="230"/>
        <v>11.549999999999999</v>
      </c>
      <c r="Q116" s="12">
        <f t="shared" si="196"/>
        <v>1.2</v>
      </c>
      <c r="R116" s="16">
        <f t="shared" si="231"/>
        <v>57.796199999999985</v>
      </c>
      <c r="S116" s="260">
        <f t="shared" si="232"/>
        <v>11.559239999999997</v>
      </c>
      <c r="T116" s="51">
        <f t="shared" si="233"/>
        <v>46.246199999999988</v>
      </c>
      <c r="U116" s="50">
        <f t="shared" si="234"/>
        <v>5.0039999999999996</v>
      </c>
      <c r="V116" s="50">
        <f t="shared" si="235"/>
        <v>13.871087999999995</v>
      </c>
      <c r="W116" s="44">
        <f t="shared" si="236"/>
        <v>4.166666666666667</v>
      </c>
      <c r="X116" s="151"/>
      <c r="Y116" s="11">
        <f t="shared" si="203"/>
        <v>3.1</v>
      </c>
      <c r="Z116" s="10">
        <f t="shared" si="237"/>
        <v>22.2</v>
      </c>
      <c r="AA116" s="12">
        <f t="shared" si="205"/>
        <v>1</v>
      </c>
      <c r="AB116" s="16">
        <f t="shared" si="238"/>
        <v>92.573999999999998</v>
      </c>
      <c r="AC116" s="260">
        <f t="shared" si="207"/>
        <v>9.2574000000000005</v>
      </c>
      <c r="AD116" s="51">
        <f t="shared" si="208"/>
        <v>70.373999999999995</v>
      </c>
      <c r="AE116" s="50">
        <f t="shared" si="209"/>
        <v>4.17</v>
      </c>
      <c r="AF116" s="50">
        <f t="shared" si="210"/>
        <v>106.92296999999999</v>
      </c>
      <c r="AG116" s="44">
        <f t="shared" si="211"/>
        <v>8.3333333333333339</v>
      </c>
      <c r="AH116" s="151"/>
      <c r="AI116" s="203" t="str">
        <f t="shared" si="212"/>
        <v>ENEKRIL SUELOS 6019</v>
      </c>
      <c r="AJ116" s="235"/>
      <c r="AK116" s="261"/>
      <c r="AL116" s="262"/>
      <c r="AM116" s="262"/>
      <c r="AN116" s="263"/>
      <c r="AO116" s="263"/>
      <c r="AP116" s="264"/>
      <c r="AQ116" s="264"/>
      <c r="AR116" s="265"/>
      <c r="AS116" s="266"/>
      <c r="AT116" s="151"/>
      <c r="AU116" s="11">
        <f t="shared" si="213"/>
        <v>3.5</v>
      </c>
      <c r="AV116" s="10">
        <f t="shared" si="214"/>
        <v>41.699999999999996</v>
      </c>
      <c r="AW116" s="10">
        <f t="shared" si="215"/>
        <v>1</v>
      </c>
      <c r="AX116" s="34">
        <f t="shared" si="216"/>
        <v>173.88899999999998</v>
      </c>
      <c r="AY116" s="34">
        <f t="shared" si="217"/>
        <v>8.6944499999999998</v>
      </c>
      <c r="AZ116" s="44">
        <f t="shared" si="218"/>
        <v>132.18899999999999</v>
      </c>
      <c r="BA116" s="44">
        <f t="shared" si="219"/>
        <v>4.17</v>
      </c>
      <c r="BB116" s="50">
        <f t="shared" si="220"/>
        <v>10.433339999999998</v>
      </c>
      <c r="BC116" s="44">
        <f t="shared" si="221"/>
        <v>16.666666666666668</v>
      </c>
      <c r="BD116" s="151"/>
      <c r="BE116" s="11">
        <f t="shared" si="222"/>
        <v>3.5</v>
      </c>
      <c r="BF116" s="10">
        <f t="shared" si="223"/>
        <v>60.8</v>
      </c>
      <c r="BG116" s="10">
        <f t="shared" si="224"/>
        <v>1</v>
      </c>
      <c r="BH116" s="331"/>
      <c r="BI116" s="34"/>
      <c r="BJ116" s="44"/>
      <c r="BK116" s="44"/>
      <c r="BL116" s="50"/>
      <c r="BM116" s="44"/>
    </row>
    <row r="117" spans="1:65" x14ac:dyDescent="0.35">
      <c r="A117" s="95"/>
      <c r="B117" s="443" t="s">
        <v>274</v>
      </c>
      <c r="C117" s="259">
        <v>1.98</v>
      </c>
      <c r="D117" s="433">
        <v>2.1800000000000002</v>
      </c>
      <c r="E117" s="10">
        <v>4.17</v>
      </c>
      <c r="F117" s="257">
        <f t="shared" si="225"/>
        <v>9.0906000000000002</v>
      </c>
      <c r="G117" s="20">
        <v>1.2</v>
      </c>
      <c r="H117" s="23">
        <f t="shared" si="226"/>
        <v>2.6160000000000001</v>
      </c>
      <c r="I117" s="36"/>
      <c r="J117" s="244">
        <v>8</v>
      </c>
      <c r="K117" s="230">
        <f t="shared" si="227"/>
        <v>6.666666666666667</v>
      </c>
      <c r="L117" s="230">
        <f t="shared" si="228"/>
        <v>0.27250000000000002</v>
      </c>
      <c r="M117" s="233">
        <f t="shared" si="229"/>
        <v>1.136325</v>
      </c>
      <c r="N117" s="227"/>
      <c r="O117" s="11">
        <f t="shared" si="194"/>
        <v>2</v>
      </c>
      <c r="P117" s="10">
        <f t="shared" si="230"/>
        <v>12.9</v>
      </c>
      <c r="Q117" s="12">
        <f t="shared" si="196"/>
        <v>1.2</v>
      </c>
      <c r="R117" s="16">
        <f t="shared" si="231"/>
        <v>64.551599999999993</v>
      </c>
      <c r="S117" s="260">
        <f t="shared" si="232"/>
        <v>12.910319999999999</v>
      </c>
      <c r="T117" s="51">
        <f t="shared" si="233"/>
        <v>51.651599999999995</v>
      </c>
      <c r="U117" s="50">
        <f t="shared" si="234"/>
        <v>5.0039999999999996</v>
      </c>
      <c r="V117" s="50">
        <f t="shared" si="235"/>
        <v>15.492383999999998</v>
      </c>
      <c r="W117" s="44">
        <f t="shared" si="236"/>
        <v>4.166666666666667</v>
      </c>
      <c r="X117" s="151"/>
      <c r="Y117" s="11">
        <f t="shared" si="203"/>
        <v>3.1</v>
      </c>
      <c r="Z117" s="10">
        <f t="shared" si="237"/>
        <v>24.900000000000002</v>
      </c>
      <c r="AA117" s="12">
        <f t="shared" si="205"/>
        <v>1</v>
      </c>
      <c r="AB117" s="16">
        <f t="shared" si="238"/>
        <v>103.83300000000001</v>
      </c>
      <c r="AC117" s="260">
        <f t="shared" si="207"/>
        <v>10.383300000000002</v>
      </c>
      <c r="AD117" s="51">
        <f t="shared" si="208"/>
        <v>78.933000000000007</v>
      </c>
      <c r="AE117" s="50">
        <f t="shared" si="209"/>
        <v>4.17</v>
      </c>
      <c r="AF117" s="50">
        <f t="shared" si="210"/>
        <v>133.94457000000003</v>
      </c>
      <c r="AG117" s="44">
        <f t="shared" si="211"/>
        <v>8.3333333333333339</v>
      </c>
      <c r="AH117" s="151"/>
      <c r="AI117" s="203" t="str">
        <f t="shared" si="212"/>
        <v>ENEKRIL SUELOS 5018</v>
      </c>
      <c r="AJ117" s="235"/>
      <c r="AK117" s="261"/>
      <c r="AL117" s="262"/>
      <c r="AM117" s="262"/>
      <c r="AN117" s="263"/>
      <c r="AO117" s="263"/>
      <c r="AP117" s="264"/>
      <c r="AQ117" s="264"/>
      <c r="AR117" s="265"/>
      <c r="AS117" s="266"/>
      <c r="AT117" s="151"/>
      <c r="AU117" s="11">
        <f t="shared" si="213"/>
        <v>3.5</v>
      </c>
      <c r="AV117" s="10">
        <f t="shared" si="214"/>
        <v>47.1</v>
      </c>
      <c r="AW117" s="10">
        <f t="shared" si="215"/>
        <v>1</v>
      </c>
      <c r="AX117" s="34">
        <f t="shared" si="216"/>
        <v>196.40700000000001</v>
      </c>
      <c r="AY117" s="34">
        <f t="shared" si="217"/>
        <v>9.8203500000000012</v>
      </c>
      <c r="AZ117" s="44">
        <f t="shared" si="218"/>
        <v>149.30700000000002</v>
      </c>
      <c r="BA117" s="44">
        <f t="shared" si="219"/>
        <v>4.17</v>
      </c>
      <c r="BB117" s="50">
        <f t="shared" si="220"/>
        <v>11.784420000000001</v>
      </c>
      <c r="BC117" s="44">
        <f t="shared" si="221"/>
        <v>16.666666666666668</v>
      </c>
      <c r="BD117" s="151"/>
      <c r="BE117" s="11">
        <f t="shared" si="222"/>
        <v>3.5</v>
      </c>
      <c r="BF117" s="10">
        <f t="shared" si="223"/>
        <v>68.900000000000006</v>
      </c>
      <c r="BG117" s="10">
        <f t="shared" si="224"/>
        <v>1</v>
      </c>
      <c r="BH117" s="331"/>
      <c r="BI117" s="34"/>
      <c r="BJ117" s="44"/>
      <c r="BK117" s="44"/>
      <c r="BL117" s="50"/>
      <c r="BM117" s="44"/>
    </row>
    <row r="118" spans="1:65" x14ac:dyDescent="0.35">
      <c r="A118" s="95"/>
      <c r="B118" s="444" t="s">
        <v>275</v>
      </c>
      <c r="C118" s="259">
        <v>2.44</v>
      </c>
      <c r="D118" s="433">
        <v>2.64</v>
      </c>
      <c r="E118" s="10">
        <v>4.17</v>
      </c>
      <c r="F118" s="257">
        <f t="shared" si="225"/>
        <v>11.008800000000001</v>
      </c>
      <c r="G118" s="20">
        <v>1.2</v>
      </c>
      <c r="H118" s="23">
        <f t="shared" si="226"/>
        <v>3.1680000000000001</v>
      </c>
      <c r="I118" s="36"/>
      <c r="J118" s="244">
        <v>8</v>
      </c>
      <c r="K118" s="230">
        <f t="shared" si="227"/>
        <v>6.666666666666667</v>
      </c>
      <c r="L118" s="230">
        <f t="shared" si="228"/>
        <v>0.33</v>
      </c>
      <c r="M118" s="233">
        <f t="shared" si="229"/>
        <v>1.3761000000000001</v>
      </c>
      <c r="N118" s="227"/>
      <c r="O118" s="11">
        <f t="shared" si="194"/>
        <v>2</v>
      </c>
      <c r="P118" s="10">
        <f t="shared" si="230"/>
        <v>15.200000000000001</v>
      </c>
      <c r="Q118" s="12">
        <f t="shared" si="196"/>
        <v>1.2</v>
      </c>
      <c r="R118" s="16">
        <f t="shared" si="231"/>
        <v>76.0608</v>
      </c>
      <c r="S118" s="260">
        <f t="shared" si="232"/>
        <v>15.212160000000001</v>
      </c>
      <c r="T118" s="51">
        <f t="shared" si="233"/>
        <v>60.860799999999998</v>
      </c>
      <c r="U118" s="50">
        <f t="shared" si="234"/>
        <v>5.0039999999999996</v>
      </c>
      <c r="V118" s="50">
        <f t="shared" si="235"/>
        <v>18.254591999999999</v>
      </c>
      <c r="W118" s="44">
        <f t="shared" si="236"/>
        <v>4.166666666666667</v>
      </c>
      <c r="X118" s="151"/>
      <c r="Y118" s="11">
        <f t="shared" si="203"/>
        <v>3.1</v>
      </c>
      <c r="Z118" s="10">
        <f t="shared" si="237"/>
        <v>29.500000000000004</v>
      </c>
      <c r="AA118" s="12">
        <f t="shared" si="205"/>
        <v>1</v>
      </c>
      <c r="AB118" s="16">
        <f t="shared" si="238"/>
        <v>123.01500000000001</v>
      </c>
      <c r="AC118" s="260">
        <f t="shared" si="207"/>
        <v>12.301500000000001</v>
      </c>
      <c r="AD118" s="51">
        <f t="shared" si="208"/>
        <v>93.515000000000015</v>
      </c>
      <c r="AE118" s="50">
        <f t="shared" si="209"/>
        <v>4.17</v>
      </c>
      <c r="AF118" s="50">
        <f t="shared" si="210"/>
        <v>186.98280000000005</v>
      </c>
      <c r="AG118" s="44">
        <f t="shared" si="211"/>
        <v>8.3333333333333339</v>
      </c>
      <c r="AH118" s="151"/>
      <c r="AI118" s="203" t="str">
        <f t="shared" si="212"/>
        <v>ENEKRIL SUELOS 6037</v>
      </c>
      <c r="AJ118" s="235"/>
      <c r="AK118" s="261"/>
      <c r="AL118" s="262"/>
      <c r="AM118" s="262"/>
      <c r="AN118" s="263"/>
      <c r="AO118" s="263"/>
      <c r="AP118" s="264"/>
      <c r="AQ118" s="264"/>
      <c r="AR118" s="265"/>
      <c r="AS118" s="266"/>
      <c r="AT118" s="151"/>
      <c r="AU118" s="11">
        <f t="shared" si="213"/>
        <v>3.5</v>
      </c>
      <c r="AV118" s="10">
        <f t="shared" si="214"/>
        <v>56.300000000000004</v>
      </c>
      <c r="AW118" s="10">
        <f t="shared" si="215"/>
        <v>1</v>
      </c>
      <c r="AX118" s="34">
        <f t="shared" si="216"/>
        <v>234.77100000000002</v>
      </c>
      <c r="AY118" s="34">
        <f t="shared" si="217"/>
        <v>11.73855</v>
      </c>
      <c r="AZ118" s="44">
        <f t="shared" si="218"/>
        <v>178.471</v>
      </c>
      <c r="BA118" s="44">
        <f t="shared" si="219"/>
        <v>4.17</v>
      </c>
      <c r="BB118" s="50">
        <f t="shared" si="220"/>
        <v>14.086260000000001</v>
      </c>
      <c r="BC118" s="44">
        <f t="shared" si="221"/>
        <v>16.666666666666668</v>
      </c>
      <c r="BD118" s="151"/>
      <c r="BE118" s="11">
        <f t="shared" si="222"/>
        <v>3.5</v>
      </c>
      <c r="BF118" s="10">
        <f t="shared" si="223"/>
        <v>82.7</v>
      </c>
      <c r="BG118" s="10">
        <f t="shared" si="224"/>
        <v>1</v>
      </c>
      <c r="BH118" s="331"/>
      <c r="BI118" s="34"/>
      <c r="BJ118" s="44"/>
      <c r="BK118" s="44"/>
      <c r="BL118" s="50"/>
      <c r="BM118" s="44"/>
    </row>
    <row r="119" spans="1:65" x14ac:dyDescent="0.35">
      <c r="A119" s="95"/>
      <c r="B119" s="444" t="s">
        <v>276</v>
      </c>
      <c r="C119" s="259">
        <v>2.58</v>
      </c>
      <c r="D119" s="433">
        <v>2.78</v>
      </c>
      <c r="E119" s="10">
        <v>4.17</v>
      </c>
      <c r="F119" s="257">
        <f t="shared" si="225"/>
        <v>11.592599999999999</v>
      </c>
      <c r="G119" s="20">
        <v>1.2</v>
      </c>
      <c r="H119" s="23">
        <f t="shared" si="226"/>
        <v>3.3359999999999999</v>
      </c>
      <c r="I119" s="36"/>
      <c r="J119" s="244">
        <v>8</v>
      </c>
      <c r="K119" s="230">
        <f t="shared" si="227"/>
        <v>6.666666666666667</v>
      </c>
      <c r="L119" s="230">
        <f t="shared" si="228"/>
        <v>0.34749999999999998</v>
      </c>
      <c r="M119" s="233">
        <f t="shared" si="229"/>
        <v>1.4490749999999999</v>
      </c>
      <c r="N119" s="227"/>
      <c r="O119" s="11">
        <f t="shared" si="194"/>
        <v>2</v>
      </c>
      <c r="P119" s="10">
        <f t="shared" si="230"/>
        <v>15.899999999999999</v>
      </c>
      <c r="Q119" s="12">
        <f t="shared" si="196"/>
        <v>1.2</v>
      </c>
      <c r="R119" s="16">
        <f t="shared" si="231"/>
        <v>79.563599999999994</v>
      </c>
      <c r="S119" s="260">
        <f t="shared" si="232"/>
        <v>15.912719999999998</v>
      </c>
      <c r="T119" s="51">
        <f t="shared" si="233"/>
        <v>63.663599999999995</v>
      </c>
      <c r="U119" s="50">
        <f t="shared" si="234"/>
        <v>5.0040000000000004</v>
      </c>
      <c r="V119" s="50">
        <f t="shared" si="235"/>
        <v>19.095263999999997</v>
      </c>
      <c r="W119" s="44">
        <f t="shared" si="236"/>
        <v>4.166666666666667</v>
      </c>
      <c r="X119" s="151"/>
      <c r="Y119" s="11">
        <f t="shared" si="203"/>
        <v>3.1</v>
      </c>
      <c r="Z119" s="10">
        <f t="shared" si="237"/>
        <v>30.9</v>
      </c>
      <c r="AA119" s="12">
        <f t="shared" si="205"/>
        <v>1</v>
      </c>
      <c r="AB119" s="16">
        <f t="shared" si="238"/>
        <v>128.85299999999998</v>
      </c>
      <c r="AC119" s="260">
        <f t="shared" si="207"/>
        <v>12.885299999999997</v>
      </c>
      <c r="AD119" s="51">
        <f t="shared" si="208"/>
        <v>97.952999999999975</v>
      </c>
      <c r="AE119" s="50">
        <f t="shared" si="209"/>
        <v>4.17</v>
      </c>
      <c r="AF119" s="50">
        <f t="shared" si="210"/>
        <v>204.87626999999992</v>
      </c>
      <c r="AG119" s="44">
        <f t="shared" si="211"/>
        <v>8.3333333333333339</v>
      </c>
      <c r="AH119" s="151"/>
      <c r="AI119" s="203" t="str">
        <f t="shared" si="212"/>
        <v>ENEKRIL SUELOS 6029</v>
      </c>
      <c r="AJ119" s="235"/>
      <c r="AK119" s="261"/>
      <c r="AL119" s="262"/>
      <c r="AM119" s="262"/>
      <c r="AN119" s="263"/>
      <c r="AO119" s="263"/>
      <c r="AP119" s="264"/>
      <c r="AQ119" s="264"/>
      <c r="AR119" s="265"/>
      <c r="AS119" s="266"/>
      <c r="AT119" s="151"/>
      <c r="AU119" s="11">
        <f t="shared" si="213"/>
        <v>3.5</v>
      </c>
      <c r="AV119" s="10">
        <f t="shared" si="214"/>
        <v>59.099999999999994</v>
      </c>
      <c r="AW119" s="10">
        <f t="shared" si="215"/>
        <v>1</v>
      </c>
      <c r="AX119" s="34">
        <f t="shared" si="216"/>
        <v>246.44699999999997</v>
      </c>
      <c r="AY119" s="34">
        <f t="shared" si="217"/>
        <v>12.322349999999998</v>
      </c>
      <c r="AZ119" s="44">
        <f t="shared" si="218"/>
        <v>187.34699999999998</v>
      </c>
      <c r="BA119" s="44">
        <f t="shared" si="219"/>
        <v>4.17</v>
      </c>
      <c r="BB119" s="50">
        <f t="shared" si="220"/>
        <v>14.786819999999997</v>
      </c>
      <c r="BC119" s="44">
        <f t="shared" si="221"/>
        <v>16.666666666666668</v>
      </c>
      <c r="BD119" s="151"/>
      <c r="BE119" s="11">
        <f t="shared" si="222"/>
        <v>3.5</v>
      </c>
      <c r="BF119" s="10">
        <f t="shared" si="223"/>
        <v>86.899999999999991</v>
      </c>
      <c r="BG119" s="10">
        <f t="shared" si="224"/>
        <v>1</v>
      </c>
      <c r="BH119" s="331"/>
      <c r="BI119" s="34"/>
      <c r="BJ119" s="44"/>
      <c r="BK119" s="44"/>
      <c r="BL119" s="50"/>
      <c r="BM119" s="44"/>
    </row>
    <row r="120" spans="1:65" x14ac:dyDescent="0.35">
      <c r="A120" s="95"/>
      <c r="B120" s="444" t="s">
        <v>277</v>
      </c>
      <c r="C120" s="259">
        <v>3.49</v>
      </c>
      <c r="D120" s="433">
        <v>3.69</v>
      </c>
      <c r="E120" s="10">
        <v>4.17</v>
      </c>
      <c r="F120" s="257">
        <f t="shared" si="225"/>
        <v>15.3873</v>
      </c>
      <c r="G120" s="20">
        <v>1.2</v>
      </c>
      <c r="H120" s="23">
        <f t="shared" si="226"/>
        <v>4.4279999999999999</v>
      </c>
      <c r="I120" s="36"/>
      <c r="J120" s="244">
        <v>8</v>
      </c>
      <c r="K120" s="230">
        <f t="shared" si="227"/>
        <v>6.666666666666667</v>
      </c>
      <c r="L120" s="230">
        <f t="shared" si="228"/>
        <v>0.46124999999999999</v>
      </c>
      <c r="M120" s="233">
        <f t="shared" si="229"/>
        <v>1.9234125</v>
      </c>
      <c r="N120" s="227"/>
      <c r="O120" s="11">
        <f t="shared" si="194"/>
        <v>2</v>
      </c>
      <c r="P120" s="10">
        <f t="shared" si="230"/>
        <v>20.45</v>
      </c>
      <c r="Q120" s="12">
        <f t="shared" si="196"/>
        <v>1.2</v>
      </c>
      <c r="R120" s="16">
        <f t="shared" si="231"/>
        <v>102.3318</v>
      </c>
      <c r="S120" s="260">
        <f t="shared" si="232"/>
        <v>20.466360000000002</v>
      </c>
      <c r="T120" s="51">
        <f t="shared" si="233"/>
        <v>81.881799999999998</v>
      </c>
      <c r="U120" s="50">
        <f t="shared" si="234"/>
        <v>5.0040000000000004</v>
      </c>
      <c r="V120" s="50">
        <f t="shared" si="235"/>
        <v>24.559632000000001</v>
      </c>
      <c r="W120" s="44">
        <f t="shared" si="236"/>
        <v>4.166666666666667</v>
      </c>
      <c r="X120" s="151"/>
      <c r="Y120" s="11">
        <f t="shared" si="203"/>
        <v>3.1</v>
      </c>
      <c r="Z120" s="10">
        <f t="shared" si="237"/>
        <v>40</v>
      </c>
      <c r="AA120" s="12">
        <f t="shared" si="205"/>
        <v>1</v>
      </c>
      <c r="AB120" s="16">
        <f t="shared" si="238"/>
        <v>166.8</v>
      </c>
      <c r="AC120" s="260">
        <f t="shared" si="207"/>
        <v>16.68</v>
      </c>
      <c r="AD120" s="51">
        <f t="shared" si="208"/>
        <v>126.80000000000001</v>
      </c>
      <c r="AE120" s="50">
        <f t="shared" si="209"/>
        <v>4.17</v>
      </c>
      <c r="AF120" s="50">
        <f t="shared" si="210"/>
        <v>341.10599999999999</v>
      </c>
      <c r="AG120" s="44">
        <f t="shared" si="211"/>
        <v>8.3333333333333339</v>
      </c>
      <c r="AH120" s="151"/>
      <c r="AI120" s="203" t="str">
        <f t="shared" si="212"/>
        <v>ENEKRIL SUELOS 6036</v>
      </c>
      <c r="AJ120" s="235"/>
      <c r="AK120" s="261"/>
      <c r="AL120" s="262"/>
      <c r="AM120" s="262"/>
      <c r="AN120" s="263"/>
      <c r="AO120" s="263"/>
      <c r="AP120" s="264"/>
      <c r="AQ120" s="264"/>
      <c r="AR120" s="265"/>
      <c r="AS120" s="266"/>
      <c r="AT120" s="151"/>
      <c r="AU120" s="11">
        <f t="shared" si="213"/>
        <v>3.5</v>
      </c>
      <c r="AV120" s="10">
        <f t="shared" si="214"/>
        <v>77.3</v>
      </c>
      <c r="AW120" s="10">
        <f t="shared" si="215"/>
        <v>1</v>
      </c>
      <c r="AX120" s="34">
        <f t="shared" si="216"/>
        <v>322.34100000000001</v>
      </c>
      <c r="AY120" s="34">
        <f t="shared" si="217"/>
        <v>16.117049999999999</v>
      </c>
      <c r="AZ120" s="44">
        <f t="shared" si="218"/>
        <v>245.041</v>
      </c>
      <c r="BA120" s="44">
        <f t="shared" si="219"/>
        <v>4.17</v>
      </c>
      <c r="BB120" s="50">
        <f t="shared" si="220"/>
        <v>19.34046</v>
      </c>
      <c r="BC120" s="44">
        <f t="shared" si="221"/>
        <v>16.666666666666668</v>
      </c>
      <c r="BD120" s="151"/>
      <c r="BE120" s="11">
        <f t="shared" si="222"/>
        <v>3.5</v>
      </c>
      <c r="BF120" s="10">
        <f t="shared" si="223"/>
        <v>114.2</v>
      </c>
      <c r="BG120" s="10">
        <f t="shared" si="224"/>
        <v>1</v>
      </c>
      <c r="BH120" s="331"/>
      <c r="BI120" s="34"/>
      <c r="BJ120" s="44"/>
      <c r="BK120" s="44"/>
      <c r="BL120" s="50"/>
      <c r="BM120" s="44"/>
    </row>
    <row r="121" spans="1:65" x14ac:dyDescent="0.35">
      <c r="A121" s="95"/>
      <c r="B121" s="444" t="s">
        <v>314</v>
      </c>
      <c r="C121" s="259">
        <v>4.5</v>
      </c>
      <c r="D121" s="433">
        <v>4.5</v>
      </c>
      <c r="E121" s="10">
        <v>4.17</v>
      </c>
      <c r="F121" s="257">
        <f t="shared" ref="F121" si="239">IF(D121&lt;&gt;"",(D121*E121),"")</f>
        <v>18.765000000000001</v>
      </c>
      <c r="G121" s="20">
        <v>1.2</v>
      </c>
      <c r="H121" s="23">
        <f t="shared" ref="H121" si="240">IF(D121&lt;&gt;"",(D121*G121),"")</f>
        <v>5.3999999999999995</v>
      </c>
      <c r="I121" s="36"/>
      <c r="J121" s="244">
        <v>8</v>
      </c>
      <c r="K121" s="230">
        <f t="shared" ref="K121" si="241">IF($D121&lt;&gt;"",(J121/G121),"")</f>
        <v>6.666666666666667</v>
      </c>
      <c r="L121" s="230">
        <f t="shared" ref="L121" si="242">IF($D121&lt;&gt;"",(D121/J121),"")</f>
        <v>0.5625</v>
      </c>
      <c r="M121" s="233">
        <f t="shared" ref="M121" si="243">IF(D121&lt;&gt;"",(F121/J121),"")</f>
        <v>2.3456250000000001</v>
      </c>
      <c r="N121" s="227"/>
      <c r="O121" s="11">
        <f t="shared" si="194"/>
        <v>2</v>
      </c>
      <c r="P121" s="10">
        <f t="shared" ref="P121" si="244">IF($D121&lt;&gt;"",(($D121*5)+O121),"")</f>
        <v>24.5</v>
      </c>
      <c r="Q121" s="12">
        <f t="shared" si="196"/>
        <v>1.2</v>
      </c>
      <c r="R121" s="16">
        <f t="shared" ref="R121" si="245">IF($D121&lt;&gt;"",(P121*$E121*Q121),"")</f>
        <v>122.59799999999998</v>
      </c>
      <c r="S121" s="260">
        <f t="shared" ref="S121" si="246">IF($D121&lt;&gt;"",(R121/5),"")</f>
        <v>24.519599999999997</v>
      </c>
      <c r="T121" s="51">
        <f t="shared" ref="T121" si="247">IF($D121&lt;&gt;"",(R121-P121),"")</f>
        <v>98.097999999999985</v>
      </c>
      <c r="U121" s="50">
        <f t="shared" ref="U121" si="248">IF($D121&lt;&gt;"",(R121/P121),"")</f>
        <v>5.0039999999999996</v>
      </c>
      <c r="V121" s="50">
        <f t="shared" ref="V121" si="249">IF($D121&lt;&gt;"",(R121*G121/5),"")</f>
        <v>29.423519999999996</v>
      </c>
      <c r="W121" s="44">
        <f t="shared" ref="W121" si="250">IF(D121&lt;&gt;"",(5/G121),"")</f>
        <v>4.166666666666667</v>
      </c>
      <c r="X121" s="151"/>
      <c r="Y121" s="11">
        <f t="shared" si="203"/>
        <v>3.1</v>
      </c>
      <c r="Z121" s="10">
        <f t="shared" ref="Z121" si="251">IF($D121&lt;&gt;"",(($D121*10)+Y121),"")</f>
        <v>48.1</v>
      </c>
      <c r="AA121" s="12">
        <f t="shared" si="205"/>
        <v>1</v>
      </c>
      <c r="AB121" s="16">
        <f t="shared" ref="AB121" si="252">IF($D121&lt;&gt;"",(Z121*$E121*AA121),"")</f>
        <v>200.577</v>
      </c>
      <c r="AC121" s="260">
        <f t="shared" ref="AC121" si="253">IF($D121&lt;&gt;"",(AB121/10),"")</f>
        <v>20.057700000000001</v>
      </c>
      <c r="AD121" s="51">
        <f t="shared" ref="AD121" si="254">IF($D121&lt;&gt;"",(AB121-Z121),"")</f>
        <v>152.477</v>
      </c>
      <c r="AE121" s="50">
        <f t="shared" ref="AE121" si="255">IF($D121&lt;&gt;"",(AB121/Z121),"")</f>
        <v>4.17</v>
      </c>
      <c r="AF121" s="50">
        <f t="shared" ref="AF121" si="256">IF($D121&lt;&gt;"",(AB121*P121/10),"")</f>
        <v>491.41364999999996</v>
      </c>
      <c r="AG121" s="44">
        <f t="shared" ref="AG121" si="257">IF(M121&lt;&gt;"",(10/G121),"")</f>
        <v>8.3333333333333339</v>
      </c>
      <c r="AH121" s="151"/>
      <c r="AI121" s="203" t="str">
        <f t="shared" si="212"/>
        <v>ENEKRIL SUELOS 1023/1026</v>
      </c>
      <c r="AJ121" s="235"/>
      <c r="AK121" s="261"/>
      <c r="AL121" s="262"/>
      <c r="AM121" s="262"/>
      <c r="AN121" s="263"/>
      <c r="AO121" s="263"/>
      <c r="AP121" s="264"/>
      <c r="AQ121" s="264"/>
      <c r="AR121" s="265"/>
      <c r="AS121" s="266"/>
      <c r="AT121" s="151"/>
      <c r="AU121" s="11">
        <f t="shared" si="213"/>
        <v>3.5</v>
      </c>
      <c r="AV121" s="10">
        <f t="shared" ref="AV121" si="258">IF($D121&lt;&gt;"",(($D121*20)+AU121),"")</f>
        <v>93.5</v>
      </c>
      <c r="AW121" s="10">
        <f t="shared" si="215"/>
        <v>1</v>
      </c>
      <c r="AX121" s="34">
        <f t="shared" ref="AX121" si="259">IF($D121&lt;&gt;"",(AV121*$E121*AW121),"")</f>
        <v>389.89499999999998</v>
      </c>
      <c r="AY121" s="34">
        <f t="shared" ref="AY121" si="260">IF($D121&lt;&gt;"",(AX121/20),"")</f>
        <v>19.49475</v>
      </c>
      <c r="AZ121" s="44">
        <f t="shared" ref="AZ121" si="261">IF($D121&lt;&gt;"",(AX121-AV121),"")</f>
        <v>296.39499999999998</v>
      </c>
      <c r="BA121" s="44">
        <f t="shared" ref="BA121" si="262">IF($D121&lt;&gt;"",(AX121/AV121),"")</f>
        <v>4.17</v>
      </c>
      <c r="BB121" s="50">
        <f t="shared" ref="BB121" si="263">IF($D121&lt;&gt;"",(AX121*G121/20),"")</f>
        <v>23.393699999999999</v>
      </c>
      <c r="BC121" s="44">
        <f t="shared" ref="BC121" si="264">IF(D121&lt;&gt;"",(20/G121),"")</f>
        <v>16.666666666666668</v>
      </c>
      <c r="BD121" s="151"/>
      <c r="BE121" s="11">
        <f t="shared" si="222"/>
        <v>3.5</v>
      </c>
      <c r="BF121" s="10">
        <f t="shared" ref="BF121" si="265">IF($D121&lt;&gt;"",(($D121*30)+BE121),"")</f>
        <v>138.5</v>
      </c>
      <c r="BG121" s="10">
        <f t="shared" si="224"/>
        <v>1</v>
      </c>
      <c r="BH121" s="331"/>
      <c r="BI121" s="34"/>
      <c r="BJ121" s="44"/>
      <c r="BK121" s="44"/>
      <c r="BL121" s="50"/>
      <c r="BM121" s="44"/>
    </row>
    <row r="122" spans="1:65" x14ac:dyDescent="0.35">
      <c r="A122" s="95"/>
      <c r="B122" s="435" t="s">
        <v>287</v>
      </c>
      <c r="C122" s="11">
        <v>1.45</v>
      </c>
      <c r="D122" s="433">
        <v>1.45</v>
      </c>
      <c r="E122" s="10">
        <v>4.2</v>
      </c>
      <c r="F122" s="257">
        <f t="shared" ref="F122:F127" si="266">IF(D122&lt;&gt;"",(D122*E122),"")</f>
        <v>6.09</v>
      </c>
      <c r="G122" s="20">
        <v>1.7</v>
      </c>
      <c r="H122" s="23">
        <f t="shared" ref="H122:H127" si="267">IF(D122&lt;&gt;"",(D122*G122),"")</f>
        <v>2.4649999999999999</v>
      </c>
      <c r="I122" s="36">
        <f t="shared" ref="I122:I127" si="268">IF(D122&lt;&gt;"",(H122*E122),"")</f>
        <v>10.353</v>
      </c>
      <c r="J122" s="231">
        <v>2</v>
      </c>
      <c r="K122" s="230">
        <f t="shared" ref="K122:K127" si="269">IF($D122&lt;&gt;"",(J122/G122),"")</f>
        <v>1.1764705882352942</v>
      </c>
      <c r="L122" s="230">
        <f t="shared" ref="L122:L127" si="270">IF($D122&lt;&gt;"",(D122/J122),"")</f>
        <v>0.72499999999999998</v>
      </c>
      <c r="M122" s="233">
        <f t="shared" ref="M122:M127" si="271">IF(D122&lt;&gt;"",(F122/J122),"")</f>
        <v>3.0449999999999999</v>
      </c>
      <c r="N122" s="227"/>
      <c r="O122" s="11">
        <f t="shared" si="44"/>
        <v>2</v>
      </c>
      <c r="P122" s="10">
        <f t="shared" ref="P122:P127" si="272">IF($D122&lt;&gt;"",(($D122*5)+O122),"")</f>
        <v>9.25</v>
      </c>
      <c r="Q122" s="12">
        <f t="shared" si="46"/>
        <v>1.2</v>
      </c>
      <c r="R122" s="16">
        <f t="shared" ref="R122:R127" si="273">IF($D122&lt;&gt;"",(P122*$E122*Q122),"")</f>
        <v>46.62</v>
      </c>
      <c r="S122" s="260">
        <f t="shared" ref="S122:S127" si="274">IF($D122&lt;&gt;"",(R122/5),"")</f>
        <v>9.3239999999999998</v>
      </c>
      <c r="T122" s="51">
        <f t="shared" ref="T122:T127" si="275">IF($D122&lt;&gt;"",(R122-P122),"")</f>
        <v>37.369999999999997</v>
      </c>
      <c r="U122" s="50">
        <f t="shared" ref="U122:U127" si="276">IF($D122&lt;&gt;"",(R122/P122),"")</f>
        <v>5.04</v>
      </c>
      <c r="V122" s="50">
        <f t="shared" ref="V122:V127" si="277">IF($D122&lt;&gt;"",(R122*G122/5),"")</f>
        <v>15.850799999999998</v>
      </c>
      <c r="W122" s="44">
        <f t="shared" ref="W122:W127" si="278">IF(D122&lt;&gt;"",(5/G122),"")</f>
        <v>2.9411764705882355</v>
      </c>
      <c r="X122" s="151"/>
      <c r="Y122" s="11">
        <f t="shared" si="53"/>
        <v>3.1</v>
      </c>
      <c r="Z122" s="10">
        <f t="shared" ref="Z122:Z127" si="279">IF($D122&lt;&gt;"",(($D122*10)+Y122),"")</f>
        <v>17.600000000000001</v>
      </c>
      <c r="AA122" s="12">
        <f t="shared" si="55"/>
        <v>1</v>
      </c>
      <c r="AB122" s="16">
        <f t="shared" ref="AB122:AB127" si="280">IF($D122&lt;&gt;"",(Z122*$E122*AA122),"")</f>
        <v>73.920000000000016</v>
      </c>
      <c r="AC122" s="260">
        <f t="shared" ref="AC122:AC127" si="281">IF($D122&lt;&gt;"",(AB122/10),"")</f>
        <v>7.3920000000000012</v>
      </c>
      <c r="AD122" s="51">
        <f t="shared" ref="AD122:AD127" si="282">IF($D122&lt;&gt;"",(AB122-Z122),"")</f>
        <v>56.320000000000014</v>
      </c>
      <c r="AE122" s="50">
        <f t="shared" ref="AE122:AE127" si="283">IF($D122&lt;&gt;"",(AB122/Z122),"")</f>
        <v>4.2</v>
      </c>
      <c r="AF122" s="50">
        <f t="shared" ref="AF122:AF127" si="284">IF($D122&lt;&gt;"",(AB122*P122/10),"")</f>
        <v>68.376000000000005</v>
      </c>
      <c r="AG122" s="44">
        <f t="shared" ref="AG122:AG127" si="285">IF(M122&lt;&gt;"",(10/G122),"")</f>
        <v>5.882352941176471</v>
      </c>
      <c r="AH122" s="151"/>
      <c r="AI122" s="203" t="str">
        <f t="shared" ref="AI122:AI127" si="286">IF($B122&lt;&gt;"",($B122),"")</f>
        <v>ENESOL POLITOP</v>
      </c>
      <c r="AJ122" s="235"/>
      <c r="AK122" s="261"/>
      <c r="AL122" s="262"/>
      <c r="AM122" s="262"/>
      <c r="AN122" s="263"/>
      <c r="AO122" s="263"/>
      <c r="AP122" s="264"/>
      <c r="AQ122" s="264"/>
      <c r="AR122" s="265"/>
      <c r="AS122" s="266"/>
      <c r="AT122" s="151"/>
      <c r="AU122" s="11">
        <f t="shared" ref="AU122:AU127" si="287">$G$10</f>
        <v>3.5</v>
      </c>
      <c r="AV122" s="10">
        <f t="shared" ref="AV122:AV127" si="288">IF($D122&lt;&gt;"",(($D122*20)+AU122),"")</f>
        <v>32.5</v>
      </c>
      <c r="AW122" s="10">
        <f t="shared" ref="AW122:AW127" si="289">$H$6</f>
        <v>1</v>
      </c>
      <c r="AX122" s="34">
        <f t="shared" ref="AX122:AX127" si="290">IF($D122&lt;&gt;"",(AV122*$E122*AW122),"")</f>
        <v>136.5</v>
      </c>
      <c r="AY122" s="34">
        <f t="shared" ref="AY122:AY127" si="291">IF($D122&lt;&gt;"",(AX122/20),"")</f>
        <v>6.8250000000000002</v>
      </c>
      <c r="AZ122" s="44">
        <f t="shared" ref="AZ122:AZ127" si="292">IF($D122&lt;&gt;"",(AX122-AV122),"")</f>
        <v>104</v>
      </c>
      <c r="BA122" s="44">
        <f t="shared" ref="BA122:BA127" si="293">IF($D122&lt;&gt;"",(AX122/AV122),"")</f>
        <v>4.2</v>
      </c>
      <c r="BB122" s="50">
        <f t="shared" ref="BB122:BB127" si="294">IF($D122&lt;&gt;"",(AX122*G122/20),"")</f>
        <v>11.602499999999999</v>
      </c>
      <c r="BC122" s="44">
        <f t="shared" ref="BC122:BC127" si="295">IF(D122&lt;&gt;"",(20/G122),"")</f>
        <v>11.764705882352942</v>
      </c>
      <c r="BD122" s="151"/>
      <c r="BE122" s="11">
        <f t="shared" si="65"/>
        <v>3.5</v>
      </c>
      <c r="BF122" s="10">
        <f t="shared" ref="BF122:BF127" si="296">IF($D122&lt;&gt;"",(($D122*30)+BE122),"")</f>
        <v>47</v>
      </c>
      <c r="BG122" s="10">
        <f t="shared" si="67"/>
        <v>1</v>
      </c>
      <c r="BH122" s="34">
        <f t="shared" ref="BH122:BH127" si="297">IF($D122&lt;&gt;"",(BF122*$E122*BG122),"")</f>
        <v>197.4</v>
      </c>
      <c r="BI122" s="34">
        <f t="shared" ref="BI122:BI127" si="298">IF($D122&lt;&gt;"",(BH122/30),"")</f>
        <v>6.58</v>
      </c>
      <c r="BJ122" s="44">
        <f t="shared" ref="BJ122:BJ127" si="299">IF($D122&lt;&gt;"",(BH122-BF122),"")</f>
        <v>150.4</v>
      </c>
      <c r="BK122" s="44">
        <f t="shared" ref="BK122:BK127" si="300">IF($D122&lt;&gt;"",(BH122/BF122),"")</f>
        <v>4.2</v>
      </c>
      <c r="BL122" s="50">
        <f t="shared" ref="BL122:BL127" si="301">IF($D122&lt;&gt;"",(BH122*Q122/30),"")</f>
        <v>7.8959999999999999</v>
      </c>
      <c r="BM122" s="44" t="str">
        <f t="shared" ref="BM122:BM127" si="302">IF(N122&lt;&gt;"",(30/Q122),"")</f>
        <v/>
      </c>
    </row>
    <row r="123" spans="1:65" x14ac:dyDescent="0.35">
      <c r="A123" s="95"/>
      <c r="B123" s="435" t="s">
        <v>304</v>
      </c>
      <c r="C123" s="11">
        <v>4.5</v>
      </c>
      <c r="D123" s="433">
        <v>4.5</v>
      </c>
      <c r="E123" s="10">
        <v>4.2</v>
      </c>
      <c r="F123" s="257">
        <f t="shared" si="266"/>
        <v>18.900000000000002</v>
      </c>
      <c r="G123" s="20">
        <v>1.7</v>
      </c>
      <c r="H123" s="23">
        <f t="shared" si="267"/>
        <v>7.6499999999999995</v>
      </c>
      <c r="I123" s="36">
        <f t="shared" si="268"/>
        <v>32.130000000000003</v>
      </c>
      <c r="J123" s="231">
        <v>2</v>
      </c>
      <c r="K123" s="230">
        <f t="shared" si="269"/>
        <v>1.1764705882352942</v>
      </c>
      <c r="L123" s="230">
        <f t="shared" si="270"/>
        <v>2.25</v>
      </c>
      <c r="M123" s="233">
        <f t="shared" si="271"/>
        <v>9.4500000000000011</v>
      </c>
      <c r="N123" s="227"/>
      <c r="O123" s="11">
        <f t="shared" si="44"/>
        <v>2</v>
      </c>
      <c r="P123" s="10">
        <f t="shared" si="272"/>
        <v>24.5</v>
      </c>
      <c r="Q123" s="12">
        <f t="shared" si="46"/>
        <v>1.2</v>
      </c>
      <c r="R123" s="16">
        <f t="shared" si="273"/>
        <v>123.48</v>
      </c>
      <c r="S123" s="260">
        <f t="shared" si="274"/>
        <v>24.696000000000002</v>
      </c>
      <c r="T123" s="51">
        <f t="shared" si="275"/>
        <v>98.98</v>
      </c>
      <c r="U123" s="50">
        <f t="shared" si="276"/>
        <v>5.04</v>
      </c>
      <c r="V123" s="50">
        <f t="shared" si="277"/>
        <v>41.983199999999997</v>
      </c>
      <c r="W123" s="44">
        <f t="shared" si="278"/>
        <v>2.9411764705882355</v>
      </c>
      <c r="X123" s="151"/>
      <c r="Y123" s="11">
        <f t="shared" si="53"/>
        <v>3.1</v>
      </c>
      <c r="Z123" s="10">
        <f t="shared" si="279"/>
        <v>48.1</v>
      </c>
      <c r="AA123" s="12">
        <f t="shared" si="55"/>
        <v>1</v>
      </c>
      <c r="AB123" s="16">
        <f t="shared" si="280"/>
        <v>202.02</v>
      </c>
      <c r="AC123" s="260">
        <f t="shared" si="281"/>
        <v>20.202000000000002</v>
      </c>
      <c r="AD123" s="51">
        <f t="shared" si="282"/>
        <v>153.92000000000002</v>
      </c>
      <c r="AE123" s="50">
        <f t="shared" si="283"/>
        <v>4.2</v>
      </c>
      <c r="AF123" s="50">
        <f t="shared" si="284"/>
        <v>494.94900000000007</v>
      </c>
      <c r="AG123" s="44">
        <f t="shared" si="285"/>
        <v>5.882352941176471</v>
      </c>
      <c r="AH123" s="151"/>
      <c r="AI123" s="203" t="str">
        <f t="shared" si="286"/>
        <v>POLITOP ROJO AZUL</v>
      </c>
      <c r="AJ123" s="235"/>
      <c r="AK123" s="261"/>
      <c r="AL123" s="262"/>
      <c r="AM123" s="262"/>
      <c r="AN123" s="263"/>
      <c r="AO123" s="263"/>
      <c r="AP123" s="264"/>
      <c r="AQ123" s="264"/>
      <c r="AR123" s="265"/>
      <c r="AS123" s="266"/>
      <c r="AT123" s="151"/>
      <c r="AU123" s="11">
        <f t="shared" si="287"/>
        <v>3.5</v>
      </c>
      <c r="AV123" s="10">
        <f t="shared" si="288"/>
        <v>93.5</v>
      </c>
      <c r="AW123" s="10">
        <f t="shared" si="289"/>
        <v>1</v>
      </c>
      <c r="AX123" s="34">
        <f t="shared" si="290"/>
        <v>392.7</v>
      </c>
      <c r="AY123" s="34">
        <f t="shared" si="291"/>
        <v>19.634999999999998</v>
      </c>
      <c r="AZ123" s="44">
        <f t="shared" si="292"/>
        <v>299.2</v>
      </c>
      <c r="BA123" s="44">
        <f t="shared" si="293"/>
        <v>4.2</v>
      </c>
      <c r="BB123" s="50">
        <f t="shared" si="294"/>
        <v>33.379499999999993</v>
      </c>
      <c r="BC123" s="44">
        <f t="shared" si="295"/>
        <v>11.764705882352942</v>
      </c>
      <c r="BD123" s="151"/>
      <c r="BE123" s="11">
        <f t="shared" si="65"/>
        <v>3.5</v>
      </c>
      <c r="BF123" s="10">
        <f t="shared" si="296"/>
        <v>138.5</v>
      </c>
      <c r="BG123" s="10">
        <f t="shared" si="67"/>
        <v>1</v>
      </c>
      <c r="BH123" s="34">
        <f t="shared" si="297"/>
        <v>581.70000000000005</v>
      </c>
      <c r="BI123" s="34">
        <f t="shared" si="298"/>
        <v>19.39</v>
      </c>
      <c r="BJ123" s="44">
        <f t="shared" si="299"/>
        <v>443.20000000000005</v>
      </c>
      <c r="BK123" s="44">
        <f t="shared" si="300"/>
        <v>4.2</v>
      </c>
      <c r="BL123" s="50">
        <f t="shared" si="301"/>
        <v>23.268000000000004</v>
      </c>
      <c r="BM123" s="44" t="str">
        <f t="shared" si="302"/>
        <v/>
      </c>
    </row>
    <row r="124" spans="1:65" x14ac:dyDescent="0.35">
      <c r="A124" s="95"/>
      <c r="B124" s="435" t="s">
        <v>284</v>
      </c>
      <c r="C124" s="11">
        <v>3.4</v>
      </c>
      <c r="D124" s="433">
        <v>3.5</v>
      </c>
      <c r="E124" s="10">
        <v>4.2</v>
      </c>
      <c r="F124" s="257">
        <f t="shared" si="266"/>
        <v>14.700000000000001</v>
      </c>
      <c r="G124" s="20">
        <v>1.7</v>
      </c>
      <c r="H124" s="23">
        <f t="shared" si="267"/>
        <v>5.95</v>
      </c>
      <c r="I124" s="36">
        <f t="shared" si="268"/>
        <v>24.990000000000002</v>
      </c>
      <c r="J124" s="231">
        <v>2</v>
      </c>
      <c r="K124" s="230">
        <f t="shared" si="269"/>
        <v>1.1764705882352942</v>
      </c>
      <c r="L124" s="230">
        <f t="shared" si="270"/>
        <v>1.75</v>
      </c>
      <c r="M124" s="233">
        <f t="shared" si="271"/>
        <v>7.3500000000000005</v>
      </c>
      <c r="N124" s="227"/>
      <c r="O124" s="11">
        <f t="shared" si="44"/>
        <v>2</v>
      </c>
      <c r="P124" s="10">
        <f t="shared" si="272"/>
        <v>19.5</v>
      </c>
      <c r="Q124" s="12">
        <f t="shared" si="46"/>
        <v>1.2</v>
      </c>
      <c r="R124" s="16">
        <f t="shared" si="273"/>
        <v>98.28</v>
      </c>
      <c r="S124" s="260">
        <f t="shared" si="274"/>
        <v>19.655999999999999</v>
      </c>
      <c r="T124" s="51">
        <f t="shared" si="275"/>
        <v>78.78</v>
      </c>
      <c r="U124" s="50">
        <f t="shared" si="276"/>
        <v>5.04</v>
      </c>
      <c r="V124" s="50">
        <f t="shared" si="277"/>
        <v>33.415199999999999</v>
      </c>
      <c r="W124" s="44">
        <f t="shared" si="278"/>
        <v>2.9411764705882355</v>
      </c>
      <c r="X124" s="151"/>
      <c r="Y124" s="11">
        <f t="shared" si="53"/>
        <v>3.1</v>
      </c>
      <c r="Z124" s="10">
        <f t="shared" si="279"/>
        <v>38.1</v>
      </c>
      <c r="AA124" s="12">
        <f t="shared" si="55"/>
        <v>1</v>
      </c>
      <c r="AB124" s="16">
        <f t="shared" si="280"/>
        <v>160.02000000000001</v>
      </c>
      <c r="AC124" s="260">
        <f t="shared" si="281"/>
        <v>16.002000000000002</v>
      </c>
      <c r="AD124" s="51">
        <f t="shared" si="282"/>
        <v>121.92000000000002</v>
      </c>
      <c r="AE124" s="50">
        <f t="shared" si="283"/>
        <v>4.2</v>
      </c>
      <c r="AF124" s="50">
        <f t="shared" si="284"/>
        <v>312.03900000000004</v>
      </c>
      <c r="AG124" s="44">
        <f t="shared" si="285"/>
        <v>5.882352941176471</v>
      </c>
      <c r="AH124" s="151"/>
      <c r="AI124" s="203" t="str">
        <f t="shared" si="286"/>
        <v>POLITOP BLANCO</v>
      </c>
      <c r="AJ124" s="235"/>
      <c r="AK124" s="261"/>
      <c r="AL124" s="262"/>
      <c r="AM124" s="262"/>
      <c r="AN124" s="263"/>
      <c r="AO124" s="263"/>
      <c r="AP124" s="264"/>
      <c r="AQ124" s="264"/>
      <c r="AR124" s="265"/>
      <c r="AS124" s="266"/>
      <c r="AT124" s="151"/>
      <c r="AU124" s="11">
        <f t="shared" si="287"/>
        <v>3.5</v>
      </c>
      <c r="AV124" s="10">
        <f t="shared" si="288"/>
        <v>73.5</v>
      </c>
      <c r="AW124" s="10">
        <f t="shared" si="289"/>
        <v>1</v>
      </c>
      <c r="AX124" s="34">
        <f t="shared" si="290"/>
        <v>308.7</v>
      </c>
      <c r="AY124" s="34">
        <f t="shared" si="291"/>
        <v>15.434999999999999</v>
      </c>
      <c r="AZ124" s="44">
        <f t="shared" si="292"/>
        <v>235.2</v>
      </c>
      <c r="BA124" s="44">
        <f t="shared" si="293"/>
        <v>4.2</v>
      </c>
      <c r="BB124" s="50">
        <f t="shared" si="294"/>
        <v>26.2395</v>
      </c>
      <c r="BC124" s="44">
        <f t="shared" si="295"/>
        <v>11.764705882352942</v>
      </c>
      <c r="BD124" s="151"/>
      <c r="BE124" s="11">
        <f t="shared" si="65"/>
        <v>3.5</v>
      </c>
      <c r="BF124" s="10">
        <f t="shared" si="296"/>
        <v>108.5</v>
      </c>
      <c r="BG124" s="10">
        <f t="shared" si="67"/>
        <v>1</v>
      </c>
      <c r="BH124" s="34">
        <f t="shared" si="297"/>
        <v>455.70000000000005</v>
      </c>
      <c r="BI124" s="34">
        <f t="shared" si="298"/>
        <v>15.190000000000001</v>
      </c>
      <c r="BJ124" s="44">
        <f t="shared" si="299"/>
        <v>347.20000000000005</v>
      </c>
      <c r="BK124" s="44">
        <f t="shared" si="300"/>
        <v>4.2</v>
      </c>
      <c r="BL124" s="50">
        <f t="shared" si="301"/>
        <v>18.228000000000002</v>
      </c>
      <c r="BM124" s="44" t="str">
        <f t="shared" si="302"/>
        <v/>
      </c>
    </row>
    <row r="125" spans="1:65" x14ac:dyDescent="0.35">
      <c r="A125" s="95"/>
      <c r="B125" s="435" t="s">
        <v>302</v>
      </c>
      <c r="C125" s="11">
        <v>7.5</v>
      </c>
      <c r="D125" s="433">
        <v>5</v>
      </c>
      <c r="E125" s="10">
        <v>4.2</v>
      </c>
      <c r="F125" s="257">
        <f t="shared" si="266"/>
        <v>21</v>
      </c>
      <c r="G125" s="20">
        <v>1.7</v>
      </c>
      <c r="H125" s="23">
        <f t="shared" si="267"/>
        <v>8.5</v>
      </c>
      <c r="I125" s="36">
        <f t="shared" si="268"/>
        <v>35.700000000000003</v>
      </c>
      <c r="J125" s="231">
        <v>2</v>
      </c>
      <c r="K125" s="230">
        <f t="shared" si="269"/>
        <v>1.1764705882352942</v>
      </c>
      <c r="L125" s="230">
        <f t="shared" si="270"/>
        <v>2.5</v>
      </c>
      <c r="M125" s="233">
        <f t="shared" si="271"/>
        <v>10.5</v>
      </c>
      <c r="N125" s="227"/>
      <c r="O125" s="11">
        <f t="shared" si="44"/>
        <v>2</v>
      </c>
      <c r="P125" s="10">
        <f t="shared" si="272"/>
        <v>27</v>
      </c>
      <c r="Q125" s="12">
        <f t="shared" si="46"/>
        <v>1.2</v>
      </c>
      <c r="R125" s="16">
        <f t="shared" si="273"/>
        <v>136.08000000000001</v>
      </c>
      <c r="S125" s="260">
        <f t="shared" si="274"/>
        <v>27.216000000000001</v>
      </c>
      <c r="T125" s="51">
        <f t="shared" si="275"/>
        <v>109.08000000000001</v>
      </c>
      <c r="U125" s="50">
        <f t="shared" si="276"/>
        <v>5.04</v>
      </c>
      <c r="V125" s="50">
        <f t="shared" si="277"/>
        <v>46.267200000000003</v>
      </c>
      <c r="W125" s="44">
        <f t="shared" si="278"/>
        <v>2.9411764705882355</v>
      </c>
      <c r="X125" s="151"/>
      <c r="Y125" s="11">
        <f t="shared" si="53"/>
        <v>3.1</v>
      </c>
      <c r="Z125" s="10">
        <f t="shared" si="279"/>
        <v>53.1</v>
      </c>
      <c r="AA125" s="12">
        <f t="shared" si="55"/>
        <v>1</v>
      </c>
      <c r="AB125" s="16">
        <f t="shared" si="280"/>
        <v>223.02</v>
      </c>
      <c r="AC125" s="260">
        <f t="shared" si="281"/>
        <v>22.302</v>
      </c>
      <c r="AD125" s="51">
        <f t="shared" si="282"/>
        <v>169.92000000000002</v>
      </c>
      <c r="AE125" s="50">
        <f t="shared" si="283"/>
        <v>4.2</v>
      </c>
      <c r="AF125" s="50">
        <f t="shared" si="284"/>
        <v>602.154</v>
      </c>
      <c r="AG125" s="44">
        <f t="shared" si="285"/>
        <v>5.882352941176471</v>
      </c>
      <c r="AH125" s="151"/>
      <c r="AI125" s="203" t="str">
        <f t="shared" si="286"/>
        <v>POLITOP VERDE CARTA</v>
      </c>
      <c r="AJ125" s="235"/>
      <c r="AK125" s="261"/>
      <c r="AL125" s="262"/>
      <c r="AM125" s="262"/>
      <c r="AN125" s="263"/>
      <c r="AO125" s="263"/>
      <c r="AP125" s="264"/>
      <c r="AQ125" s="264"/>
      <c r="AR125" s="265"/>
      <c r="AS125" s="266"/>
      <c r="AT125" s="151"/>
      <c r="AU125" s="11">
        <f t="shared" si="287"/>
        <v>3.5</v>
      </c>
      <c r="AV125" s="10">
        <f t="shared" si="288"/>
        <v>103.5</v>
      </c>
      <c r="AW125" s="10">
        <f t="shared" si="289"/>
        <v>1</v>
      </c>
      <c r="AX125" s="34">
        <f t="shared" si="290"/>
        <v>434.70000000000005</v>
      </c>
      <c r="AY125" s="34">
        <f t="shared" si="291"/>
        <v>21.735000000000003</v>
      </c>
      <c r="AZ125" s="44">
        <f t="shared" si="292"/>
        <v>331.20000000000005</v>
      </c>
      <c r="BA125" s="44">
        <f t="shared" si="293"/>
        <v>4.2</v>
      </c>
      <c r="BB125" s="50">
        <f t="shared" si="294"/>
        <v>36.9495</v>
      </c>
      <c r="BC125" s="44">
        <f t="shared" si="295"/>
        <v>11.764705882352942</v>
      </c>
      <c r="BD125" s="151"/>
      <c r="BE125" s="11">
        <f t="shared" si="65"/>
        <v>3.5</v>
      </c>
      <c r="BF125" s="10">
        <f t="shared" si="296"/>
        <v>153.5</v>
      </c>
      <c r="BG125" s="10">
        <f t="shared" si="67"/>
        <v>1</v>
      </c>
      <c r="BH125" s="34">
        <f t="shared" si="297"/>
        <v>644.70000000000005</v>
      </c>
      <c r="BI125" s="34">
        <f t="shared" si="298"/>
        <v>21.490000000000002</v>
      </c>
      <c r="BJ125" s="44">
        <f t="shared" si="299"/>
        <v>491.20000000000005</v>
      </c>
      <c r="BK125" s="44">
        <f t="shared" si="300"/>
        <v>4.2</v>
      </c>
      <c r="BL125" s="50">
        <f t="shared" si="301"/>
        <v>25.788</v>
      </c>
      <c r="BM125" s="44" t="str">
        <f t="shared" si="302"/>
        <v/>
      </c>
    </row>
    <row r="126" spans="1:65" x14ac:dyDescent="0.35">
      <c r="A126" s="95"/>
      <c r="B126" s="435" t="s">
        <v>285</v>
      </c>
      <c r="C126" s="11">
        <v>7.5</v>
      </c>
      <c r="D126" s="433">
        <v>8</v>
      </c>
      <c r="E126" s="10">
        <v>4.2</v>
      </c>
      <c r="F126" s="257">
        <f t="shared" si="266"/>
        <v>33.6</v>
      </c>
      <c r="G126" s="20">
        <v>1.7</v>
      </c>
      <c r="H126" s="23">
        <f t="shared" si="267"/>
        <v>13.6</v>
      </c>
      <c r="I126" s="36">
        <f t="shared" si="268"/>
        <v>57.12</v>
      </c>
      <c r="J126" s="231">
        <v>2</v>
      </c>
      <c r="K126" s="230">
        <f t="shared" si="269"/>
        <v>1.1764705882352942</v>
      </c>
      <c r="L126" s="230">
        <f t="shared" si="270"/>
        <v>4</v>
      </c>
      <c r="M126" s="233">
        <f t="shared" si="271"/>
        <v>16.8</v>
      </c>
      <c r="N126" s="227"/>
      <c r="O126" s="11">
        <f t="shared" si="44"/>
        <v>2</v>
      </c>
      <c r="P126" s="10">
        <f t="shared" si="272"/>
        <v>42</v>
      </c>
      <c r="Q126" s="12">
        <f t="shared" si="46"/>
        <v>1.2</v>
      </c>
      <c r="R126" s="16">
        <f t="shared" si="273"/>
        <v>211.68</v>
      </c>
      <c r="S126" s="260">
        <f t="shared" si="274"/>
        <v>42.335999999999999</v>
      </c>
      <c r="T126" s="51">
        <f t="shared" si="275"/>
        <v>169.68</v>
      </c>
      <c r="U126" s="50">
        <f t="shared" si="276"/>
        <v>5.04</v>
      </c>
      <c r="V126" s="50">
        <f t="shared" si="277"/>
        <v>71.971199999999996</v>
      </c>
      <c r="W126" s="44">
        <f t="shared" si="278"/>
        <v>2.9411764705882355</v>
      </c>
      <c r="X126" s="151"/>
      <c r="Y126" s="11">
        <f t="shared" si="53"/>
        <v>3.1</v>
      </c>
      <c r="Z126" s="10">
        <f t="shared" si="279"/>
        <v>83.1</v>
      </c>
      <c r="AA126" s="12">
        <f t="shared" si="55"/>
        <v>1</v>
      </c>
      <c r="AB126" s="16">
        <f t="shared" si="280"/>
        <v>349.02</v>
      </c>
      <c r="AC126" s="260">
        <f t="shared" si="281"/>
        <v>34.902000000000001</v>
      </c>
      <c r="AD126" s="51">
        <f t="shared" si="282"/>
        <v>265.91999999999996</v>
      </c>
      <c r="AE126" s="50">
        <f t="shared" si="283"/>
        <v>4.2</v>
      </c>
      <c r="AF126" s="50">
        <f t="shared" si="284"/>
        <v>1465.884</v>
      </c>
      <c r="AG126" s="44">
        <f t="shared" si="285"/>
        <v>5.882352941176471</v>
      </c>
      <c r="AH126" s="151"/>
      <c r="AI126" s="203" t="str">
        <f t="shared" si="286"/>
        <v>POLITOP AMARILLO LINEAS TRAFICO</v>
      </c>
      <c r="AJ126" s="235"/>
      <c r="AK126" s="261"/>
      <c r="AL126" s="262"/>
      <c r="AM126" s="262"/>
      <c r="AN126" s="263"/>
      <c r="AO126" s="263"/>
      <c r="AP126" s="264"/>
      <c r="AQ126" s="264"/>
      <c r="AR126" s="265"/>
      <c r="AS126" s="266"/>
      <c r="AT126" s="151"/>
      <c r="AU126" s="11">
        <f t="shared" si="287"/>
        <v>3.5</v>
      </c>
      <c r="AV126" s="10">
        <f t="shared" si="288"/>
        <v>163.5</v>
      </c>
      <c r="AW126" s="10">
        <f t="shared" si="289"/>
        <v>1</v>
      </c>
      <c r="AX126" s="34">
        <f t="shared" si="290"/>
        <v>686.7</v>
      </c>
      <c r="AY126" s="34">
        <f t="shared" si="291"/>
        <v>34.335000000000001</v>
      </c>
      <c r="AZ126" s="44">
        <f t="shared" si="292"/>
        <v>523.20000000000005</v>
      </c>
      <c r="BA126" s="44">
        <f t="shared" si="293"/>
        <v>4.2</v>
      </c>
      <c r="BB126" s="50">
        <f t="shared" si="294"/>
        <v>58.369500000000002</v>
      </c>
      <c r="BC126" s="44">
        <f t="shared" si="295"/>
        <v>11.764705882352942</v>
      </c>
      <c r="BD126" s="151"/>
      <c r="BE126" s="11">
        <f t="shared" si="65"/>
        <v>3.5</v>
      </c>
      <c r="BF126" s="10">
        <f t="shared" si="296"/>
        <v>243.5</v>
      </c>
      <c r="BG126" s="10">
        <f t="shared" si="67"/>
        <v>1</v>
      </c>
      <c r="BH126" s="34">
        <f t="shared" si="297"/>
        <v>1022.7</v>
      </c>
      <c r="BI126" s="34">
        <f t="shared" si="298"/>
        <v>34.090000000000003</v>
      </c>
      <c r="BJ126" s="44">
        <f t="shared" si="299"/>
        <v>779.2</v>
      </c>
      <c r="BK126" s="44">
        <f t="shared" si="300"/>
        <v>4.2</v>
      </c>
      <c r="BL126" s="50">
        <f t="shared" si="301"/>
        <v>40.908000000000001</v>
      </c>
      <c r="BM126" s="44" t="str">
        <f t="shared" si="302"/>
        <v/>
      </c>
    </row>
    <row r="127" spans="1:65" x14ac:dyDescent="0.35">
      <c r="A127" s="95"/>
      <c r="B127" s="435" t="s">
        <v>256</v>
      </c>
      <c r="C127" s="11">
        <v>2.9</v>
      </c>
      <c r="D127" s="433">
        <v>2.9</v>
      </c>
      <c r="E127" s="10">
        <v>4.4000000000000004</v>
      </c>
      <c r="F127" s="257">
        <f t="shared" si="266"/>
        <v>12.76</v>
      </c>
      <c r="G127" s="20">
        <v>1.7</v>
      </c>
      <c r="H127" s="23">
        <f t="shared" si="267"/>
        <v>4.93</v>
      </c>
      <c r="I127" s="36">
        <f t="shared" si="268"/>
        <v>21.692</v>
      </c>
      <c r="J127" s="231">
        <v>2</v>
      </c>
      <c r="K127" s="230">
        <f t="shared" si="269"/>
        <v>1.1764705882352942</v>
      </c>
      <c r="L127" s="230">
        <f t="shared" si="270"/>
        <v>1.45</v>
      </c>
      <c r="M127" s="233">
        <f t="shared" si="271"/>
        <v>6.38</v>
      </c>
      <c r="N127" s="227"/>
      <c r="O127" s="11">
        <f t="shared" si="44"/>
        <v>2</v>
      </c>
      <c r="P127" s="10">
        <f t="shared" si="272"/>
        <v>16.5</v>
      </c>
      <c r="Q127" s="12">
        <f t="shared" si="46"/>
        <v>1.2</v>
      </c>
      <c r="R127" s="16">
        <f t="shared" si="273"/>
        <v>87.12</v>
      </c>
      <c r="S127" s="260">
        <f t="shared" si="274"/>
        <v>17.423999999999999</v>
      </c>
      <c r="T127" s="51">
        <f t="shared" si="275"/>
        <v>70.62</v>
      </c>
      <c r="U127" s="50">
        <f t="shared" si="276"/>
        <v>5.28</v>
      </c>
      <c r="V127" s="50">
        <f t="shared" si="277"/>
        <v>29.620800000000003</v>
      </c>
      <c r="W127" s="44">
        <f t="shared" si="278"/>
        <v>2.9411764705882355</v>
      </c>
      <c r="X127" s="151"/>
      <c r="Y127" s="11">
        <f t="shared" si="53"/>
        <v>3.1</v>
      </c>
      <c r="Z127" s="10">
        <f t="shared" si="279"/>
        <v>32.1</v>
      </c>
      <c r="AA127" s="12">
        <f t="shared" si="55"/>
        <v>1</v>
      </c>
      <c r="AB127" s="16">
        <f t="shared" si="280"/>
        <v>141.24</v>
      </c>
      <c r="AC127" s="260">
        <f t="shared" si="281"/>
        <v>14.124000000000001</v>
      </c>
      <c r="AD127" s="51">
        <f t="shared" si="282"/>
        <v>109.14000000000001</v>
      </c>
      <c r="AE127" s="50">
        <f t="shared" si="283"/>
        <v>4.4000000000000004</v>
      </c>
      <c r="AF127" s="50">
        <f t="shared" si="284"/>
        <v>233.04599999999999</v>
      </c>
      <c r="AG127" s="44">
        <f t="shared" si="285"/>
        <v>5.882352941176471</v>
      </c>
      <c r="AH127" s="151"/>
      <c r="AI127" s="203" t="str">
        <f t="shared" si="286"/>
        <v>POLITOP TRANSPARENTE BR</v>
      </c>
      <c r="AJ127" s="235"/>
      <c r="AK127" s="261"/>
      <c r="AL127" s="262"/>
      <c r="AM127" s="262"/>
      <c r="AN127" s="263"/>
      <c r="AO127" s="263"/>
      <c r="AP127" s="264"/>
      <c r="AQ127" s="264"/>
      <c r="AR127" s="265"/>
      <c r="AS127" s="266"/>
      <c r="AT127" s="151"/>
      <c r="AU127" s="11">
        <f t="shared" si="287"/>
        <v>3.5</v>
      </c>
      <c r="AV127" s="10">
        <f t="shared" si="288"/>
        <v>61.5</v>
      </c>
      <c r="AW127" s="10">
        <f t="shared" si="289"/>
        <v>1</v>
      </c>
      <c r="AX127" s="34">
        <f t="shared" si="290"/>
        <v>270.60000000000002</v>
      </c>
      <c r="AY127" s="34">
        <f t="shared" si="291"/>
        <v>13.530000000000001</v>
      </c>
      <c r="AZ127" s="44">
        <f t="shared" si="292"/>
        <v>209.10000000000002</v>
      </c>
      <c r="BA127" s="44">
        <f t="shared" si="293"/>
        <v>4.4000000000000004</v>
      </c>
      <c r="BB127" s="50">
        <f t="shared" si="294"/>
        <v>23.001000000000001</v>
      </c>
      <c r="BC127" s="44">
        <f t="shared" si="295"/>
        <v>11.764705882352942</v>
      </c>
      <c r="BD127" s="151"/>
      <c r="BE127" s="11">
        <f t="shared" si="65"/>
        <v>3.5</v>
      </c>
      <c r="BF127" s="10">
        <f t="shared" si="296"/>
        <v>90.5</v>
      </c>
      <c r="BG127" s="10">
        <f t="shared" si="67"/>
        <v>1</v>
      </c>
      <c r="BH127" s="34">
        <f t="shared" si="297"/>
        <v>398.20000000000005</v>
      </c>
      <c r="BI127" s="34">
        <f t="shared" si="298"/>
        <v>13.273333333333335</v>
      </c>
      <c r="BJ127" s="44">
        <f t="shared" si="299"/>
        <v>307.70000000000005</v>
      </c>
      <c r="BK127" s="44">
        <f t="shared" si="300"/>
        <v>4.4000000000000004</v>
      </c>
      <c r="BL127" s="50">
        <f t="shared" si="301"/>
        <v>15.928000000000001</v>
      </c>
      <c r="BM127" s="44" t="str">
        <f t="shared" si="302"/>
        <v/>
      </c>
    </row>
    <row r="128" spans="1:65" x14ac:dyDescent="0.35">
      <c r="A128" s="95"/>
      <c r="B128" s="338" t="s">
        <v>185</v>
      </c>
      <c r="C128" s="259"/>
      <c r="D128" s="433"/>
      <c r="E128" s="10"/>
      <c r="F128" s="257"/>
      <c r="G128" s="20"/>
      <c r="H128" s="23"/>
      <c r="I128" s="36"/>
      <c r="J128" s="244"/>
      <c r="K128" s="230"/>
      <c r="L128" s="230"/>
      <c r="M128" s="233"/>
      <c r="N128" s="227"/>
      <c r="O128" s="11"/>
      <c r="P128" s="10"/>
      <c r="Q128" s="12"/>
      <c r="R128" s="16"/>
      <c r="S128" s="260"/>
      <c r="T128" s="51"/>
      <c r="U128" s="50"/>
      <c r="V128" s="50"/>
      <c r="W128" s="44"/>
      <c r="X128" s="151"/>
      <c r="Y128" s="11"/>
      <c r="Z128" s="10"/>
      <c r="AA128" s="12"/>
      <c r="AB128" s="16"/>
      <c r="AC128" s="260"/>
      <c r="AD128" s="51"/>
      <c r="AE128" s="50"/>
      <c r="AF128" s="50"/>
      <c r="AG128" s="44"/>
      <c r="AH128" s="151"/>
      <c r="AI128" s="203" t="str">
        <f t="shared" si="212"/>
        <v>Other RAL COLOURS, please consult</v>
      </c>
      <c r="AJ128" s="235"/>
      <c r="AK128" s="261"/>
      <c r="AL128" s="262"/>
      <c r="AM128" s="262"/>
      <c r="AN128" s="263"/>
      <c r="AO128" s="263"/>
      <c r="AP128" s="264"/>
      <c r="AQ128" s="264"/>
      <c r="AR128" s="265"/>
      <c r="AS128" s="266"/>
      <c r="AT128" s="151"/>
      <c r="AU128" s="11"/>
      <c r="AV128" s="10"/>
      <c r="AW128" s="10"/>
      <c r="AX128" s="34"/>
      <c r="AY128" s="34"/>
      <c r="AZ128" s="44"/>
      <c r="BA128" s="44"/>
      <c r="BB128" s="50"/>
      <c r="BC128" s="44"/>
      <c r="BD128" s="151"/>
      <c r="BE128" s="11"/>
      <c r="BF128" s="10"/>
      <c r="BG128" s="10"/>
      <c r="BH128" s="331"/>
      <c r="BI128" s="34"/>
      <c r="BJ128" s="44"/>
      <c r="BK128" s="44"/>
      <c r="BL128" s="50"/>
      <c r="BM128" s="44"/>
    </row>
    <row r="129" spans="1:65" s="226" customFormat="1" ht="28.5" x14ac:dyDescent="0.45">
      <c r="A129" s="310"/>
      <c r="B129" s="327" t="s">
        <v>186</v>
      </c>
      <c r="C129" s="310"/>
      <c r="D129" s="432"/>
      <c r="E129" s="312"/>
      <c r="F129" s="313"/>
      <c r="G129" s="314"/>
      <c r="H129" s="314"/>
      <c r="I129" s="315"/>
      <c r="J129" s="312"/>
      <c r="K129" s="312"/>
      <c r="L129" s="312"/>
      <c r="M129" s="312"/>
      <c r="N129" s="316"/>
      <c r="O129" s="317"/>
      <c r="P129" s="318"/>
      <c r="Q129" s="319"/>
      <c r="R129" s="320"/>
      <c r="S129" s="317"/>
      <c r="T129" s="321"/>
      <c r="U129" s="319"/>
      <c r="V129" s="319"/>
      <c r="W129" s="322"/>
      <c r="X129" s="316"/>
      <c r="Y129" s="317"/>
      <c r="Z129" s="318"/>
      <c r="AA129" s="319"/>
      <c r="AB129" s="320"/>
      <c r="AC129" s="317"/>
      <c r="AD129" s="321"/>
      <c r="AE129" s="319"/>
      <c r="AF129" s="319"/>
      <c r="AG129" s="322"/>
      <c r="AH129" s="316"/>
      <c r="AI129" s="311"/>
      <c r="AJ129" s="323"/>
      <c r="AK129" s="310"/>
      <c r="AL129" s="312"/>
      <c r="AM129" s="312"/>
      <c r="AN129" s="312"/>
      <c r="AO129" s="312"/>
      <c r="AP129" s="312"/>
      <c r="AQ129" s="312"/>
      <c r="AR129" s="324"/>
      <c r="AS129" s="325"/>
      <c r="AT129" s="316"/>
      <c r="AU129" s="310"/>
      <c r="AV129" s="312"/>
      <c r="AW129" s="312"/>
      <c r="AX129" s="312"/>
      <c r="AY129" s="312"/>
      <c r="AZ129" s="312"/>
      <c r="BA129" s="312"/>
      <c r="BB129" s="326"/>
      <c r="BC129" s="312"/>
      <c r="BD129" s="316"/>
      <c r="BE129" s="310"/>
      <c r="BF129" s="312"/>
      <c r="BG129" s="312"/>
      <c r="BH129" s="312"/>
      <c r="BI129" s="213"/>
      <c r="BJ129" s="213"/>
      <c r="BK129" s="213"/>
      <c r="BL129" s="214"/>
      <c r="BM129" s="213"/>
    </row>
    <row r="130" spans="1:65" x14ac:dyDescent="0.35">
      <c r="A130" s="95"/>
      <c r="B130" s="19" t="s">
        <v>300</v>
      </c>
      <c r="C130" s="11">
        <v>0.24</v>
      </c>
      <c r="D130" s="433">
        <v>0.33</v>
      </c>
      <c r="E130" s="10">
        <v>4</v>
      </c>
      <c r="F130" s="257">
        <f>IF(D130&lt;&gt;"",(D130*E130),"")</f>
        <v>1.32</v>
      </c>
      <c r="G130" s="20"/>
      <c r="H130" s="23"/>
      <c r="I130" s="36"/>
      <c r="J130" s="231"/>
      <c r="K130" s="230"/>
      <c r="L130" s="230"/>
      <c r="M130" s="233"/>
      <c r="N130" s="227"/>
      <c r="O130" s="11">
        <f t="shared" ref="O130:O138" si="303">$F$10</f>
        <v>2</v>
      </c>
      <c r="P130" s="10">
        <f>IF($D130&lt;&gt;"",(($D130*5)+O130),"")</f>
        <v>3.6500000000000004</v>
      </c>
      <c r="Q130" s="12">
        <f t="shared" ref="Q130:Q138" si="304">$F$6</f>
        <v>1.2</v>
      </c>
      <c r="R130" s="16">
        <f>IF($D130&lt;&gt;"",(P130*$E130*Q130),"")</f>
        <v>17.52</v>
      </c>
      <c r="S130" s="260">
        <f>IF($D130&lt;&gt;"",(R130/5),"")</f>
        <v>3.504</v>
      </c>
      <c r="T130" s="51">
        <f>IF($D130&lt;&gt;"",(R130-P130),"")</f>
        <v>13.87</v>
      </c>
      <c r="U130" s="50">
        <f>IF($D130&lt;&gt;"",(R130/P130),"")</f>
        <v>4.8</v>
      </c>
      <c r="V130" s="50">
        <f>IF($D130&lt;&gt;"",(R130*G130/5),"")</f>
        <v>0</v>
      </c>
      <c r="W130" s="44"/>
      <c r="X130" s="151"/>
      <c r="Y130" s="11">
        <f t="shared" ref="Y130:Y138" si="305">$I$10</f>
        <v>3.1</v>
      </c>
      <c r="Z130" s="10">
        <f>IF($D130&lt;&gt;"",(($D130*10)+Y130),"")</f>
        <v>6.4</v>
      </c>
      <c r="AA130" s="12">
        <f t="shared" ref="AA130:AA138" si="306">$I$6</f>
        <v>1</v>
      </c>
      <c r="AB130" s="16">
        <f>IF($D130&lt;&gt;"",(Z130*$E130*AA130),"")</f>
        <v>25.6</v>
      </c>
      <c r="AC130" s="260">
        <f>IF($D130&lt;&gt;"",(AB130/10),"")</f>
        <v>2.56</v>
      </c>
      <c r="AD130" s="51">
        <f>IF($D130&lt;&gt;"",(AB130-Z130),"")</f>
        <v>19.200000000000003</v>
      </c>
      <c r="AE130" s="50">
        <f>IF($D130&lt;&gt;"",(AB130/Z130),"")</f>
        <v>4</v>
      </c>
      <c r="AF130" s="50">
        <f>IF($D130&lt;&gt;"",(AB130*P130/10),"")</f>
        <v>9.3440000000000012</v>
      </c>
      <c r="AG130" s="44" t="str">
        <f>IF(M130&lt;&gt;"",(10/G130),"")</f>
        <v/>
      </c>
      <c r="AH130" s="151"/>
      <c r="AI130" s="203" t="str">
        <f t="shared" ref="AI130:AI146" si="307">IF($B130&lt;&gt;"",($B130),"")</f>
        <v>QUARZ FLOUR fine grade HARINA DE CUARZO</v>
      </c>
      <c r="AJ130" s="235"/>
      <c r="AK130" s="11">
        <f t="shared" ref="AK130:AK138" si="308">$G$10</f>
        <v>3.5</v>
      </c>
      <c r="AL130" s="10">
        <f>IF($D130&lt;&gt;"",(($D130*15)+AK130),"")</f>
        <v>8.4499999999999993</v>
      </c>
      <c r="AM130" s="10">
        <f t="shared" ref="AM130:AM138" si="309">$G$6</f>
        <v>1</v>
      </c>
      <c r="AN130" s="34">
        <f>IF($D130&lt;&gt;"",(AL130*$E130*AM130),"")</f>
        <v>33.799999999999997</v>
      </c>
      <c r="AO130" s="34">
        <f>IF($D130&lt;&gt;"",(AN130/15),"")</f>
        <v>2.253333333333333</v>
      </c>
      <c r="AP130" s="44">
        <f>IF($D130&lt;&gt;"",(AN130-AL130),"")</f>
        <v>25.349999999999998</v>
      </c>
      <c r="AQ130" s="44">
        <f>IF($D130&lt;&gt;"",(AN130/AL130),"")</f>
        <v>4</v>
      </c>
      <c r="AR130" s="42">
        <f>IF($D130&lt;&gt;"",(AN130*G130/15),"")</f>
        <v>0</v>
      </c>
      <c r="AS130" s="41" t="e">
        <f>IF(D130&lt;&gt;"",(15/G130),"")</f>
        <v>#DIV/0!</v>
      </c>
      <c r="AT130" s="151"/>
      <c r="AU130" s="11">
        <f t="shared" ref="AU130:AU138" si="310">$G$10</f>
        <v>3.5</v>
      </c>
      <c r="AV130" s="10">
        <f>IF($D130&lt;&gt;"",(($D130*20)+AU130),"")</f>
        <v>10.100000000000001</v>
      </c>
      <c r="AW130" s="10">
        <f t="shared" ref="AW130:AW138" si="311">$H$6</f>
        <v>1</v>
      </c>
      <c r="AX130" s="34">
        <f>IF($D130&lt;&gt;"",(AV130*$E130*AW130),"")</f>
        <v>40.400000000000006</v>
      </c>
      <c r="AY130" s="34">
        <f>IF($D130&lt;&gt;"",(AX130/20),"")</f>
        <v>2.0200000000000005</v>
      </c>
      <c r="AZ130" s="44">
        <f>IF($D130&lt;&gt;"",(AX130-AV130),"")</f>
        <v>30.300000000000004</v>
      </c>
      <c r="BA130" s="44">
        <f>IF($D130&lt;&gt;"",(AX130/AV130),"")</f>
        <v>4</v>
      </c>
      <c r="BB130" s="50">
        <f>IF($D130&lt;&gt;"",(AX130*G130/20),"")</f>
        <v>0</v>
      </c>
      <c r="BC130" s="44" t="e">
        <f>IF(D130&lt;&gt;"",(20/G130),"")</f>
        <v>#DIV/0!</v>
      </c>
      <c r="BD130" s="151"/>
      <c r="BE130" s="11">
        <f t="shared" ref="BE130:BE138" si="312">$G$10</f>
        <v>3.5</v>
      </c>
      <c r="BF130" s="10">
        <f>IF($D130&lt;&gt;"",(($D130*30)+BE130),"")</f>
        <v>13.4</v>
      </c>
      <c r="BG130" s="10">
        <f t="shared" ref="BG130:BG138" si="313">$H$6</f>
        <v>1</v>
      </c>
      <c r="BH130" s="34">
        <f>IF($D130&lt;&gt;"",(BF130*$E130*BG130),"")</f>
        <v>53.6</v>
      </c>
      <c r="BI130" s="34">
        <f>IF($D130&lt;&gt;"",(BH130/30),"")</f>
        <v>1.7866666666666666</v>
      </c>
      <c r="BJ130" s="44">
        <f t="shared" ref="BJ130:BJ135" si="314">IF($D130&lt;&gt;"",(BH130-BF130),"")</f>
        <v>40.200000000000003</v>
      </c>
      <c r="BK130" s="44">
        <f t="shared" ref="BK130:BK135" si="315">IF($D130&lt;&gt;"",(BH130/BF130),"")</f>
        <v>4</v>
      </c>
      <c r="BL130" s="50">
        <f>IF($D130&lt;&gt;"",(BH130*Q130/30),"")</f>
        <v>2.1439999999999997</v>
      </c>
      <c r="BM130" s="44" t="str">
        <f>IF(N130&lt;&gt;"",(30/Q130),"")</f>
        <v/>
      </c>
    </row>
    <row r="131" spans="1:65" x14ac:dyDescent="0.35">
      <c r="A131" s="95"/>
      <c r="B131" s="19" t="s">
        <v>301</v>
      </c>
      <c r="C131" s="11">
        <v>0.5</v>
      </c>
      <c r="D131" s="433">
        <v>0.5</v>
      </c>
      <c r="E131" s="10">
        <v>4</v>
      </c>
      <c r="F131" s="257">
        <f>IF(D131&lt;&gt;"",(D131*E131),"")</f>
        <v>2</v>
      </c>
      <c r="G131" s="20"/>
      <c r="H131" s="23"/>
      <c r="I131" s="36"/>
      <c r="J131" s="231"/>
      <c r="K131" s="230"/>
      <c r="L131" s="230"/>
      <c r="M131" s="233"/>
      <c r="N131" s="227"/>
      <c r="O131" s="11">
        <f t="shared" si="303"/>
        <v>2</v>
      </c>
      <c r="P131" s="10">
        <f t="shared" ref="P131:P138" si="316">IF($D131&lt;&gt;"",(($D131*5)+O131),"")</f>
        <v>4.5</v>
      </c>
      <c r="Q131" s="12">
        <f t="shared" si="304"/>
        <v>1.2</v>
      </c>
      <c r="R131" s="16">
        <f t="shared" ref="R131:R138" si="317">IF($D131&lt;&gt;"",(P131*$E131*Q131),"")</f>
        <v>21.599999999999998</v>
      </c>
      <c r="S131" s="260">
        <f t="shared" ref="S131:S138" si="318">IF($D131&lt;&gt;"",(R131/5),"")</f>
        <v>4.3199999999999994</v>
      </c>
      <c r="T131" s="51">
        <f t="shared" ref="T131:T138" si="319">IF($D131&lt;&gt;"",(R131-P131),"")</f>
        <v>17.099999999999998</v>
      </c>
      <c r="U131" s="50">
        <f t="shared" ref="U131:U138" si="320">IF($D131&lt;&gt;"",(R131/P131),"")</f>
        <v>4.8</v>
      </c>
      <c r="V131" s="50">
        <f>IF($D131&lt;&gt;"",(R131*G131/5),"")</f>
        <v>0</v>
      </c>
      <c r="W131" s="44"/>
      <c r="X131" s="151"/>
      <c r="Y131" s="11">
        <f t="shared" si="305"/>
        <v>3.1</v>
      </c>
      <c r="Z131" s="10">
        <f t="shared" ref="Z131:Z138" si="321">IF($D131&lt;&gt;"",(($D131*10)+Y131),"")</f>
        <v>8.1</v>
      </c>
      <c r="AA131" s="12">
        <f t="shared" si="306"/>
        <v>1</v>
      </c>
      <c r="AB131" s="16">
        <f t="shared" ref="AB131:AB138" si="322">IF($D131&lt;&gt;"",(Z131*$E131*AA131),"")</f>
        <v>32.4</v>
      </c>
      <c r="AC131" s="260">
        <f t="shared" ref="AC131:AC138" si="323">IF($D131&lt;&gt;"",(AB131/10),"")</f>
        <v>3.2399999999999998</v>
      </c>
      <c r="AD131" s="51">
        <f t="shared" ref="AD131:AD138" si="324">IF($D131&lt;&gt;"",(AB131-Z131),"")</f>
        <v>24.299999999999997</v>
      </c>
      <c r="AE131" s="50">
        <f t="shared" ref="AE131:AE138" si="325">IF($D131&lt;&gt;"",(AB131/Z131),"")</f>
        <v>4</v>
      </c>
      <c r="AF131" s="50">
        <f t="shared" ref="AF131:AF138" si="326">IF($D131&lt;&gt;"",(AB131*P131/10),"")</f>
        <v>14.579999999999998</v>
      </c>
      <c r="AG131" s="44" t="str">
        <f>IF(M131&lt;&gt;"",(10/G131),"")</f>
        <v/>
      </c>
      <c r="AH131" s="151"/>
      <c r="AI131" s="203" t="str">
        <f t="shared" si="307"/>
        <v>ARENA MULTICAPA</v>
      </c>
      <c r="AJ131" s="235"/>
      <c r="AK131" s="11">
        <f t="shared" si="308"/>
        <v>3.5</v>
      </c>
      <c r="AL131" s="10">
        <f t="shared" ref="AL131:AL138" si="327">IF($D131&lt;&gt;"",(($D131*15)+AK131),"")</f>
        <v>11</v>
      </c>
      <c r="AM131" s="10">
        <f t="shared" si="309"/>
        <v>1</v>
      </c>
      <c r="AN131" s="34">
        <f t="shared" ref="AN131:AN138" si="328">IF($D131&lt;&gt;"",(AL131*$E131*AM131),"")</f>
        <v>44</v>
      </c>
      <c r="AO131" s="34">
        <f t="shared" ref="AO131:AO138" si="329">IF($D131&lt;&gt;"",(AN131/15),"")</f>
        <v>2.9333333333333331</v>
      </c>
      <c r="AP131" s="44">
        <f t="shared" ref="AP131:AP138" si="330">IF($D131&lt;&gt;"",(AN131-AL131),"")</f>
        <v>33</v>
      </c>
      <c r="AQ131" s="44">
        <f t="shared" ref="AQ131:AQ138" si="331">IF($D131&lt;&gt;"",(AN131/AL131),"")</f>
        <v>4</v>
      </c>
      <c r="AR131" s="42">
        <f>IF($D131&lt;&gt;"",(AN131*G131/15),"")</f>
        <v>0</v>
      </c>
      <c r="AS131" s="41" t="e">
        <f>IF(D131&lt;&gt;"",(15/G131),"")</f>
        <v>#DIV/0!</v>
      </c>
      <c r="AT131" s="151"/>
      <c r="AU131" s="11">
        <f t="shared" si="310"/>
        <v>3.5</v>
      </c>
      <c r="AV131" s="10">
        <f t="shared" ref="AV131:AV138" si="332">IF($D131&lt;&gt;"",(($D131*20)+AU131),"")</f>
        <v>13.5</v>
      </c>
      <c r="AW131" s="10">
        <f t="shared" si="311"/>
        <v>1</v>
      </c>
      <c r="AX131" s="34">
        <f t="shared" ref="AX131:AX138" si="333">IF($D131&lt;&gt;"",(AV131*$E131*AW131),"")</f>
        <v>54</v>
      </c>
      <c r="AY131" s="34">
        <f t="shared" ref="AY131:AY138" si="334">IF($D131&lt;&gt;"",(AX131/20),"")</f>
        <v>2.7</v>
      </c>
      <c r="AZ131" s="44">
        <f t="shared" ref="AZ131:AZ138" si="335">IF($D131&lt;&gt;"",(AX131-AV131),"")</f>
        <v>40.5</v>
      </c>
      <c r="BA131" s="44">
        <f t="shared" ref="BA131:BA138" si="336">IF($D131&lt;&gt;"",(AX131/AV131),"")</f>
        <v>4</v>
      </c>
      <c r="BB131" s="50">
        <f>IF($D131&lt;&gt;"",(AX131*G131/20),"")</f>
        <v>0</v>
      </c>
      <c r="BC131" s="44" t="e">
        <f>IF(D131&lt;&gt;"",(20/G131),"")</f>
        <v>#DIV/0!</v>
      </c>
      <c r="BD131" s="151"/>
      <c r="BE131" s="11">
        <f t="shared" si="312"/>
        <v>3.5</v>
      </c>
      <c r="BF131" s="10">
        <f t="shared" ref="BF131:BF138" si="337">IF($D131&lt;&gt;"",(($D131*30)+BE131),"")</f>
        <v>18.5</v>
      </c>
      <c r="BG131" s="10">
        <f t="shared" si="313"/>
        <v>1</v>
      </c>
      <c r="BH131" s="34">
        <f t="shared" ref="BH131:BH138" si="338">IF($D131&lt;&gt;"",(BF131*$E131*BG131),"")</f>
        <v>74</v>
      </c>
      <c r="BI131" s="34">
        <f t="shared" ref="BI131:BI146" si="339">IF($D131&lt;&gt;"",(BH131/30),"")</f>
        <v>2.4666666666666668</v>
      </c>
      <c r="BJ131" s="44">
        <f t="shared" si="314"/>
        <v>55.5</v>
      </c>
      <c r="BK131" s="44">
        <f t="shared" si="315"/>
        <v>4</v>
      </c>
      <c r="BL131" s="50">
        <f>IF($D131&lt;&gt;"",(BH131*Q131/30),"")</f>
        <v>2.96</v>
      </c>
      <c r="BM131" s="44" t="str">
        <f>IF(N131&lt;&gt;"",(30/Q131),"")</f>
        <v/>
      </c>
    </row>
    <row r="132" spans="1:65" x14ac:dyDescent="0.35">
      <c r="A132" s="95"/>
      <c r="B132" s="19" t="s">
        <v>190</v>
      </c>
      <c r="C132" s="11">
        <v>0.15</v>
      </c>
      <c r="D132" s="433">
        <v>0.15</v>
      </c>
      <c r="E132" s="10">
        <v>4</v>
      </c>
      <c r="F132" s="257">
        <f t="shared" ref="F132:F139" si="340">IF(D132&lt;&gt;"",(D132*E132),"")</f>
        <v>0.6</v>
      </c>
      <c r="G132" s="20"/>
      <c r="H132" s="23"/>
      <c r="I132" s="36"/>
      <c r="J132" s="231"/>
      <c r="K132" s="230"/>
      <c r="L132" s="230"/>
      <c r="M132" s="233"/>
      <c r="N132" s="227"/>
      <c r="O132" s="11">
        <f t="shared" si="303"/>
        <v>2</v>
      </c>
      <c r="P132" s="10">
        <f t="shared" si="316"/>
        <v>2.75</v>
      </c>
      <c r="Q132" s="12">
        <f t="shared" si="304"/>
        <v>1.2</v>
      </c>
      <c r="R132" s="16">
        <f t="shared" si="317"/>
        <v>13.2</v>
      </c>
      <c r="S132" s="260">
        <f t="shared" si="318"/>
        <v>2.6399999999999997</v>
      </c>
      <c r="T132" s="51">
        <f t="shared" si="319"/>
        <v>10.45</v>
      </c>
      <c r="U132" s="50">
        <f t="shared" si="320"/>
        <v>4.8</v>
      </c>
      <c r="V132" s="50"/>
      <c r="W132" s="44"/>
      <c r="X132" s="151"/>
      <c r="Y132" s="11">
        <f t="shared" si="305"/>
        <v>3.1</v>
      </c>
      <c r="Z132" s="10">
        <f t="shared" si="321"/>
        <v>4.5999999999999996</v>
      </c>
      <c r="AA132" s="12">
        <f t="shared" si="306"/>
        <v>1</v>
      </c>
      <c r="AB132" s="16">
        <f t="shared" si="322"/>
        <v>18.399999999999999</v>
      </c>
      <c r="AC132" s="260">
        <f t="shared" si="323"/>
        <v>1.8399999999999999</v>
      </c>
      <c r="AD132" s="51">
        <f t="shared" si="324"/>
        <v>13.799999999999999</v>
      </c>
      <c r="AE132" s="50">
        <f t="shared" si="325"/>
        <v>4</v>
      </c>
      <c r="AF132" s="50">
        <f t="shared" si="326"/>
        <v>5.0599999999999996</v>
      </c>
      <c r="AG132" s="44" t="str">
        <f t="shared" ref="AG132:AG138" si="341">IF(M132&lt;&gt;"",(5/P132),"")</f>
        <v/>
      </c>
      <c r="AH132" s="151"/>
      <c r="AI132" s="203" t="str">
        <f t="shared" si="307"/>
        <v>QUARZ FLOUR medium  grade</v>
      </c>
      <c r="AJ132" s="235"/>
      <c r="AK132" s="11">
        <f t="shared" si="308"/>
        <v>3.5</v>
      </c>
      <c r="AL132" s="10">
        <f t="shared" si="327"/>
        <v>5.75</v>
      </c>
      <c r="AM132" s="10">
        <f t="shared" si="309"/>
        <v>1</v>
      </c>
      <c r="AN132" s="34">
        <f t="shared" si="328"/>
        <v>23</v>
      </c>
      <c r="AO132" s="34">
        <f t="shared" si="329"/>
        <v>1.5333333333333334</v>
      </c>
      <c r="AP132" s="44">
        <f t="shared" si="330"/>
        <v>17.25</v>
      </c>
      <c r="AQ132" s="44">
        <f t="shared" si="331"/>
        <v>4</v>
      </c>
      <c r="AR132" s="42"/>
      <c r="AS132" s="41"/>
      <c r="AT132" s="151"/>
      <c r="AU132" s="11">
        <f t="shared" si="310"/>
        <v>3.5</v>
      </c>
      <c r="AV132" s="10">
        <f t="shared" si="332"/>
        <v>6.5</v>
      </c>
      <c r="AW132" s="10">
        <f t="shared" si="311"/>
        <v>1</v>
      </c>
      <c r="AX132" s="34">
        <f t="shared" si="333"/>
        <v>26</v>
      </c>
      <c r="AY132" s="34">
        <f t="shared" si="334"/>
        <v>1.3</v>
      </c>
      <c r="AZ132" s="44">
        <f t="shared" si="335"/>
        <v>19.5</v>
      </c>
      <c r="BA132" s="44">
        <f t="shared" si="336"/>
        <v>4</v>
      </c>
      <c r="BB132" s="50"/>
      <c r="BC132" s="44"/>
      <c r="BD132" s="151"/>
      <c r="BE132" s="11">
        <f t="shared" si="312"/>
        <v>3.5</v>
      </c>
      <c r="BF132" s="10">
        <f t="shared" si="337"/>
        <v>8</v>
      </c>
      <c r="BG132" s="10">
        <f t="shared" si="313"/>
        <v>1</v>
      </c>
      <c r="BH132" s="34">
        <f t="shared" si="338"/>
        <v>32</v>
      </c>
      <c r="BI132" s="34">
        <f t="shared" si="339"/>
        <v>1.0666666666666667</v>
      </c>
      <c r="BJ132" s="44">
        <f t="shared" si="314"/>
        <v>24</v>
      </c>
      <c r="BK132" s="44">
        <f t="shared" si="315"/>
        <v>4</v>
      </c>
      <c r="BL132" s="50"/>
      <c r="BM132" s="44"/>
    </row>
    <row r="133" spans="1:65" x14ac:dyDescent="0.35">
      <c r="A133" s="95"/>
      <c r="B133" s="19" t="s">
        <v>191</v>
      </c>
      <c r="C133" s="11">
        <v>0.12</v>
      </c>
      <c r="D133" s="433">
        <v>0.12</v>
      </c>
      <c r="E133" s="10">
        <v>4</v>
      </c>
      <c r="F133" s="257">
        <f t="shared" si="340"/>
        <v>0.48</v>
      </c>
      <c r="G133" s="20"/>
      <c r="H133" s="23"/>
      <c r="I133" s="36"/>
      <c r="J133" s="231"/>
      <c r="K133" s="230"/>
      <c r="L133" s="230"/>
      <c r="M133" s="233"/>
      <c r="N133" s="227"/>
      <c r="O133" s="11">
        <f t="shared" si="303"/>
        <v>2</v>
      </c>
      <c r="P133" s="10">
        <f t="shared" si="316"/>
        <v>2.6</v>
      </c>
      <c r="Q133" s="12">
        <f t="shared" si="304"/>
        <v>1.2</v>
      </c>
      <c r="R133" s="16">
        <f t="shared" si="317"/>
        <v>12.48</v>
      </c>
      <c r="S133" s="260">
        <f t="shared" si="318"/>
        <v>2.496</v>
      </c>
      <c r="T133" s="51">
        <f t="shared" si="319"/>
        <v>9.8800000000000008</v>
      </c>
      <c r="U133" s="50">
        <f t="shared" si="320"/>
        <v>4.8</v>
      </c>
      <c r="V133" s="50"/>
      <c r="W133" s="44"/>
      <c r="X133" s="151"/>
      <c r="Y133" s="11">
        <f t="shared" si="305"/>
        <v>3.1</v>
      </c>
      <c r="Z133" s="10">
        <f t="shared" si="321"/>
        <v>4.3</v>
      </c>
      <c r="AA133" s="12">
        <f t="shared" si="306"/>
        <v>1</v>
      </c>
      <c r="AB133" s="16">
        <f t="shared" si="322"/>
        <v>17.2</v>
      </c>
      <c r="AC133" s="260">
        <f t="shared" si="323"/>
        <v>1.72</v>
      </c>
      <c r="AD133" s="51">
        <f t="shared" si="324"/>
        <v>12.899999999999999</v>
      </c>
      <c r="AE133" s="50">
        <f t="shared" si="325"/>
        <v>4</v>
      </c>
      <c r="AF133" s="50">
        <f t="shared" si="326"/>
        <v>4.4719999999999995</v>
      </c>
      <c r="AG133" s="44" t="str">
        <f t="shared" si="341"/>
        <v/>
      </c>
      <c r="AH133" s="151"/>
      <c r="AI133" s="203" t="str">
        <f t="shared" si="307"/>
        <v>QUARZ FLOUR gross  grade</v>
      </c>
      <c r="AJ133" s="235"/>
      <c r="AK133" s="11">
        <f t="shared" si="308"/>
        <v>3.5</v>
      </c>
      <c r="AL133" s="10">
        <f t="shared" si="327"/>
        <v>5.3</v>
      </c>
      <c r="AM133" s="10">
        <f t="shared" si="309"/>
        <v>1</v>
      </c>
      <c r="AN133" s="34">
        <f t="shared" si="328"/>
        <v>21.2</v>
      </c>
      <c r="AO133" s="34">
        <f t="shared" si="329"/>
        <v>1.4133333333333333</v>
      </c>
      <c r="AP133" s="44">
        <f t="shared" si="330"/>
        <v>15.899999999999999</v>
      </c>
      <c r="AQ133" s="44">
        <f t="shared" si="331"/>
        <v>4</v>
      </c>
      <c r="AR133" s="42"/>
      <c r="AS133" s="41"/>
      <c r="AT133" s="151"/>
      <c r="AU133" s="11">
        <f t="shared" si="310"/>
        <v>3.5</v>
      </c>
      <c r="AV133" s="10">
        <f t="shared" si="332"/>
        <v>5.9</v>
      </c>
      <c r="AW133" s="10">
        <f t="shared" si="311"/>
        <v>1</v>
      </c>
      <c r="AX133" s="34">
        <f t="shared" si="333"/>
        <v>23.6</v>
      </c>
      <c r="AY133" s="34">
        <f t="shared" si="334"/>
        <v>1.1800000000000002</v>
      </c>
      <c r="AZ133" s="44">
        <f t="shared" si="335"/>
        <v>17.700000000000003</v>
      </c>
      <c r="BA133" s="44">
        <f t="shared" si="336"/>
        <v>4</v>
      </c>
      <c r="BB133" s="50"/>
      <c r="BC133" s="44"/>
      <c r="BD133" s="151"/>
      <c r="BE133" s="11">
        <f t="shared" si="312"/>
        <v>3.5</v>
      </c>
      <c r="BF133" s="10">
        <f t="shared" si="337"/>
        <v>7.1</v>
      </c>
      <c r="BG133" s="10">
        <f t="shared" si="313"/>
        <v>1</v>
      </c>
      <c r="BH133" s="34">
        <f t="shared" si="338"/>
        <v>28.4</v>
      </c>
      <c r="BI133" s="34">
        <f t="shared" si="339"/>
        <v>0.94666666666666666</v>
      </c>
      <c r="BJ133" s="44">
        <f t="shared" si="314"/>
        <v>21.299999999999997</v>
      </c>
      <c r="BK133" s="44">
        <f t="shared" si="315"/>
        <v>4</v>
      </c>
      <c r="BL133" s="50"/>
      <c r="BM133" s="44"/>
    </row>
    <row r="134" spans="1:65" x14ac:dyDescent="0.35">
      <c r="A134" s="95"/>
      <c r="B134" s="19" t="s">
        <v>187</v>
      </c>
      <c r="C134" s="11">
        <v>3.05</v>
      </c>
      <c r="D134" s="433">
        <v>3.05</v>
      </c>
      <c r="E134" s="10">
        <v>5</v>
      </c>
      <c r="F134" s="257">
        <f t="shared" si="340"/>
        <v>15.25</v>
      </c>
      <c r="G134" s="20"/>
      <c r="H134" s="23"/>
      <c r="I134" s="36"/>
      <c r="J134" s="231"/>
      <c r="K134" s="230"/>
      <c r="L134" s="230"/>
      <c r="M134" s="233"/>
      <c r="N134" s="227"/>
      <c r="O134" s="11">
        <f t="shared" si="303"/>
        <v>2</v>
      </c>
      <c r="P134" s="10">
        <f t="shared" si="316"/>
        <v>17.25</v>
      </c>
      <c r="Q134" s="12">
        <f t="shared" si="304"/>
        <v>1.2</v>
      </c>
      <c r="R134" s="16">
        <f t="shared" si="317"/>
        <v>103.5</v>
      </c>
      <c r="S134" s="260">
        <f t="shared" si="318"/>
        <v>20.7</v>
      </c>
      <c r="T134" s="51">
        <f t="shared" si="319"/>
        <v>86.25</v>
      </c>
      <c r="U134" s="50">
        <f t="shared" si="320"/>
        <v>6</v>
      </c>
      <c r="V134" s="50"/>
      <c r="W134" s="44"/>
      <c r="X134" s="151"/>
      <c r="Y134" s="11">
        <f t="shared" si="305"/>
        <v>3.1</v>
      </c>
      <c r="Z134" s="10">
        <f t="shared" si="321"/>
        <v>33.6</v>
      </c>
      <c r="AA134" s="12">
        <f t="shared" si="306"/>
        <v>1</v>
      </c>
      <c r="AB134" s="16">
        <f t="shared" si="322"/>
        <v>168</v>
      </c>
      <c r="AC134" s="260">
        <f t="shared" si="323"/>
        <v>16.8</v>
      </c>
      <c r="AD134" s="51">
        <f t="shared" si="324"/>
        <v>134.4</v>
      </c>
      <c r="AE134" s="50">
        <f t="shared" si="325"/>
        <v>5</v>
      </c>
      <c r="AF134" s="50">
        <f t="shared" si="326"/>
        <v>289.8</v>
      </c>
      <c r="AG134" s="44" t="str">
        <f t="shared" si="341"/>
        <v/>
      </c>
      <c r="AH134" s="151"/>
      <c r="AI134" s="203" t="str">
        <f t="shared" si="307"/>
        <v>ANTISLIP EFFECT- FILLITEfine grade (max 3%)-</v>
      </c>
      <c r="AJ134" s="235"/>
      <c r="AK134" s="11">
        <f t="shared" si="308"/>
        <v>3.5</v>
      </c>
      <c r="AL134" s="10">
        <f t="shared" si="327"/>
        <v>49.25</v>
      </c>
      <c r="AM134" s="10">
        <f t="shared" si="309"/>
        <v>1</v>
      </c>
      <c r="AN134" s="34">
        <f t="shared" si="328"/>
        <v>246.25</v>
      </c>
      <c r="AO134" s="34">
        <f t="shared" si="329"/>
        <v>16.416666666666668</v>
      </c>
      <c r="AP134" s="44">
        <f t="shared" si="330"/>
        <v>197</v>
      </c>
      <c r="AQ134" s="44">
        <f t="shared" si="331"/>
        <v>5</v>
      </c>
      <c r="AR134" s="42"/>
      <c r="AS134" s="41"/>
      <c r="AT134" s="151"/>
      <c r="AU134" s="11">
        <f t="shared" si="310"/>
        <v>3.5</v>
      </c>
      <c r="AV134" s="10">
        <f t="shared" si="332"/>
        <v>64.5</v>
      </c>
      <c r="AW134" s="10">
        <f t="shared" si="311"/>
        <v>1</v>
      </c>
      <c r="AX134" s="34">
        <f t="shared" si="333"/>
        <v>322.5</v>
      </c>
      <c r="AY134" s="34">
        <f t="shared" si="334"/>
        <v>16.125</v>
      </c>
      <c r="AZ134" s="44">
        <f t="shared" si="335"/>
        <v>258</v>
      </c>
      <c r="BA134" s="44">
        <f t="shared" si="336"/>
        <v>5</v>
      </c>
      <c r="BB134" s="50"/>
      <c r="BC134" s="44"/>
      <c r="BD134" s="151"/>
      <c r="BE134" s="11">
        <f t="shared" si="312"/>
        <v>3.5</v>
      </c>
      <c r="BF134" s="10">
        <f t="shared" si="337"/>
        <v>95</v>
      </c>
      <c r="BG134" s="10">
        <f t="shared" si="313"/>
        <v>1</v>
      </c>
      <c r="BH134" s="34">
        <f t="shared" si="338"/>
        <v>475</v>
      </c>
      <c r="BI134" s="34">
        <f t="shared" si="339"/>
        <v>15.833333333333334</v>
      </c>
      <c r="BJ134" s="44">
        <f t="shared" si="314"/>
        <v>380</v>
      </c>
      <c r="BK134" s="44">
        <f t="shared" si="315"/>
        <v>5</v>
      </c>
      <c r="BL134" s="50"/>
      <c r="BM134" s="44"/>
    </row>
    <row r="135" spans="1:65" x14ac:dyDescent="0.35">
      <c r="A135" s="95"/>
      <c r="B135" s="19" t="s">
        <v>188</v>
      </c>
      <c r="C135" s="11">
        <v>2.5</v>
      </c>
      <c r="D135" s="433">
        <v>2.5</v>
      </c>
      <c r="E135" s="10">
        <v>5</v>
      </c>
      <c r="F135" s="257">
        <f t="shared" si="340"/>
        <v>12.5</v>
      </c>
      <c r="G135" s="20"/>
      <c r="H135" s="23"/>
      <c r="I135" s="36"/>
      <c r="J135" s="231"/>
      <c r="K135" s="230"/>
      <c r="L135" s="230"/>
      <c r="M135" s="233"/>
      <c r="N135" s="227"/>
      <c r="O135" s="11">
        <f t="shared" si="303"/>
        <v>2</v>
      </c>
      <c r="P135" s="10">
        <f t="shared" si="316"/>
        <v>14.5</v>
      </c>
      <c r="Q135" s="12">
        <f t="shared" si="304"/>
        <v>1.2</v>
      </c>
      <c r="R135" s="16">
        <f t="shared" si="317"/>
        <v>87</v>
      </c>
      <c r="S135" s="260">
        <f t="shared" si="318"/>
        <v>17.399999999999999</v>
      </c>
      <c r="T135" s="51">
        <f t="shared" si="319"/>
        <v>72.5</v>
      </c>
      <c r="U135" s="50">
        <f t="shared" si="320"/>
        <v>6</v>
      </c>
      <c r="V135" s="50"/>
      <c r="W135" s="44"/>
      <c r="X135" s="151"/>
      <c r="Y135" s="11">
        <f t="shared" si="305"/>
        <v>3.1</v>
      </c>
      <c r="Z135" s="10">
        <f t="shared" si="321"/>
        <v>28.1</v>
      </c>
      <c r="AA135" s="12">
        <f t="shared" si="306"/>
        <v>1</v>
      </c>
      <c r="AB135" s="16">
        <f t="shared" si="322"/>
        <v>140.5</v>
      </c>
      <c r="AC135" s="260">
        <f t="shared" si="323"/>
        <v>14.05</v>
      </c>
      <c r="AD135" s="51">
        <f t="shared" si="324"/>
        <v>112.4</v>
      </c>
      <c r="AE135" s="50">
        <f t="shared" si="325"/>
        <v>5</v>
      </c>
      <c r="AF135" s="50">
        <f t="shared" si="326"/>
        <v>203.72499999999999</v>
      </c>
      <c r="AG135" s="44" t="str">
        <f t="shared" si="341"/>
        <v/>
      </c>
      <c r="AH135" s="151"/>
      <c r="AI135" s="203" t="str">
        <f t="shared" si="307"/>
        <v>ANTISLIP EFFECT- FILLITE medium  grade (max 3%)-</v>
      </c>
      <c r="AJ135" s="235"/>
      <c r="AK135" s="11">
        <f t="shared" si="308"/>
        <v>3.5</v>
      </c>
      <c r="AL135" s="10">
        <f t="shared" si="327"/>
        <v>41</v>
      </c>
      <c r="AM135" s="10">
        <f t="shared" si="309"/>
        <v>1</v>
      </c>
      <c r="AN135" s="34">
        <f t="shared" si="328"/>
        <v>205</v>
      </c>
      <c r="AO135" s="34">
        <f t="shared" si="329"/>
        <v>13.666666666666666</v>
      </c>
      <c r="AP135" s="44">
        <f t="shared" si="330"/>
        <v>164</v>
      </c>
      <c r="AQ135" s="44">
        <f t="shared" si="331"/>
        <v>5</v>
      </c>
      <c r="AR135" s="42"/>
      <c r="AS135" s="41"/>
      <c r="AT135" s="151"/>
      <c r="AU135" s="11">
        <f t="shared" si="310"/>
        <v>3.5</v>
      </c>
      <c r="AV135" s="10">
        <f t="shared" si="332"/>
        <v>53.5</v>
      </c>
      <c r="AW135" s="10">
        <f t="shared" si="311"/>
        <v>1</v>
      </c>
      <c r="AX135" s="34">
        <f t="shared" si="333"/>
        <v>267.5</v>
      </c>
      <c r="AY135" s="34">
        <f t="shared" si="334"/>
        <v>13.375</v>
      </c>
      <c r="AZ135" s="44">
        <f t="shared" si="335"/>
        <v>214</v>
      </c>
      <c r="BA135" s="44">
        <f t="shared" si="336"/>
        <v>5</v>
      </c>
      <c r="BB135" s="50"/>
      <c r="BC135" s="44"/>
      <c r="BD135" s="151"/>
      <c r="BE135" s="11">
        <f t="shared" si="312"/>
        <v>3.5</v>
      </c>
      <c r="BF135" s="10">
        <f t="shared" si="337"/>
        <v>78.5</v>
      </c>
      <c r="BG135" s="10">
        <f t="shared" si="313"/>
        <v>1</v>
      </c>
      <c r="BH135" s="34">
        <f t="shared" si="338"/>
        <v>392.5</v>
      </c>
      <c r="BI135" s="34">
        <f t="shared" si="339"/>
        <v>13.083333333333334</v>
      </c>
      <c r="BJ135" s="44">
        <f t="shared" si="314"/>
        <v>314</v>
      </c>
      <c r="BK135" s="44">
        <f t="shared" si="315"/>
        <v>5</v>
      </c>
      <c r="BL135" s="50"/>
      <c r="BM135" s="44"/>
    </row>
    <row r="136" spans="1:65" x14ac:dyDescent="0.35">
      <c r="A136" s="95"/>
      <c r="B136" s="19" t="s">
        <v>189</v>
      </c>
      <c r="C136" s="11">
        <v>80</v>
      </c>
      <c r="D136" s="433">
        <v>80</v>
      </c>
      <c r="E136" s="10">
        <v>4</v>
      </c>
      <c r="F136" s="257">
        <f t="shared" si="340"/>
        <v>320</v>
      </c>
      <c r="G136" s="20"/>
      <c r="H136" s="23"/>
      <c r="I136" s="36"/>
      <c r="J136" s="231"/>
      <c r="K136" s="230"/>
      <c r="L136" s="230"/>
      <c r="M136" s="233"/>
      <c r="N136" s="227"/>
      <c r="O136" s="11">
        <f t="shared" si="303"/>
        <v>2</v>
      </c>
      <c r="P136" s="10">
        <f t="shared" si="316"/>
        <v>402</v>
      </c>
      <c r="Q136" s="12">
        <f t="shared" si="304"/>
        <v>1.2</v>
      </c>
      <c r="R136" s="16">
        <f t="shared" si="317"/>
        <v>1929.6</v>
      </c>
      <c r="S136" s="260">
        <f>IF($D136&lt;&gt;"",(R136/5),"")</f>
        <v>385.91999999999996</v>
      </c>
      <c r="T136" s="51">
        <f t="shared" si="319"/>
        <v>1527.6</v>
      </c>
      <c r="U136" s="50">
        <f t="shared" si="320"/>
        <v>4.8</v>
      </c>
      <c r="V136" s="50"/>
      <c r="W136" s="44"/>
      <c r="X136" s="151"/>
      <c r="Y136" s="11">
        <f t="shared" si="305"/>
        <v>3.1</v>
      </c>
      <c r="Z136" s="10">
        <f t="shared" si="321"/>
        <v>803.1</v>
      </c>
      <c r="AA136" s="12">
        <f t="shared" si="306"/>
        <v>1</v>
      </c>
      <c r="AB136" s="16">
        <f t="shared" si="322"/>
        <v>3212.4</v>
      </c>
      <c r="AC136" s="260">
        <f>IF($D136&lt;&gt;"",(AB136/10),"")</f>
        <v>321.24</v>
      </c>
      <c r="AD136" s="51">
        <f t="shared" si="324"/>
        <v>2409.3000000000002</v>
      </c>
      <c r="AE136" s="50">
        <f t="shared" si="325"/>
        <v>4</v>
      </c>
      <c r="AF136" s="50">
        <f t="shared" si="326"/>
        <v>129138.48000000001</v>
      </c>
      <c r="AG136" s="44" t="str">
        <f t="shared" si="341"/>
        <v/>
      </c>
      <c r="AH136" s="151"/>
      <c r="AI136" s="203" t="str">
        <f t="shared" si="307"/>
        <v>ANTIBACTERIAN AGENT (ion Silver nanoparticules )(0,3% en peso)</v>
      </c>
      <c r="AJ136" s="235"/>
      <c r="AK136" s="11">
        <f t="shared" si="308"/>
        <v>3.5</v>
      </c>
      <c r="AL136" s="10">
        <f t="shared" si="327"/>
        <v>1203.5</v>
      </c>
      <c r="AM136" s="10">
        <f t="shared" si="309"/>
        <v>1</v>
      </c>
      <c r="AN136" s="34">
        <f t="shared" si="328"/>
        <v>4814</v>
      </c>
      <c r="AO136" s="34">
        <f>IF($D136&lt;&gt;"",(AN136/15),"")</f>
        <v>320.93333333333334</v>
      </c>
      <c r="AP136" s="44">
        <f t="shared" si="330"/>
        <v>3610.5</v>
      </c>
      <c r="AQ136" s="44">
        <f t="shared" si="331"/>
        <v>4</v>
      </c>
      <c r="AR136" s="42"/>
      <c r="AS136" s="41"/>
      <c r="AT136" s="151"/>
      <c r="AU136" s="11">
        <f t="shared" si="310"/>
        <v>3.5</v>
      </c>
      <c r="AV136" s="10">
        <f>IF($D136&lt;&gt;"",(($D136*20)+AU136),"")</f>
        <v>1603.5</v>
      </c>
      <c r="AW136" s="10">
        <f t="shared" si="311"/>
        <v>1</v>
      </c>
      <c r="AX136" s="34">
        <f t="shared" si="333"/>
        <v>6414</v>
      </c>
      <c r="AY136" s="34">
        <f>IF($D136&lt;&gt;"",(AX136/20),"")</f>
        <v>320.7</v>
      </c>
      <c r="AZ136" s="44">
        <f t="shared" si="335"/>
        <v>4810.5</v>
      </c>
      <c r="BA136" s="44">
        <f t="shared" si="336"/>
        <v>4</v>
      </c>
      <c r="BB136" s="50"/>
      <c r="BC136" s="44"/>
      <c r="BD136" s="151"/>
      <c r="BE136" s="11">
        <f t="shared" si="312"/>
        <v>3.5</v>
      </c>
      <c r="BF136" s="10">
        <f t="shared" si="337"/>
        <v>2403.5</v>
      </c>
      <c r="BG136" s="10">
        <f t="shared" si="313"/>
        <v>1</v>
      </c>
      <c r="BH136" s="34">
        <f t="shared" si="338"/>
        <v>9614</v>
      </c>
      <c r="BI136" s="34">
        <f t="shared" si="339"/>
        <v>320.46666666666664</v>
      </c>
      <c r="BJ136" s="44"/>
      <c r="BK136" s="44"/>
      <c r="BL136" s="50"/>
      <c r="BM136" s="44"/>
    </row>
    <row r="137" spans="1:65" x14ac:dyDescent="0.35">
      <c r="A137" s="95"/>
      <c r="B137" s="19" t="s">
        <v>192</v>
      </c>
      <c r="C137" s="11">
        <v>1.2</v>
      </c>
      <c r="D137" s="433">
        <v>1.2</v>
      </c>
      <c r="E137" s="10">
        <v>4</v>
      </c>
      <c r="F137" s="257">
        <f t="shared" si="340"/>
        <v>4.8</v>
      </c>
      <c r="G137" s="20"/>
      <c r="H137" s="23"/>
      <c r="I137" s="36"/>
      <c r="J137" s="231"/>
      <c r="K137" s="230"/>
      <c r="L137" s="230"/>
      <c r="M137" s="233"/>
      <c r="N137" s="227"/>
      <c r="O137" s="11">
        <f t="shared" si="303"/>
        <v>2</v>
      </c>
      <c r="P137" s="10">
        <f t="shared" si="316"/>
        <v>8</v>
      </c>
      <c r="Q137" s="12">
        <f t="shared" si="304"/>
        <v>1.2</v>
      </c>
      <c r="R137" s="16">
        <f t="shared" si="317"/>
        <v>38.4</v>
      </c>
      <c r="S137" s="260">
        <f t="shared" si="318"/>
        <v>7.68</v>
      </c>
      <c r="T137" s="51">
        <f t="shared" si="319"/>
        <v>30.4</v>
      </c>
      <c r="U137" s="50">
        <f t="shared" si="320"/>
        <v>4.8</v>
      </c>
      <c r="V137" s="50"/>
      <c r="W137" s="44"/>
      <c r="X137" s="151"/>
      <c r="Y137" s="11">
        <f t="shared" si="305"/>
        <v>3.1</v>
      </c>
      <c r="Z137" s="10">
        <f t="shared" si="321"/>
        <v>15.1</v>
      </c>
      <c r="AA137" s="12">
        <f t="shared" si="306"/>
        <v>1</v>
      </c>
      <c r="AB137" s="16">
        <f t="shared" si="322"/>
        <v>60.4</v>
      </c>
      <c r="AC137" s="260">
        <f t="shared" si="323"/>
        <v>6.04</v>
      </c>
      <c r="AD137" s="51">
        <f t="shared" si="324"/>
        <v>45.3</v>
      </c>
      <c r="AE137" s="50">
        <f t="shared" si="325"/>
        <v>4</v>
      </c>
      <c r="AF137" s="50">
        <f t="shared" si="326"/>
        <v>48.32</v>
      </c>
      <c r="AG137" s="44" t="str">
        <f t="shared" si="341"/>
        <v/>
      </c>
      <c r="AH137" s="151"/>
      <c r="AI137" s="203" t="str">
        <f t="shared" si="307"/>
        <v>CORINDON FLOUR  extra fine grade</v>
      </c>
      <c r="AJ137" s="235"/>
      <c r="AK137" s="11">
        <f t="shared" si="308"/>
        <v>3.5</v>
      </c>
      <c r="AL137" s="10">
        <f t="shared" si="327"/>
        <v>21.5</v>
      </c>
      <c r="AM137" s="10">
        <f t="shared" si="309"/>
        <v>1</v>
      </c>
      <c r="AN137" s="34">
        <f t="shared" si="328"/>
        <v>86</v>
      </c>
      <c r="AO137" s="34">
        <f t="shared" si="329"/>
        <v>5.7333333333333334</v>
      </c>
      <c r="AP137" s="44">
        <f t="shared" si="330"/>
        <v>64.5</v>
      </c>
      <c r="AQ137" s="44">
        <f t="shared" si="331"/>
        <v>4</v>
      </c>
      <c r="AR137" s="42"/>
      <c r="AS137" s="41"/>
      <c r="AT137" s="151"/>
      <c r="AU137" s="11">
        <f t="shared" si="310"/>
        <v>3.5</v>
      </c>
      <c r="AV137" s="10">
        <f t="shared" si="332"/>
        <v>27.5</v>
      </c>
      <c r="AW137" s="10">
        <f t="shared" si="311"/>
        <v>1</v>
      </c>
      <c r="AX137" s="34">
        <f t="shared" si="333"/>
        <v>110</v>
      </c>
      <c r="AY137" s="34">
        <f t="shared" si="334"/>
        <v>5.5</v>
      </c>
      <c r="AZ137" s="44">
        <f t="shared" si="335"/>
        <v>82.5</v>
      </c>
      <c r="BA137" s="44">
        <f t="shared" si="336"/>
        <v>4</v>
      </c>
      <c r="BB137" s="50"/>
      <c r="BC137" s="44"/>
      <c r="BD137" s="151"/>
      <c r="BE137" s="11">
        <f t="shared" si="312"/>
        <v>3.5</v>
      </c>
      <c r="BF137" s="10">
        <f t="shared" si="337"/>
        <v>39.5</v>
      </c>
      <c r="BG137" s="10">
        <f t="shared" si="313"/>
        <v>1</v>
      </c>
      <c r="BH137" s="34">
        <f t="shared" si="338"/>
        <v>158</v>
      </c>
      <c r="BI137" s="34">
        <f t="shared" si="339"/>
        <v>5.2666666666666666</v>
      </c>
      <c r="BJ137" s="44"/>
      <c r="BK137" s="44"/>
      <c r="BL137" s="50"/>
      <c r="BM137" s="44"/>
    </row>
    <row r="138" spans="1:65" x14ac:dyDescent="0.35">
      <c r="A138" s="95"/>
      <c r="B138" s="19" t="s">
        <v>192</v>
      </c>
      <c r="C138" s="11">
        <v>1.1200000000000001</v>
      </c>
      <c r="D138" s="433">
        <v>1.1200000000000001</v>
      </c>
      <c r="E138" s="10">
        <v>4</v>
      </c>
      <c r="F138" s="257">
        <f t="shared" si="340"/>
        <v>4.4800000000000004</v>
      </c>
      <c r="G138" s="20"/>
      <c r="H138" s="23"/>
      <c r="I138" s="36"/>
      <c r="J138" s="231"/>
      <c r="K138" s="230"/>
      <c r="L138" s="230"/>
      <c r="M138" s="233"/>
      <c r="N138" s="227"/>
      <c r="O138" s="11">
        <f t="shared" si="303"/>
        <v>2</v>
      </c>
      <c r="P138" s="10">
        <f t="shared" si="316"/>
        <v>7.6000000000000005</v>
      </c>
      <c r="Q138" s="12">
        <f t="shared" si="304"/>
        <v>1.2</v>
      </c>
      <c r="R138" s="16">
        <f t="shared" si="317"/>
        <v>36.480000000000004</v>
      </c>
      <c r="S138" s="260">
        <f t="shared" si="318"/>
        <v>7.2960000000000012</v>
      </c>
      <c r="T138" s="51">
        <f t="shared" si="319"/>
        <v>28.880000000000003</v>
      </c>
      <c r="U138" s="50">
        <f t="shared" si="320"/>
        <v>4.8</v>
      </c>
      <c r="V138" s="50"/>
      <c r="W138" s="44"/>
      <c r="X138" s="151"/>
      <c r="Y138" s="11">
        <f t="shared" si="305"/>
        <v>3.1</v>
      </c>
      <c r="Z138" s="10">
        <f t="shared" si="321"/>
        <v>14.3</v>
      </c>
      <c r="AA138" s="12">
        <f t="shared" si="306"/>
        <v>1</v>
      </c>
      <c r="AB138" s="16">
        <f t="shared" si="322"/>
        <v>57.2</v>
      </c>
      <c r="AC138" s="260">
        <f t="shared" si="323"/>
        <v>5.7200000000000006</v>
      </c>
      <c r="AD138" s="51">
        <f t="shared" si="324"/>
        <v>42.900000000000006</v>
      </c>
      <c r="AE138" s="50">
        <f t="shared" si="325"/>
        <v>4</v>
      </c>
      <c r="AF138" s="50">
        <f t="shared" si="326"/>
        <v>43.472000000000001</v>
      </c>
      <c r="AG138" s="44" t="str">
        <f t="shared" si="341"/>
        <v/>
      </c>
      <c r="AH138" s="151"/>
      <c r="AI138" s="203" t="str">
        <f t="shared" si="307"/>
        <v>CORINDON FLOUR  extra fine grade</v>
      </c>
      <c r="AJ138" s="235"/>
      <c r="AK138" s="11">
        <f t="shared" si="308"/>
        <v>3.5</v>
      </c>
      <c r="AL138" s="10">
        <f t="shared" si="327"/>
        <v>20.3</v>
      </c>
      <c r="AM138" s="10">
        <f t="shared" si="309"/>
        <v>1</v>
      </c>
      <c r="AN138" s="34">
        <f t="shared" si="328"/>
        <v>81.2</v>
      </c>
      <c r="AO138" s="34">
        <f t="shared" si="329"/>
        <v>5.4133333333333331</v>
      </c>
      <c r="AP138" s="44">
        <f t="shared" si="330"/>
        <v>60.900000000000006</v>
      </c>
      <c r="AQ138" s="44">
        <f t="shared" si="331"/>
        <v>4</v>
      </c>
      <c r="AR138" s="42"/>
      <c r="AS138" s="41"/>
      <c r="AT138" s="151"/>
      <c r="AU138" s="11">
        <f t="shared" si="310"/>
        <v>3.5</v>
      </c>
      <c r="AV138" s="10">
        <f t="shared" si="332"/>
        <v>25.900000000000002</v>
      </c>
      <c r="AW138" s="10">
        <f t="shared" si="311"/>
        <v>1</v>
      </c>
      <c r="AX138" s="34">
        <f t="shared" si="333"/>
        <v>103.60000000000001</v>
      </c>
      <c r="AY138" s="34">
        <f t="shared" si="334"/>
        <v>5.1800000000000006</v>
      </c>
      <c r="AZ138" s="44">
        <f t="shared" si="335"/>
        <v>77.7</v>
      </c>
      <c r="BA138" s="44">
        <f t="shared" si="336"/>
        <v>4</v>
      </c>
      <c r="BB138" s="50"/>
      <c r="BC138" s="44"/>
      <c r="BD138" s="151"/>
      <c r="BE138" s="11">
        <f t="shared" si="312"/>
        <v>3.5</v>
      </c>
      <c r="BF138" s="10">
        <f t="shared" si="337"/>
        <v>37.1</v>
      </c>
      <c r="BG138" s="10">
        <f t="shared" si="313"/>
        <v>1</v>
      </c>
      <c r="BH138" s="34">
        <f t="shared" si="338"/>
        <v>148.4</v>
      </c>
      <c r="BI138" s="34">
        <f t="shared" si="339"/>
        <v>4.9466666666666672</v>
      </c>
      <c r="BJ138" s="44"/>
      <c r="BK138" s="44"/>
      <c r="BL138" s="50"/>
      <c r="BM138" s="44"/>
    </row>
    <row r="139" spans="1:65" x14ac:dyDescent="0.35">
      <c r="A139" s="95"/>
      <c r="B139" s="19" t="s">
        <v>193</v>
      </c>
      <c r="C139" s="11">
        <v>22</v>
      </c>
      <c r="D139" s="433">
        <v>22</v>
      </c>
      <c r="E139" s="10">
        <v>4</v>
      </c>
      <c r="F139" s="257">
        <f t="shared" si="340"/>
        <v>88</v>
      </c>
      <c r="G139" s="20"/>
      <c r="H139" s="23"/>
      <c r="I139" s="36"/>
      <c r="J139" s="231"/>
      <c r="K139" s="230"/>
      <c r="L139" s="230"/>
      <c r="M139" s="233"/>
      <c r="N139" s="227"/>
      <c r="O139" s="11">
        <f t="shared" ref="O139:O146" si="342">$F$10</f>
        <v>2</v>
      </c>
      <c r="P139" s="10">
        <f t="shared" ref="P139:P146" si="343">IF($D139&lt;&gt;"",(($D139*5)+O139),"")</f>
        <v>112</v>
      </c>
      <c r="Q139" s="12">
        <f t="shared" ref="Q139:Q146" si="344">$F$6</f>
        <v>1.2</v>
      </c>
      <c r="R139" s="16">
        <f t="shared" ref="R139:R146" si="345">IF($D139&lt;&gt;"",(P139*$E139*Q139),"")</f>
        <v>537.6</v>
      </c>
      <c r="S139" s="260">
        <f t="shared" ref="S139:S146" si="346">IF($D139&lt;&gt;"",(R139/5),"")</f>
        <v>107.52000000000001</v>
      </c>
      <c r="T139" s="51">
        <f t="shared" ref="T139:T146" si="347">IF($D139&lt;&gt;"",(R139-P139),"")</f>
        <v>425.6</v>
      </c>
      <c r="U139" s="50">
        <f t="shared" ref="U139:U146" si="348">IF($D139&lt;&gt;"",(R139/P139),"")</f>
        <v>4.8</v>
      </c>
      <c r="V139" s="50"/>
      <c r="W139" s="44"/>
      <c r="X139" s="151"/>
      <c r="Y139" s="11">
        <f t="shared" ref="Y139:Y146" si="349">$I$10</f>
        <v>3.1</v>
      </c>
      <c r="Z139" s="10">
        <f t="shared" ref="Z139:Z146" si="350">IF($D139&lt;&gt;"",(($D139*10)+Y139),"")</f>
        <v>223.1</v>
      </c>
      <c r="AA139" s="12">
        <f t="shared" ref="AA139:AA146" si="351">$I$6</f>
        <v>1</v>
      </c>
      <c r="AB139" s="16">
        <f t="shared" ref="AB139:AB146" si="352">IF($D139&lt;&gt;"",(Z139*$E139*AA139),"")</f>
        <v>892.4</v>
      </c>
      <c r="AC139" s="260">
        <f t="shared" ref="AC139:AC146" si="353">IF($D139&lt;&gt;"",(AB139/10),"")</f>
        <v>89.24</v>
      </c>
      <c r="AD139" s="51">
        <f t="shared" ref="AD139:AD146" si="354">IF($D139&lt;&gt;"",(AB139-Z139),"")</f>
        <v>669.3</v>
      </c>
      <c r="AE139" s="50">
        <f t="shared" ref="AE139:AE146" si="355">IF($D139&lt;&gt;"",(AB139/Z139),"")</f>
        <v>4</v>
      </c>
      <c r="AF139" s="50">
        <f t="shared" ref="AF139:AF146" si="356">IF($D139&lt;&gt;"",(AB139*P139/10),"")</f>
        <v>9994.880000000001</v>
      </c>
      <c r="AG139" s="44" t="str">
        <f t="shared" ref="AG139:AG146" si="357">IF(M139&lt;&gt;"",(5/P139),"")</f>
        <v/>
      </c>
      <c r="AH139" s="151"/>
      <c r="AI139" s="203" t="str">
        <f t="shared" si="307"/>
        <v>ANTISLIP POLIPROPILENE MICROSPHERES fine grade</v>
      </c>
      <c r="AJ139" s="235"/>
      <c r="AK139" s="11">
        <f t="shared" ref="AK139:AK146" si="358">$G$10</f>
        <v>3.5</v>
      </c>
      <c r="AL139" s="10">
        <f t="shared" ref="AL139:AL146" si="359">IF($D139&lt;&gt;"",(($D139*15)+AK139),"")</f>
        <v>333.5</v>
      </c>
      <c r="AM139" s="10">
        <f t="shared" ref="AM139:AM146" si="360">$G$6</f>
        <v>1</v>
      </c>
      <c r="AN139" s="34">
        <f t="shared" ref="AN139:AN146" si="361">IF($D139&lt;&gt;"",(AL139*$E139*AM139),"")</f>
        <v>1334</v>
      </c>
      <c r="AO139" s="34">
        <f t="shared" ref="AO139:AO146" si="362">IF($D139&lt;&gt;"",(AN139/15),"")</f>
        <v>88.933333333333337</v>
      </c>
      <c r="AP139" s="44">
        <f t="shared" ref="AP139:AP146" si="363">IF($D139&lt;&gt;"",(AN139-AL139),"")</f>
        <v>1000.5</v>
      </c>
      <c r="AQ139" s="44">
        <f t="shared" ref="AQ139:AQ146" si="364">IF($D139&lt;&gt;"",(AN139/AL139),"")</f>
        <v>4</v>
      </c>
      <c r="AR139" s="42"/>
      <c r="AS139" s="41"/>
      <c r="AT139" s="151"/>
      <c r="AU139" s="11">
        <f t="shared" ref="AU139:AU146" si="365">$G$10</f>
        <v>3.5</v>
      </c>
      <c r="AV139" s="10">
        <f t="shared" ref="AV139:AV146" si="366">IF($D139&lt;&gt;"",(($D139*20)+AU139),"")</f>
        <v>443.5</v>
      </c>
      <c r="AW139" s="10">
        <f t="shared" ref="AW139:AW146" si="367">$H$6</f>
        <v>1</v>
      </c>
      <c r="AX139" s="34">
        <f t="shared" ref="AX139:AX146" si="368">IF($D139&lt;&gt;"",(AV139*$E139*AW139),"")</f>
        <v>1774</v>
      </c>
      <c r="AY139" s="34">
        <f t="shared" ref="AY139:AY146" si="369">IF($D139&lt;&gt;"",(AX139/20),"")</f>
        <v>88.7</v>
      </c>
      <c r="AZ139" s="44">
        <f t="shared" ref="AZ139:AZ146" si="370">IF($D139&lt;&gt;"",(AX139-AV139),"")</f>
        <v>1330.5</v>
      </c>
      <c r="BA139" s="44">
        <f t="shared" ref="BA139:BA146" si="371">IF($D139&lt;&gt;"",(AX139/AV139),"")</f>
        <v>4</v>
      </c>
      <c r="BB139" s="50"/>
      <c r="BC139" s="44"/>
      <c r="BD139" s="151"/>
      <c r="BE139" s="11">
        <f t="shared" ref="BE139:BE146" si="372">$G$10</f>
        <v>3.5</v>
      </c>
      <c r="BF139" s="10">
        <f t="shared" ref="BF139:BF146" si="373">IF($D139&lt;&gt;"",(($D139*30)+BE139),"")</f>
        <v>663.5</v>
      </c>
      <c r="BG139" s="10">
        <f t="shared" ref="BG139:BG146" si="374">$H$6</f>
        <v>1</v>
      </c>
      <c r="BH139" s="34">
        <f t="shared" ref="BH139:BH146" si="375">IF($D139&lt;&gt;"",(BF139*$E139*BG139),"")</f>
        <v>2654</v>
      </c>
      <c r="BI139" s="34">
        <f t="shared" si="339"/>
        <v>88.466666666666669</v>
      </c>
      <c r="BJ139" s="44"/>
      <c r="BK139" s="44"/>
      <c r="BL139" s="50"/>
      <c r="BM139" s="44"/>
    </row>
    <row r="140" spans="1:65" hidden="1" x14ac:dyDescent="0.35">
      <c r="A140" s="95"/>
      <c r="B140" s="19" t="s">
        <v>80</v>
      </c>
      <c r="C140" s="11"/>
      <c r="D140" s="433"/>
      <c r="E140" s="10"/>
      <c r="F140" s="257" t="str">
        <f t="shared" ref="F140:F146" si="376">IF(D140&lt;&gt;"",(D140*E140),"")</f>
        <v/>
      </c>
      <c r="G140" s="20"/>
      <c r="H140" s="23" t="str">
        <f t="shared" ref="H140:H146" si="377">IF(D140&lt;&gt;"",(D140*G140),"")</f>
        <v/>
      </c>
      <c r="I140" s="36" t="str">
        <f t="shared" ref="I140:I146" si="378">IF(D140&lt;&gt;"",(H140*E140),"")</f>
        <v/>
      </c>
      <c r="J140" s="231"/>
      <c r="K140" s="230" t="str">
        <f t="shared" ref="K140:K146" si="379">IF($D140&lt;&gt;"",(J140/G140),"")</f>
        <v/>
      </c>
      <c r="L140" s="230" t="str">
        <f t="shared" ref="L140:L146" si="380">IF($D140&lt;&gt;"",(D140/J140),"")</f>
        <v/>
      </c>
      <c r="M140" s="233" t="str">
        <f t="shared" ref="M140:M146" si="381">IF(D140&lt;&gt;"",(F140/J140),"")</f>
        <v/>
      </c>
      <c r="N140" s="227"/>
      <c r="O140" s="11">
        <f t="shared" si="342"/>
        <v>2</v>
      </c>
      <c r="P140" s="10" t="str">
        <f t="shared" si="343"/>
        <v/>
      </c>
      <c r="Q140" s="12">
        <f t="shared" si="344"/>
        <v>1.2</v>
      </c>
      <c r="R140" s="16" t="str">
        <f t="shared" si="345"/>
        <v/>
      </c>
      <c r="S140" s="260" t="str">
        <f t="shared" si="346"/>
        <v/>
      </c>
      <c r="T140" s="51" t="str">
        <f t="shared" si="347"/>
        <v/>
      </c>
      <c r="U140" s="50" t="str">
        <f t="shared" si="348"/>
        <v/>
      </c>
      <c r="V140" s="50"/>
      <c r="W140" s="44"/>
      <c r="X140" s="151"/>
      <c r="Y140" s="11">
        <f t="shared" si="349"/>
        <v>3.1</v>
      </c>
      <c r="Z140" s="10" t="str">
        <f t="shared" si="350"/>
        <v/>
      </c>
      <c r="AA140" s="12">
        <f t="shared" si="351"/>
        <v>1</v>
      </c>
      <c r="AB140" s="16" t="str">
        <f t="shared" si="352"/>
        <v/>
      </c>
      <c r="AC140" s="260" t="str">
        <f t="shared" si="353"/>
        <v/>
      </c>
      <c r="AD140" s="51" t="str">
        <f t="shared" si="354"/>
        <v/>
      </c>
      <c r="AE140" s="50" t="str">
        <f t="shared" si="355"/>
        <v/>
      </c>
      <c r="AF140" s="50" t="str">
        <f t="shared" si="356"/>
        <v/>
      </c>
      <c r="AG140" s="44" t="str">
        <f t="shared" si="357"/>
        <v/>
      </c>
      <c r="AH140" s="151"/>
      <c r="AI140" s="203" t="str">
        <f t="shared" si="307"/>
        <v>ENELAC PLIO SUELOS monocomponent</v>
      </c>
      <c r="AJ140" s="235"/>
      <c r="AK140" s="11">
        <f t="shared" si="358"/>
        <v>3.5</v>
      </c>
      <c r="AL140" s="10" t="str">
        <f t="shared" si="359"/>
        <v/>
      </c>
      <c r="AM140" s="10">
        <f t="shared" si="360"/>
        <v>1</v>
      </c>
      <c r="AN140" s="34" t="str">
        <f t="shared" si="361"/>
        <v/>
      </c>
      <c r="AO140" s="34" t="str">
        <f t="shared" si="362"/>
        <v/>
      </c>
      <c r="AP140" s="44" t="str">
        <f t="shared" si="363"/>
        <v/>
      </c>
      <c r="AQ140" s="44" t="str">
        <f t="shared" si="364"/>
        <v/>
      </c>
      <c r="AR140" s="42"/>
      <c r="AS140" s="41"/>
      <c r="AT140" s="151"/>
      <c r="AU140" s="11">
        <f t="shared" si="365"/>
        <v>3.5</v>
      </c>
      <c r="AV140" s="10" t="str">
        <f t="shared" si="366"/>
        <v/>
      </c>
      <c r="AW140" s="10">
        <f t="shared" si="367"/>
        <v>1</v>
      </c>
      <c r="AX140" s="34" t="str">
        <f t="shared" si="368"/>
        <v/>
      </c>
      <c r="AY140" s="34" t="str">
        <f t="shared" si="369"/>
        <v/>
      </c>
      <c r="AZ140" s="44" t="str">
        <f t="shared" si="370"/>
        <v/>
      </c>
      <c r="BA140" s="44" t="str">
        <f t="shared" si="371"/>
        <v/>
      </c>
      <c r="BB140" s="50"/>
      <c r="BC140" s="44"/>
      <c r="BD140" s="151"/>
      <c r="BE140" s="11">
        <f t="shared" si="372"/>
        <v>3.5</v>
      </c>
      <c r="BF140" s="10" t="str">
        <f t="shared" si="373"/>
        <v/>
      </c>
      <c r="BG140" s="10">
        <f t="shared" si="374"/>
        <v>1</v>
      </c>
      <c r="BH140" s="34" t="str">
        <f t="shared" si="375"/>
        <v/>
      </c>
      <c r="BI140" s="34" t="str">
        <f t="shared" si="339"/>
        <v/>
      </c>
      <c r="BJ140" s="44" t="str">
        <f t="shared" ref="BJ140:BJ146" si="382">IF($D140&lt;&gt;"",(BH140-BF140),"")</f>
        <v/>
      </c>
      <c r="BK140" s="44" t="str">
        <f t="shared" ref="BK140:BK146" si="383">IF($D140&lt;&gt;"",(BH140/BF140),"")</f>
        <v/>
      </c>
      <c r="BL140" s="50" t="str">
        <f t="shared" ref="BL140:BL146" si="384">IF($D140&lt;&gt;"",(BH140*Q140/30),"")</f>
        <v/>
      </c>
      <c r="BM140" s="44" t="str">
        <f t="shared" ref="BM140:BM146" si="385">IF(N140&lt;&gt;"",(30/Q140),"")</f>
        <v/>
      </c>
    </row>
    <row r="141" spans="1:65" hidden="1" x14ac:dyDescent="0.35">
      <c r="A141" s="95"/>
      <c r="B141" s="19" t="s">
        <v>81</v>
      </c>
      <c r="C141" s="11"/>
      <c r="D141" s="433"/>
      <c r="E141" s="10"/>
      <c r="F141" s="257" t="str">
        <f t="shared" si="376"/>
        <v/>
      </c>
      <c r="G141" s="20"/>
      <c r="H141" s="23" t="str">
        <f t="shared" si="377"/>
        <v/>
      </c>
      <c r="I141" s="36" t="str">
        <f t="shared" si="378"/>
        <v/>
      </c>
      <c r="J141" s="231"/>
      <c r="K141" s="230" t="str">
        <f t="shared" si="379"/>
        <v/>
      </c>
      <c r="L141" s="230" t="str">
        <f t="shared" si="380"/>
        <v/>
      </c>
      <c r="M141" s="233" t="str">
        <f t="shared" si="381"/>
        <v/>
      </c>
      <c r="N141" s="227"/>
      <c r="O141" s="11">
        <f t="shared" si="342"/>
        <v>2</v>
      </c>
      <c r="P141" s="10" t="str">
        <f t="shared" si="343"/>
        <v/>
      </c>
      <c r="Q141" s="12">
        <f t="shared" si="344"/>
        <v>1.2</v>
      </c>
      <c r="R141" s="16" t="str">
        <f t="shared" si="345"/>
        <v/>
      </c>
      <c r="S141" s="260" t="str">
        <f t="shared" si="346"/>
        <v/>
      </c>
      <c r="T141" s="51" t="str">
        <f t="shared" si="347"/>
        <v/>
      </c>
      <c r="U141" s="50" t="str">
        <f t="shared" si="348"/>
        <v/>
      </c>
      <c r="V141" s="50"/>
      <c r="W141" s="44"/>
      <c r="X141" s="151"/>
      <c r="Y141" s="11">
        <f t="shared" si="349"/>
        <v>3.1</v>
      </c>
      <c r="Z141" s="10" t="str">
        <f t="shared" si="350"/>
        <v/>
      </c>
      <c r="AA141" s="12">
        <f t="shared" si="351"/>
        <v>1</v>
      </c>
      <c r="AB141" s="16" t="str">
        <f t="shared" si="352"/>
        <v/>
      </c>
      <c r="AC141" s="260" t="str">
        <f t="shared" si="353"/>
        <v/>
      </c>
      <c r="AD141" s="51" t="str">
        <f t="shared" si="354"/>
        <v/>
      </c>
      <c r="AE141" s="50" t="str">
        <f t="shared" si="355"/>
        <v/>
      </c>
      <c r="AF141" s="50" t="str">
        <f t="shared" si="356"/>
        <v/>
      </c>
      <c r="AG141" s="44" t="str">
        <f t="shared" si="357"/>
        <v/>
      </c>
      <c r="AH141" s="151"/>
      <c r="AI141" s="203" t="str">
        <f t="shared" si="307"/>
        <v>ASPARTENE SUELOS biCOMPONENTE POLIURETANO</v>
      </c>
      <c r="AJ141" s="235"/>
      <c r="AK141" s="11">
        <f t="shared" si="358"/>
        <v>3.5</v>
      </c>
      <c r="AL141" s="10" t="str">
        <f t="shared" si="359"/>
        <v/>
      </c>
      <c r="AM141" s="10">
        <f t="shared" si="360"/>
        <v>1</v>
      </c>
      <c r="AN141" s="34" t="str">
        <f t="shared" si="361"/>
        <v/>
      </c>
      <c r="AO141" s="34" t="str">
        <f t="shared" si="362"/>
        <v/>
      </c>
      <c r="AP141" s="44" t="str">
        <f t="shared" si="363"/>
        <v/>
      </c>
      <c r="AQ141" s="44" t="str">
        <f t="shared" si="364"/>
        <v/>
      </c>
      <c r="AR141" s="42"/>
      <c r="AS141" s="41"/>
      <c r="AT141" s="151"/>
      <c r="AU141" s="11">
        <f t="shared" si="365"/>
        <v>3.5</v>
      </c>
      <c r="AV141" s="10" t="str">
        <f t="shared" si="366"/>
        <v/>
      </c>
      <c r="AW141" s="10">
        <f t="shared" si="367"/>
        <v>1</v>
      </c>
      <c r="AX141" s="34" t="str">
        <f t="shared" si="368"/>
        <v/>
      </c>
      <c r="AY141" s="34" t="str">
        <f t="shared" si="369"/>
        <v/>
      </c>
      <c r="AZ141" s="44" t="str">
        <f t="shared" si="370"/>
        <v/>
      </c>
      <c r="BA141" s="44" t="str">
        <f t="shared" si="371"/>
        <v/>
      </c>
      <c r="BB141" s="50"/>
      <c r="BC141" s="44"/>
      <c r="BD141" s="151"/>
      <c r="BE141" s="11">
        <f t="shared" si="372"/>
        <v>3.5</v>
      </c>
      <c r="BF141" s="10" t="str">
        <f t="shared" si="373"/>
        <v/>
      </c>
      <c r="BG141" s="10">
        <f t="shared" si="374"/>
        <v>1</v>
      </c>
      <c r="BH141" s="34" t="str">
        <f t="shared" si="375"/>
        <v/>
      </c>
      <c r="BI141" s="34" t="str">
        <f t="shared" si="339"/>
        <v/>
      </c>
      <c r="BJ141" s="44" t="str">
        <f t="shared" si="382"/>
        <v/>
      </c>
      <c r="BK141" s="44" t="str">
        <f t="shared" si="383"/>
        <v/>
      </c>
      <c r="BL141" s="50" t="str">
        <f t="shared" si="384"/>
        <v/>
      </c>
      <c r="BM141" s="44" t="str">
        <f t="shared" si="385"/>
        <v/>
      </c>
    </row>
    <row r="142" spans="1:65" hidden="1" x14ac:dyDescent="0.35">
      <c r="A142" s="95"/>
      <c r="B142" s="19" t="s">
        <v>82</v>
      </c>
      <c r="C142" s="11"/>
      <c r="D142" s="433"/>
      <c r="E142" s="10"/>
      <c r="F142" s="257" t="str">
        <f t="shared" si="376"/>
        <v/>
      </c>
      <c r="G142" s="20"/>
      <c r="H142" s="23" t="str">
        <f t="shared" si="377"/>
        <v/>
      </c>
      <c r="I142" s="36" t="str">
        <f t="shared" si="378"/>
        <v/>
      </c>
      <c r="J142" s="231"/>
      <c r="K142" s="230" t="str">
        <f t="shared" si="379"/>
        <v/>
      </c>
      <c r="L142" s="230" t="str">
        <f t="shared" si="380"/>
        <v/>
      </c>
      <c r="M142" s="233" t="str">
        <f t="shared" si="381"/>
        <v/>
      </c>
      <c r="N142" s="227"/>
      <c r="O142" s="11">
        <f t="shared" si="342"/>
        <v>2</v>
      </c>
      <c r="P142" s="10" t="str">
        <f t="shared" si="343"/>
        <v/>
      </c>
      <c r="Q142" s="12">
        <f t="shared" si="344"/>
        <v>1.2</v>
      </c>
      <c r="R142" s="16" t="str">
        <f t="shared" si="345"/>
        <v/>
      </c>
      <c r="S142" s="260" t="str">
        <f t="shared" si="346"/>
        <v/>
      </c>
      <c r="T142" s="51" t="str">
        <f t="shared" si="347"/>
        <v/>
      </c>
      <c r="U142" s="50" t="str">
        <f t="shared" si="348"/>
        <v/>
      </c>
      <c r="V142" s="50"/>
      <c r="W142" s="44"/>
      <c r="X142" s="151"/>
      <c r="Y142" s="11">
        <f t="shared" si="349"/>
        <v>3.1</v>
      </c>
      <c r="Z142" s="10" t="str">
        <f t="shared" si="350"/>
        <v/>
      </c>
      <c r="AA142" s="12">
        <f t="shared" si="351"/>
        <v>1</v>
      </c>
      <c r="AB142" s="16" t="str">
        <f t="shared" si="352"/>
        <v/>
      </c>
      <c r="AC142" s="260" t="str">
        <f t="shared" si="353"/>
        <v/>
      </c>
      <c r="AD142" s="51" t="str">
        <f t="shared" si="354"/>
        <v/>
      </c>
      <c r="AE142" s="50" t="str">
        <f t="shared" si="355"/>
        <v/>
      </c>
      <c r="AF142" s="50" t="str">
        <f t="shared" si="356"/>
        <v/>
      </c>
      <c r="AG142" s="44" t="str">
        <f t="shared" si="357"/>
        <v/>
      </c>
      <c r="AH142" s="151"/>
      <c r="AI142" s="203" t="str">
        <f t="shared" si="307"/>
        <v xml:space="preserve">MORTERO EPOXY </v>
      </c>
      <c r="AJ142" s="235"/>
      <c r="AK142" s="11">
        <f t="shared" si="358"/>
        <v>3.5</v>
      </c>
      <c r="AL142" s="10" t="str">
        <f t="shared" si="359"/>
        <v/>
      </c>
      <c r="AM142" s="10">
        <f t="shared" si="360"/>
        <v>1</v>
      </c>
      <c r="AN142" s="34" t="str">
        <f t="shared" si="361"/>
        <v/>
      </c>
      <c r="AO142" s="34" t="str">
        <f t="shared" si="362"/>
        <v/>
      </c>
      <c r="AP142" s="44" t="str">
        <f t="shared" si="363"/>
        <v/>
      </c>
      <c r="AQ142" s="44" t="str">
        <f t="shared" si="364"/>
        <v/>
      </c>
      <c r="AR142" s="42"/>
      <c r="AS142" s="41"/>
      <c r="AT142" s="151"/>
      <c r="AU142" s="11">
        <f t="shared" si="365"/>
        <v>3.5</v>
      </c>
      <c r="AV142" s="10" t="str">
        <f t="shared" si="366"/>
        <v/>
      </c>
      <c r="AW142" s="10">
        <f t="shared" si="367"/>
        <v>1</v>
      </c>
      <c r="AX142" s="34" t="str">
        <f t="shared" si="368"/>
        <v/>
      </c>
      <c r="AY142" s="34" t="str">
        <f t="shared" si="369"/>
        <v/>
      </c>
      <c r="AZ142" s="44" t="str">
        <f t="shared" si="370"/>
        <v/>
      </c>
      <c r="BA142" s="44" t="str">
        <f t="shared" si="371"/>
        <v/>
      </c>
      <c r="BB142" s="50"/>
      <c r="BC142" s="44"/>
      <c r="BD142" s="151"/>
      <c r="BE142" s="11">
        <f t="shared" si="372"/>
        <v>3.5</v>
      </c>
      <c r="BF142" s="10" t="str">
        <f t="shared" si="373"/>
        <v/>
      </c>
      <c r="BG142" s="10">
        <f t="shared" si="374"/>
        <v>1</v>
      </c>
      <c r="BH142" s="34" t="str">
        <f t="shared" si="375"/>
        <v/>
      </c>
      <c r="BI142" s="34" t="str">
        <f t="shared" si="339"/>
        <v/>
      </c>
      <c r="BJ142" s="44" t="str">
        <f t="shared" si="382"/>
        <v/>
      </c>
      <c r="BK142" s="44" t="str">
        <f t="shared" si="383"/>
        <v/>
      </c>
      <c r="BL142" s="50" t="str">
        <f t="shared" si="384"/>
        <v/>
      </c>
      <c r="BM142" s="44" t="str">
        <f t="shared" si="385"/>
        <v/>
      </c>
    </row>
    <row r="143" spans="1:65" hidden="1" x14ac:dyDescent="0.35">
      <c r="A143" s="95"/>
      <c r="B143" s="19" t="s">
        <v>83</v>
      </c>
      <c r="C143" s="11"/>
      <c r="D143" s="433"/>
      <c r="E143" s="10"/>
      <c r="F143" s="257" t="str">
        <f t="shared" si="376"/>
        <v/>
      </c>
      <c r="G143" s="20"/>
      <c r="H143" s="23" t="str">
        <f t="shared" si="377"/>
        <v/>
      </c>
      <c r="I143" s="36" t="str">
        <f t="shared" si="378"/>
        <v/>
      </c>
      <c r="J143" s="231"/>
      <c r="K143" s="230" t="str">
        <f t="shared" si="379"/>
        <v/>
      </c>
      <c r="L143" s="230" t="str">
        <f t="shared" si="380"/>
        <v/>
      </c>
      <c r="M143" s="233" t="str">
        <f t="shared" si="381"/>
        <v/>
      </c>
      <c r="N143" s="227"/>
      <c r="O143" s="11">
        <f t="shared" si="342"/>
        <v>2</v>
      </c>
      <c r="P143" s="10" t="str">
        <f t="shared" si="343"/>
        <v/>
      </c>
      <c r="Q143" s="12">
        <f t="shared" si="344"/>
        <v>1.2</v>
      </c>
      <c r="R143" s="16" t="str">
        <f t="shared" si="345"/>
        <v/>
      </c>
      <c r="S143" s="260" t="str">
        <f t="shared" si="346"/>
        <v/>
      </c>
      <c r="T143" s="51" t="str">
        <f t="shared" si="347"/>
        <v/>
      </c>
      <c r="U143" s="50" t="str">
        <f t="shared" si="348"/>
        <v/>
      </c>
      <c r="V143" s="50"/>
      <c r="W143" s="44"/>
      <c r="X143" s="151"/>
      <c r="Y143" s="11">
        <f t="shared" si="349"/>
        <v>3.1</v>
      </c>
      <c r="Z143" s="10" t="str">
        <f t="shared" si="350"/>
        <v/>
      </c>
      <c r="AA143" s="12">
        <f t="shared" si="351"/>
        <v>1</v>
      </c>
      <c r="AB143" s="16" t="str">
        <f t="shared" si="352"/>
        <v/>
      </c>
      <c r="AC143" s="260" t="str">
        <f t="shared" si="353"/>
        <v/>
      </c>
      <c r="AD143" s="51" t="str">
        <f t="shared" si="354"/>
        <v/>
      </c>
      <c r="AE143" s="50" t="str">
        <f t="shared" si="355"/>
        <v/>
      </c>
      <c r="AF143" s="50" t="str">
        <f t="shared" si="356"/>
        <v/>
      </c>
      <c r="AG143" s="44" t="str">
        <f t="shared" si="357"/>
        <v/>
      </c>
      <c r="AH143" s="151"/>
      <c r="AI143" s="203" t="str">
        <f t="shared" si="307"/>
        <v xml:space="preserve">MORTERO REPARA GRIETAS MONOCOMPONENTE </v>
      </c>
      <c r="AJ143" s="235"/>
      <c r="AK143" s="11">
        <f t="shared" si="358"/>
        <v>3.5</v>
      </c>
      <c r="AL143" s="10" t="str">
        <f t="shared" si="359"/>
        <v/>
      </c>
      <c r="AM143" s="10">
        <f t="shared" si="360"/>
        <v>1</v>
      </c>
      <c r="AN143" s="34" t="str">
        <f t="shared" si="361"/>
        <v/>
      </c>
      <c r="AO143" s="34" t="str">
        <f t="shared" si="362"/>
        <v/>
      </c>
      <c r="AP143" s="44" t="str">
        <f t="shared" si="363"/>
        <v/>
      </c>
      <c r="AQ143" s="44" t="str">
        <f t="shared" si="364"/>
        <v/>
      </c>
      <c r="AR143" s="42"/>
      <c r="AS143" s="41"/>
      <c r="AT143" s="151"/>
      <c r="AU143" s="11">
        <f t="shared" si="365"/>
        <v>3.5</v>
      </c>
      <c r="AV143" s="10" t="str">
        <f t="shared" si="366"/>
        <v/>
      </c>
      <c r="AW143" s="10">
        <f t="shared" si="367"/>
        <v>1</v>
      </c>
      <c r="AX143" s="34" t="str">
        <f t="shared" si="368"/>
        <v/>
      </c>
      <c r="AY143" s="34" t="str">
        <f t="shared" si="369"/>
        <v/>
      </c>
      <c r="AZ143" s="44" t="str">
        <f t="shared" si="370"/>
        <v/>
      </c>
      <c r="BA143" s="44" t="str">
        <f t="shared" si="371"/>
        <v/>
      </c>
      <c r="BB143" s="50"/>
      <c r="BC143" s="44"/>
      <c r="BD143" s="151"/>
      <c r="BE143" s="11">
        <f t="shared" si="372"/>
        <v>3.5</v>
      </c>
      <c r="BF143" s="10" t="str">
        <f t="shared" si="373"/>
        <v/>
      </c>
      <c r="BG143" s="10">
        <f t="shared" si="374"/>
        <v>1</v>
      </c>
      <c r="BH143" s="34" t="str">
        <f t="shared" si="375"/>
        <v/>
      </c>
      <c r="BI143" s="34" t="str">
        <f t="shared" si="339"/>
        <v/>
      </c>
      <c r="BJ143" s="44" t="str">
        <f t="shared" si="382"/>
        <v/>
      </c>
      <c r="BK143" s="44" t="str">
        <f t="shared" si="383"/>
        <v/>
      </c>
      <c r="BL143" s="50" t="str">
        <f t="shared" si="384"/>
        <v/>
      </c>
      <c r="BM143" s="44" t="str">
        <f t="shared" si="385"/>
        <v/>
      </c>
    </row>
    <row r="144" spans="1:65" hidden="1" x14ac:dyDescent="0.35">
      <c r="A144" s="95"/>
      <c r="B144" s="19" t="s">
        <v>84</v>
      </c>
      <c r="C144" s="11"/>
      <c r="D144" s="433"/>
      <c r="E144" s="10"/>
      <c r="F144" s="257" t="str">
        <f t="shared" si="376"/>
        <v/>
      </c>
      <c r="G144" s="20"/>
      <c r="H144" s="23" t="str">
        <f t="shared" si="377"/>
        <v/>
      </c>
      <c r="I144" s="36" t="str">
        <f t="shared" si="378"/>
        <v/>
      </c>
      <c r="J144" s="231"/>
      <c r="K144" s="230" t="str">
        <f t="shared" si="379"/>
        <v/>
      </c>
      <c r="L144" s="230" t="str">
        <f t="shared" si="380"/>
        <v/>
      </c>
      <c r="M144" s="233" t="str">
        <f t="shared" si="381"/>
        <v/>
      </c>
      <c r="N144" s="227"/>
      <c r="O144" s="11">
        <f t="shared" si="342"/>
        <v>2</v>
      </c>
      <c r="P144" s="10" t="str">
        <f t="shared" si="343"/>
        <v/>
      </c>
      <c r="Q144" s="12">
        <f t="shared" si="344"/>
        <v>1.2</v>
      </c>
      <c r="R144" s="16" t="str">
        <f t="shared" si="345"/>
        <v/>
      </c>
      <c r="S144" s="260" t="str">
        <f t="shared" si="346"/>
        <v/>
      </c>
      <c r="T144" s="51" t="str">
        <f t="shared" si="347"/>
        <v/>
      </c>
      <c r="U144" s="50" t="str">
        <f t="shared" si="348"/>
        <v/>
      </c>
      <c r="V144" s="50"/>
      <c r="W144" s="44"/>
      <c r="X144" s="151"/>
      <c r="Y144" s="11">
        <f t="shared" si="349"/>
        <v>3.1</v>
      </c>
      <c r="Z144" s="10" t="str">
        <f t="shared" si="350"/>
        <v/>
      </c>
      <c r="AA144" s="12">
        <f t="shared" si="351"/>
        <v>1</v>
      </c>
      <c r="AB144" s="16" t="str">
        <f t="shared" si="352"/>
        <v/>
      </c>
      <c r="AC144" s="260" t="str">
        <f t="shared" si="353"/>
        <v/>
      </c>
      <c r="AD144" s="51" t="str">
        <f t="shared" si="354"/>
        <v/>
      </c>
      <c r="AE144" s="50" t="str">
        <f t="shared" si="355"/>
        <v/>
      </c>
      <c r="AF144" s="50" t="str">
        <f t="shared" si="356"/>
        <v/>
      </c>
      <c r="AG144" s="44" t="str">
        <f t="shared" si="357"/>
        <v/>
      </c>
      <c r="AH144" s="151"/>
      <c r="AI144" s="203" t="str">
        <f t="shared" si="307"/>
        <v>EPOXY HS RAPIDO</v>
      </c>
      <c r="AJ144" s="235"/>
      <c r="AK144" s="11">
        <f t="shared" si="358"/>
        <v>3.5</v>
      </c>
      <c r="AL144" s="10" t="str">
        <f t="shared" si="359"/>
        <v/>
      </c>
      <c r="AM144" s="10">
        <f t="shared" si="360"/>
        <v>1</v>
      </c>
      <c r="AN144" s="34" t="str">
        <f t="shared" si="361"/>
        <v/>
      </c>
      <c r="AO144" s="34" t="str">
        <f t="shared" si="362"/>
        <v/>
      </c>
      <c r="AP144" s="44" t="str">
        <f t="shared" si="363"/>
        <v/>
      </c>
      <c r="AQ144" s="44" t="str">
        <f t="shared" si="364"/>
        <v/>
      </c>
      <c r="AR144" s="42"/>
      <c r="AS144" s="41"/>
      <c r="AT144" s="151"/>
      <c r="AU144" s="11">
        <f t="shared" si="365"/>
        <v>3.5</v>
      </c>
      <c r="AV144" s="10" t="str">
        <f t="shared" si="366"/>
        <v/>
      </c>
      <c r="AW144" s="10">
        <f t="shared" si="367"/>
        <v>1</v>
      </c>
      <c r="AX144" s="34" t="str">
        <f t="shared" si="368"/>
        <v/>
      </c>
      <c r="AY144" s="34" t="str">
        <f t="shared" si="369"/>
        <v/>
      </c>
      <c r="AZ144" s="44" t="str">
        <f t="shared" si="370"/>
        <v/>
      </c>
      <c r="BA144" s="44" t="str">
        <f t="shared" si="371"/>
        <v/>
      </c>
      <c r="BB144" s="50"/>
      <c r="BC144" s="44"/>
      <c r="BD144" s="151"/>
      <c r="BE144" s="11">
        <f t="shared" si="372"/>
        <v>3.5</v>
      </c>
      <c r="BF144" s="10" t="str">
        <f t="shared" si="373"/>
        <v/>
      </c>
      <c r="BG144" s="10">
        <f t="shared" si="374"/>
        <v>1</v>
      </c>
      <c r="BH144" s="34" t="str">
        <f t="shared" si="375"/>
        <v/>
      </c>
      <c r="BI144" s="34" t="str">
        <f t="shared" si="339"/>
        <v/>
      </c>
      <c r="BJ144" s="44" t="str">
        <f t="shared" si="382"/>
        <v/>
      </c>
      <c r="BK144" s="44" t="str">
        <f t="shared" si="383"/>
        <v/>
      </c>
      <c r="BL144" s="50" t="str">
        <f t="shared" si="384"/>
        <v/>
      </c>
      <c r="BM144" s="44" t="str">
        <f t="shared" si="385"/>
        <v/>
      </c>
    </row>
    <row r="145" spans="1:65" hidden="1" x14ac:dyDescent="0.35">
      <c r="A145" s="95"/>
      <c r="B145" s="19" t="s">
        <v>85</v>
      </c>
      <c r="C145" s="11"/>
      <c r="D145" s="433"/>
      <c r="E145" s="10"/>
      <c r="F145" s="257" t="str">
        <f t="shared" si="376"/>
        <v/>
      </c>
      <c r="G145" s="20"/>
      <c r="H145" s="23" t="str">
        <f t="shared" si="377"/>
        <v/>
      </c>
      <c r="I145" s="36" t="str">
        <f t="shared" si="378"/>
        <v/>
      </c>
      <c r="J145" s="231"/>
      <c r="K145" s="230" t="str">
        <f t="shared" si="379"/>
        <v/>
      </c>
      <c r="L145" s="230" t="str">
        <f t="shared" si="380"/>
        <v/>
      </c>
      <c r="M145" s="233" t="str">
        <f t="shared" si="381"/>
        <v/>
      </c>
      <c r="N145" s="227"/>
      <c r="O145" s="11">
        <f t="shared" si="342"/>
        <v>2</v>
      </c>
      <c r="P145" s="10" t="str">
        <f t="shared" si="343"/>
        <v/>
      </c>
      <c r="Q145" s="12">
        <f t="shared" si="344"/>
        <v>1.2</v>
      </c>
      <c r="R145" s="16" t="str">
        <f t="shared" si="345"/>
        <v/>
      </c>
      <c r="S145" s="260" t="str">
        <f t="shared" si="346"/>
        <v/>
      </c>
      <c r="T145" s="51" t="str">
        <f t="shared" si="347"/>
        <v/>
      </c>
      <c r="U145" s="50" t="str">
        <f t="shared" si="348"/>
        <v/>
      </c>
      <c r="V145" s="50"/>
      <c r="W145" s="44"/>
      <c r="X145" s="151"/>
      <c r="Y145" s="11">
        <f t="shared" si="349"/>
        <v>3.1</v>
      </c>
      <c r="Z145" s="10" t="str">
        <f t="shared" si="350"/>
        <v/>
      </c>
      <c r="AA145" s="12">
        <f t="shared" si="351"/>
        <v>1</v>
      </c>
      <c r="AB145" s="16" t="str">
        <f t="shared" si="352"/>
        <v/>
      </c>
      <c r="AC145" s="260" t="str">
        <f t="shared" si="353"/>
        <v/>
      </c>
      <c r="AD145" s="51" t="str">
        <f t="shared" si="354"/>
        <v/>
      </c>
      <c r="AE145" s="50" t="str">
        <f t="shared" si="355"/>
        <v/>
      </c>
      <c r="AF145" s="50" t="str">
        <f t="shared" si="356"/>
        <v/>
      </c>
      <c r="AG145" s="44" t="str">
        <f t="shared" si="357"/>
        <v/>
      </c>
      <c r="AH145" s="151"/>
      <c r="AI145" s="203" t="str">
        <f t="shared" si="307"/>
        <v>EPOXY HS FRIO</v>
      </c>
      <c r="AJ145" s="235"/>
      <c r="AK145" s="11">
        <f t="shared" si="358"/>
        <v>3.5</v>
      </c>
      <c r="AL145" s="10" t="str">
        <f t="shared" si="359"/>
        <v/>
      </c>
      <c r="AM145" s="10">
        <f t="shared" si="360"/>
        <v>1</v>
      </c>
      <c r="AN145" s="34" t="str">
        <f t="shared" si="361"/>
        <v/>
      </c>
      <c r="AO145" s="34" t="str">
        <f t="shared" si="362"/>
        <v/>
      </c>
      <c r="AP145" s="44" t="str">
        <f t="shared" si="363"/>
        <v/>
      </c>
      <c r="AQ145" s="44" t="str">
        <f t="shared" si="364"/>
        <v/>
      </c>
      <c r="AR145" s="42"/>
      <c r="AS145" s="41"/>
      <c r="AT145" s="151"/>
      <c r="AU145" s="11">
        <f t="shared" si="365"/>
        <v>3.5</v>
      </c>
      <c r="AV145" s="10" t="str">
        <f t="shared" si="366"/>
        <v/>
      </c>
      <c r="AW145" s="10">
        <f t="shared" si="367"/>
        <v>1</v>
      </c>
      <c r="AX145" s="34" t="str">
        <f t="shared" si="368"/>
        <v/>
      </c>
      <c r="AY145" s="34" t="str">
        <f t="shared" si="369"/>
        <v/>
      </c>
      <c r="AZ145" s="44" t="str">
        <f t="shared" si="370"/>
        <v/>
      </c>
      <c r="BA145" s="44" t="str">
        <f t="shared" si="371"/>
        <v/>
      </c>
      <c r="BB145" s="50"/>
      <c r="BC145" s="44"/>
      <c r="BD145" s="151"/>
      <c r="BE145" s="11">
        <f t="shared" si="372"/>
        <v>3.5</v>
      </c>
      <c r="BF145" s="10" t="str">
        <f t="shared" si="373"/>
        <v/>
      </c>
      <c r="BG145" s="10">
        <f t="shared" si="374"/>
        <v>1</v>
      </c>
      <c r="BH145" s="34" t="str">
        <f t="shared" si="375"/>
        <v/>
      </c>
      <c r="BI145" s="34" t="str">
        <f t="shared" si="339"/>
        <v/>
      </c>
      <c r="BJ145" s="44" t="str">
        <f t="shared" si="382"/>
        <v/>
      </c>
      <c r="BK145" s="44" t="str">
        <f t="shared" si="383"/>
        <v/>
      </c>
      <c r="BL145" s="50" t="str">
        <f t="shared" si="384"/>
        <v/>
      </c>
      <c r="BM145" s="44" t="str">
        <f t="shared" si="385"/>
        <v/>
      </c>
    </row>
    <row r="146" spans="1:65" ht="24" hidden="1" thickBot="1" x14ac:dyDescent="0.4">
      <c r="A146" s="99"/>
      <c r="B146" s="100"/>
      <c r="C146" s="13"/>
      <c r="D146" s="434"/>
      <c r="E146" s="14"/>
      <c r="F146" s="257" t="str">
        <f t="shared" si="376"/>
        <v/>
      </c>
      <c r="G146" s="21"/>
      <c r="H146" s="23" t="str">
        <f t="shared" si="377"/>
        <v/>
      </c>
      <c r="I146" s="36" t="str">
        <f t="shared" si="378"/>
        <v/>
      </c>
      <c r="J146" s="232"/>
      <c r="K146" s="230" t="str">
        <f t="shared" si="379"/>
        <v/>
      </c>
      <c r="L146" s="230" t="str">
        <f t="shared" si="380"/>
        <v/>
      </c>
      <c r="M146" s="233" t="str">
        <f t="shared" si="381"/>
        <v/>
      </c>
      <c r="N146" s="228"/>
      <c r="O146" s="11">
        <f t="shared" si="342"/>
        <v>2</v>
      </c>
      <c r="P146" s="10" t="str">
        <f t="shared" si="343"/>
        <v/>
      </c>
      <c r="Q146" s="12">
        <f t="shared" si="344"/>
        <v>1.2</v>
      </c>
      <c r="R146" s="16" t="str">
        <f t="shared" si="345"/>
        <v/>
      </c>
      <c r="S146" s="260" t="str">
        <f t="shared" si="346"/>
        <v/>
      </c>
      <c r="T146" s="51" t="str">
        <f t="shared" si="347"/>
        <v/>
      </c>
      <c r="U146" s="50" t="str">
        <f t="shared" si="348"/>
        <v/>
      </c>
      <c r="V146" s="50"/>
      <c r="W146" s="44"/>
      <c r="X146" s="151"/>
      <c r="Y146" s="11">
        <f t="shared" si="349"/>
        <v>3.1</v>
      </c>
      <c r="Z146" s="10" t="str">
        <f t="shared" si="350"/>
        <v/>
      </c>
      <c r="AA146" s="12">
        <f t="shared" si="351"/>
        <v>1</v>
      </c>
      <c r="AB146" s="16" t="str">
        <f t="shared" si="352"/>
        <v/>
      </c>
      <c r="AC146" s="260" t="str">
        <f t="shared" si="353"/>
        <v/>
      </c>
      <c r="AD146" s="51" t="str">
        <f t="shared" si="354"/>
        <v/>
      </c>
      <c r="AE146" s="50" t="str">
        <f t="shared" si="355"/>
        <v/>
      </c>
      <c r="AF146" s="50" t="str">
        <f t="shared" si="356"/>
        <v/>
      </c>
      <c r="AG146" s="44" t="str">
        <f t="shared" si="357"/>
        <v/>
      </c>
      <c r="AH146" s="151"/>
      <c r="AI146" s="203" t="str">
        <f t="shared" si="307"/>
        <v/>
      </c>
      <c r="AJ146" s="235"/>
      <c r="AK146" s="11">
        <f t="shared" si="358"/>
        <v>3.5</v>
      </c>
      <c r="AL146" s="10" t="str">
        <f t="shared" si="359"/>
        <v/>
      </c>
      <c r="AM146" s="10">
        <f t="shared" si="360"/>
        <v>1</v>
      </c>
      <c r="AN146" s="34" t="str">
        <f t="shared" si="361"/>
        <v/>
      </c>
      <c r="AO146" s="34" t="str">
        <f t="shared" si="362"/>
        <v/>
      </c>
      <c r="AP146" s="44" t="str">
        <f t="shared" si="363"/>
        <v/>
      </c>
      <c r="AQ146" s="44" t="str">
        <f t="shared" si="364"/>
        <v/>
      </c>
      <c r="AR146" s="42"/>
      <c r="AS146" s="41"/>
      <c r="AT146" s="151"/>
      <c r="AU146" s="11">
        <f t="shared" si="365"/>
        <v>3.5</v>
      </c>
      <c r="AV146" s="10" t="str">
        <f t="shared" si="366"/>
        <v/>
      </c>
      <c r="AW146" s="10">
        <f t="shared" si="367"/>
        <v>1</v>
      </c>
      <c r="AX146" s="34" t="str">
        <f t="shared" si="368"/>
        <v/>
      </c>
      <c r="AY146" s="34" t="str">
        <f t="shared" si="369"/>
        <v/>
      </c>
      <c r="AZ146" s="44" t="str">
        <f t="shared" si="370"/>
        <v/>
      </c>
      <c r="BA146" s="44" t="str">
        <f t="shared" si="371"/>
        <v/>
      </c>
      <c r="BB146" s="50"/>
      <c r="BC146" s="44"/>
      <c r="BD146" s="151"/>
      <c r="BE146" s="11">
        <f t="shared" si="372"/>
        <v>3.5</v>
      </c>
      <c r="BF146" s="10" t="str">
        <f t="shared" si="373"/>
        <v/>
      </c>
      <c r="BG146" s="10">
        <f t="shared" si="374"/>
        <v>1</v>
      </c>
      <c r="BH146" s="34" t="str">
        <f t="shared" si="375"/>
        <v/>
      </c>
      <c r="BI146" s="34" t="str">
        <f t="shared" si="339"/>
        <v/>
      </c>
      <c r="BJ146" s="44" t="str">
        <f t="shared" si="382"/>
        <v/>
      </c>
      <c r="BK146" s="44" t="str">
        <f t="shared" si="383"/>
        <v/>
      </c>
      <c r="BL146" s="50" t="str">
        <f t="shared" si="384"/>
        <v/>
      </c>
      <c r="BM146" s="44" t="str">
        <f t="shared" si="385"/>
        <v/>
      </c>
    </row>
    <row r="147" spans="1:65" ht="28.5" x14ac:dyDescent="0.45">
      <c r="B147" s="327" t="s">
        <v>315</v>
      </c>
      <c r="V147" s="237" t="str">
        <f>IF($D147&lt;&gt;"",(R147*G147/5),"")</f>
        <v/>
      </c>
      <c r="W147" s="237"/>
      <c r="AF147" s="237" t="str">
        <f>IF($D147&lt;&gt;"",(AB147*P147/5),"")</f>
        <v/>
      </c>
      <c r="AG147" s="237"/>
    </row>
    <row r="148" spans="1:65" x14ac:dyDescent="0.35">
      <c r="A148" s="95"/>
      <c r="B148" s="443" t="s">
        <v>225</v>
      </c>
      <c r="C148" s="259">
        <v>3.06</v>
      </c>
      <c r="D148" s="433">
        <v>3.06</v>
      </c>
      <c r="E148" s="10">
        <v>4.17</v>
      </c>
      <c r="F148" s="257">
        <f t="shared" ref="F148:F153" si="386">IF(D148&lt;&gt;"",(D148*E148),"")</f>
        <v>12.760199999999999</v>
      </c>
      <c r="G148" s="20">
        <v>1.2</v>
      </c>
      <c r="H148" s="23">
        <f t="shared" ref="H148:H153" si="387">IF(D148&lt;&gt;"",(D148*G148),"")</f>
        <v>3.6719999999999997</v>
      </c>
      <c r="I148" s="36"/>
      <c r="J148" s="244">
        <v>8</v>
      </c>
      <c r="K148" s="230">
        <f t="shared" ref="K148:K153" si="388">IF($D148&lt;&gt;"",(J148/G148),"")</f>
        <v>6.666666666666667</v>
      </c>
      <c r="L148" s="230">
        <f t="shared" ref="L148:L153" si="389">IF($D148&lt;&gt;"",(D148/J148),"")</f>
        <v>0.38250000000000001</v>
      </c>
      <c r="M148" s="233">
        <f t="shared" ref="M148:M153" si="390">IF(D148&lt;&gt;"",(F148/J148),"")</f>
        <v>1.5950249999999999</v>
      </c>
      <c r="N148" s="227"/>
      <c r="O148" s="11">
        <f t="shared" ref="O148:O153" si="391">$F$10</f>
        <v>2</v>
      </c>
      <c r="P148" s="10">
        <f t="shared" ref="P148:P153" si="392">IF($D148&lt;&gt;"",(($D148*5)+O148),"")</f>
        <v>17.3</v>
      </c>
      <c r="Q148" s="12">
        <f t="shared" ref="Q148:Q153" si="393">$F$6</f>
        <v>1.2</v>
      </c>
      <c r="R148" s="16">
        <f t="shared" ref="R148:R153" si="394">IF($D148&lt;&gt;"",(P148*$E148*Q148),"")</f>
        <v>86.569200000000009</v>
      </c>
      <c r="S148" s="260">
        <f t="shared" ref="S148:S153" si="395">IF($D148&lt;&gt;"",(R148/5),"")</f>
        <v>17.313840000000003</v>
      </c>
      <c r="T148" s="51">
        <f t="shared" ref="T148:T153" si="396">IF($D148&lt;&gt;"",(R148-P148),"")</f>
        <v>69.269200000000012</v>
      </c>
      <c r="U148" s="50">
        <f t="shared" ref="U148:U153" si="397">IF($D148&lt;&gt;"",(R148/P148),"")</f>
        <v>5.0040000000000004</v>
      </c>
      <c r="V148" s="50">
        <f t="shared" ref="V148:V153" si="398">IF($D148&lt;&gt;"",(R148*G148/5),"")</f>
        <v>20.776608000000003</v>
      </c>
      <c r="W148" s="44">
        <f t="shared" ref="W148:W153" si="399">IF(D148&lt;&gt;"",(5/G148),"")</f>
        <v>4.166666666666667</v>
      </c>
      <c r="X148" s="151"/>
      <c r="Y148" s="11">
        <f t="shared" ref="Y148:Y153" si="400">$I$10</f>
        <v>3.1</v>
      </c>
      <c r="Z148" s="10">
        <f t="shared" ref="Z148:Z153" si="401">IF($D148&lt;&gt;"",(($D148*10)+Y148),"")</f>
        <v>33.700000000000003</v>
      </c>
      <c r="AA148" s="12">
        <f t="shared" ref="AA148:AA153" si="402">$I$6</f>
        <v>1</v>
      </c>
      <c r="AB148" s="16">
        <f t="shared" ref="AB148:AB153" si="403">IF($D148&lt;&gt;"",(Z148*$E148*AA148),"")</f>
        <v>140.529</v>
      </c>
      <c r="AC148" s="260">
        <f t="shared" ref="AC148:AC153" si="404">IF($D148&lt;&gt;"",(AB148/10),"")</f>
        <v>14.052899999999999</v>
      </c>
      <c r="AD148" s="51">
        <f t="shared" ref="AD148:AD153" si="405">IF($D148&lt;&gt;"",(AB148-Z148),"")</f>
        <v>106.82899999999999</v>
      </c>
      <c r="AE148" s="50">
        <f t="shared" ref="AE148:AE153" si="406">IF($D148&lt;&gt;"",(AB148/Z148),"")</f>
        <v>4.17</v>
      </c>
      <c r="AF148" s="50">
        <f t="shared" ref="AF148:AF153" si="407">IF($D148&lt;&gt;"",(AB148*P148/10),"")</f>
        <v>243.11516999999998</v>
      </c>
      <c r="AG148" s="44">
        <f t="shared" ref="AG148:AG153" si="408">IF(M148&lt;&gt;"",(10/G148),"")</f>
        <v>8.3333333333333339</v>
      </c>
      <c r="AH148" s="151"/>
      <c r="AI148" s="203" t="str">
        <f t="shared" ref="AI148:AI159" si="409">IF($B148&lt;&gt;"",($B148),"")</f>
        <v>PASTA PIGMENTARIA AZUL</v>
      </c>
      <c r="AJ148" s="235"/>
      <c r="AK148" s="261"/>
      <c r="AL148" s="262"/>
      <c r="AM148" s="262"/>
      <c r="AN148" s="263"/>
      <c r="AO148" s="263"/>
      <c r="AP148" s="264"/>
      <c r="AQ148" s="264"/>
      <c r="AR148" s="265"/>
      <c r="AS148" s="266"/>
      <c r="AT148" s="151"/>
      <c r="AU148" s="11">
        <f t="shared" ref="AU148:AU153" si="410">$G$10</f>
        <v>3.5</v>
      </c>
      <c r="AV148" s="10">
        <f t="shared" ref="AV148:AV153" si="411">IF($D148&lt;&gt;"",(($D148*20)+AU148),"")</f>
        <v>64.7</v>
      </c>
      <c r="AW148" s="10">
        <f t="shared" ref="AW148:AW153" si="412">$H$6</f>
        <v>1</v>
      </c>
      <c r="AX148" s="34">
        <f t="shared" ref="AX148:AX153" si="413">IF($D148&lt;&gt;"",(AV148*$E148*AW148),"")</f>
        <v>269.79900000000004</v>
      </c>
      <c r="AY148" s="34">
        <f t="shared" ref="AY148:AY153" si="414">IF($D148&lt;&gt;"",(AX148/20),"")</f>
        <v>13.489950000000002</v>
      </c>
      <c r="AZ148" s="44">
        <f t="shared" ref="AZ148:AZ153" si="415">IF($D148&lt;&gt;"",(AX148-AV148),"")</f>
        <v>205.09900000000005</v>
      </c>
      <c r="BA148" s="44">
        <f t="shared" ref="BA148:BA153" si="416">IF($D148&lt;&gt;"",(AX148/AV148),"")</f>
        <v>4.17</v>
      </c>
      <c r="BB148" s="50">
        <f t="shared" ref="BB148:BB153" si="417">IF($D148&lt;&gt;"",(AX148*G148/20),"")</f>
        <v>16.187940000000001</v>
      </c>
      <c r="BC148" s="44">
        <f t="shared" ref="BC148:BC153" si="418">IF(D148&lt;&gt;"",(20/G148),"")</f>
        <v>16.666666666666668</v>
      </c>
      <c r="BD148" s="151"/>
      <c r="BE148" s="11">
        <f t="shared" ref="BE148:BE153" si="419">$G$10</f>
        <v>3.5</v>
      </c>
      <c r="BF148" s="10">
        <f t="shared" ref="BF148:BF153" si="420">IF($D148&lt;&gt;"",(($D148*30)+BE148),"")</f>
        <v>95.3</v>
      </c>
      <c r="BG148" s="10">
        <f t="shared" ref="BG148:BG153" si="421">$H$6</f>
        <v>1</v>
      </c>
      <c r="BH148" s="331"/>
      <c r="BI148" s="34"/>
      <c r="BJ148" s="44"/>
      <c r="BK148" s="44"/>
      <c r="BL148" s="50"/>
      <c r="BM148" s="44"/>
    </row>
    <row r="149" spans="1:65" x14ac:dyDescent="0.35">
      <c r="A149" s="95"/>
      <c r="B149" s="443" t="s">
        <v>226</v>
      </c>
      <c r="C149" s="259">
        <v>3.27</v>
      </c>
      <c r="D149" s="433">
        <v>3.27</v>
      </c>
      <c r="E149" s="10">
        <v>4.17</v>
      </c>
      <c r="F149" s="257">
        <f t="shared" si="386"/>
        <v>13.635899999999999</v>
      </c>
      <c r="G149" s="20">
        <v>1.2</v>
      </c>
      <c r="H149" s="23">
        <f t="shared" si="387"/>
        <v>3.9239999999999999</v>
      </c>
      <c r="I149" s="36"/>
      <c r="J149" s="244">
        <v>8</v>
      </c>
      <c r="K149" s="230">
        <f t="shared" si="388"/>
        <v>6.666666666666667</v>
      </c>
      <c r="L149" s="230">
        <f t="shared" si="389"/>
        <v>0.40875</v>
      </c>
      <c r="M149" s="233">
        <f t="shared" si="390"/>
        <v>1.7044874999999999</v>
      </c>
      <c r="N149" s="227"/>
      <c r="O149" s="11">
        <f t="shared" si="391"/>
        <v>2</v>
      </c>
      <c r="P149" s="10">
        <f t="shared" si="392"/>
        <v>18.350000000000001</v>
      </c>
      <c r="Q149" s="12">
        <f t="shared" si="393"/>
        <v>1.2</v>
      </c>
      <c r="R149" s="16">
        <f t="shared" si="394"/>
        <v>91.823400000000007</v>
      </c>
      <c r="S149" s="260">
        <f t="shared" si="395"/>
        <v>18.36468</v>
      </c>
      <c r="T149" s="51">
        <f t="shared" si="396"/>
        <v>73.473399999999998</v>
      </c>
      <c r="U149" s="50">
        <f t="shared" si="397"/>
        <v>5.0039999999999996</v>
      </c>
      <c r="V149" s="50">
        <f t="shared" si="398"/>
        <v>22.037616</v>
      </c>
      <c r="W149" s="44">
        <f t="shared" si="399"/>
        <v>4.166666666666667</v>
      </c>
      <c r="X149" s="151"/>
      <c r="Y149" s="11">
        <f t="shared" si="400"/>
        <v>3.1</v>
      </c>
      <c r="Z149" s="10">
        <f t="shared" si="401"/>
        <v>35.800000000000004</v>
      </c>
      <c r="AA149" s="12">
        <f t="shared" si="402"/>
        <v>1</v>
      </c>
      <c r="AB149" s="16">
        <f t="shared" si="403"/>
        <v>149.286</v>
      </c>
      <c r="AC149" s="260">
        <f t="shared" si="404"/>
        <v>14.928599999999999</v>
      </c>
      <c r="AD149" s="51">
        <f t="shared" si="405"/>
        <v>113.48599999999999</v>
      </c>
      <c r="AE149" s="50">
        <f t="shared" si="406"/>
        <v>4.17</v>
      </c>
      <c r="AF149" s="50">
        <f t="shared" si="407"/>
        <v>273.93981000000002</v>
      </c>
      <c r="AG149" s="44">
        <f t="shared" si="408"/>
        <v>8.3333333333333339</v>
      </c>
      <c r="AH149" s="151"/>
      <c r="AI149" s="203" t="str">
        <f t="shared" si="409"/>
        <v>PASTA PIGMENTARIA BLANCA</v>
      </c>
      <c r="AJ149" s="235"/>
      <c r="AK149" s="261"/>
      <c r="AL149" s="262"/>
      <c r="AM149" s="262"/>
      <c r="AN149" s="263"/>
      <c r="AO149" s="263"/>
      <c r="AP149" s="264"/>
      <c r="AQ149" s="264"/>
      <c r="AR149" s="265"/>
      <c r="AS149" s="266"/>
      <c r="AT149" s="151"/>
      <c r="AU149" s="11">
        <f t="shared" si="410"/>
        <v>3.5</v>
      </c>
      <c r="AV149" s="10">
        <f t="shared" si="411"/>
        <v>68.900000000000006</v>
      </c>
      <c r="AW149" s="10">
        <f t="shared" si="412"/>
        <v>1</v>
      </c>
      <c r="AX149" s="34">
        <f t="shared" si="413"/>
        <v>287.31300000000005</v>
      </c>
      <c r="AY149" s="34">
        <f t="shared" si="414"/>
        <v>14.365650000000002</v>
      </c>
      <c r="AZ149" s="44">
        <f t="shared" si="415"/>
        <v>218.41300000000004</v>
      </c>
      <c r="BA149" s="44">
        <f t="shared" si="416"/>
        <v>4.17</v>
      </c>
      <c r="BB149" s="50">
        <f t="shared" si="417"/>
        <v>17.238780000000002</v>
      </c>
      <c r="BC149" s="44">
        <f t="shared" si="418"/>
        <v>16.666666666666668</v>
      </c>
      <c r="BD149" s="151"/>
      <c r="BE149" s="11">
        <f t="shared" si="419"/>
        <v>3.5</v>
      </c>
      <c r="BF149" s="10">
        <f t="shared" si="420"/>
        <v>101.6</v>
      </c>
      <c r="BG149" s="10">
        <f t="shared" si="421"/>
        <v>1</v>
      </c>
      <c r="BH149" s="331"/>
      <c r="BI149" s="34"/>
      <c r="BJ149" s="44"/>
      <c r="BK149" s="44"/>
      <c r="BL149" s="50"/>
      <c r="BM149" s="44"/>
    </row>
    <row r="150" spans="1:65" x14ac:dyDescent="0.35">
      <c r="A150" s="95"/>
      <c r="B150" s="443" t="s">
        <v>227</v>
      </c>
      <c r="C150" s="259">
        <v>5.73</v>
      </c>
      <c r="D150" s="433">
        <v>5.73</v>
      </c>
      <c r="E150" s="10">
        <v>4.17</v>
      </c>
      <c r="F150" s="257">
        <f t="shared" si="386"/>
        <v>23.894100000000002</v>
      </c>
      <c r="G150" s="20">
        <v>1.2</v>
      </c>
      <c r="H150" s="23">
        <f t="shared" si="387"/>
        <v>6.8760000000000003</v>
      </c>
      <c r="I150" s="36"/>
      <c r="J150" s="244">
        <v>8</v>
      </c>
      <c r="K150" s="230">
        <f t="shared" si="388"/>
        <v>6.666666666666667</v>
      </c>
      <c r="L150" s="230">
        <f t="shared" si="389"/>
        <v>0.71625000000000005</v>
      </c>
      <c r="M150" s="233">
        <f t="shared" si="390"/>
        <v>2.9867625000000002</v>
      </c>
      <c r="N150" s="227"/>
      <c r="O150" s="11">
        <f t="shared" si="391"/>
        <v>2</v>
      </c>
      <c r="P150" s="10">
        <f t="shared" si="392"/>
        <v>30.650000000000002</v>
      </c>
      <c r="Q150" s="12">
        <f t="shared" si="393"/>
        <v>1.2</v>
      </c>
      <c r="R150" s="16">
        <f t="shared" si="394"/>
        <v>153.37260000000001</v>
      </c>
      <c r="S150" s="260">
        <f t="shared" si="395"/>
        <v>30.674520000000001</v>
      </c>
      <c r="T150" s="51">
        <f t="shared" si="396"/>
        <v>122.7226</v>
      </c>
      <c r="U150" s="50">
        <f t="shared" si="397"/>
        <v>5.0039999999999996</v>
      </c>
      <c r="V150" s="50">
        <f t="shared" si="398"/>
        <v>36.809424</v>
      </c>
      <c r="W150" s="44">
        <f t="shared" si="399"/>
        <v>4.166666666666667</v>
      </c>
      <c r="X150" s="151"/>
      <c r="Y150" s="11">
        <f t="shared" si="400"/>
        <v>3.1</v>
      </c>
      <c r="Z150" s="10">
        <f t="shared" si="401"/>
        <v>60.400000000000006</v>
      </c>
      <c r="AA150" s="12">
        <f t="shared" si="402"/>
        <v>1</v>
      </c>
      <c r="AB150" s="16">
        <f t="shared" si="403"/>
        <v>251.86800000000002</v>
      </c>
      <c r="AC150" s="260">
        <f t="shared" si="404"/>
        <v>25.186800000000002</v>
      </c>
      <c r="AD150" s="51">
        <f t="shared" si="405"/>
        <v>191.46800000000002</v>
      </c>
      <c r="AE150" s="50">
        <f t="shared" si="406"/>
        <v>4.17</v>
      </c>
      <c r="AF150" s="50">
        <f t="shared" si="407"/>
        <v>771.9754200000001</v>
      </c>
      <c r="AG150" s="44">
        <f t="shared" si="408"/>
        <v>8.3333333333333339</v>
      </c>
      <c r="AH150" s="151"/>
      <c r="AI150" s="203" t="str">
        <f t="shared" si="409"/>
        <v>PASTA PIGMENTARIA VERDE</v>
      </c>
      <c r="AJ150" s="235"/>
      <c r="AK150" s="261"/>
      <c r="AL150" s="262"/>
      <c r="AM150" s="262"/>
      <c r="AN150" s="263"/>
      <c r="AO150" s="263"/>
      <c r="AP150" s="264"/>
      <c r="AQ150" s="264"/>
      <c r="AR150" s="265"/>
      <c r="AS150" s="266"/>
      <c r="AT150" s="151"/>
      <c r="AU150" s="11">
        <f t="shared" si="410"/>
        <v>3.5</v>
      </c>
      <c r="AV150" s="10">
        <f t="shared" si="411"/>
        <v>118.10000000000001</v>
      </c>
      <c r="AW150" s="10">
        <f t="shared" si="412"/>
        <v>1</v>
      </c>
      <c r="AX150" s="34">
        <f t="shared" si="413"/>
        <v>492.47700000000003</v>
      </c>
      <c r="AY150" s="34">
        <f t="shared" si="414"/>
        <v>24.623850000000001</v>
      </c>
      <c r="AZ150" s="44">
        <f t="shared" si="415"/>
        <v>374.37700000000001</v>
      </c>
      <c r="BA150" s="44">
        <f t="shared" si="416"/>
        <v>4.17</v>
      </c>
      <c r="BB150" s="50">
        <f t="shared" si="417"/>
        <v>29.54862</v>
      </c>
      <c r="BC150" s="44">
        <f t="shared" si="418"/>
        <v>16.666666666666668</v>
      </c>
      <c r="BD150" s="151"/>
      <c r="BE150" s="11">
        <f t="shared" si="419"/>
        <v>3.5</v>
      </c>
      <c r="BF150" s="10">
        <f t="shared" si="420"/>
        <v>175.4</v>
      </c>
      <c r="BG150" s="10">
        <f t="shared" si="421"/>
        <v>1</v>
      </c>
      <c r="BH150" s="331"/>
      <c r="BI150" s="34"/>
      <c r="BJ150" s="44"/>
      <c r="BK150" s="44"/>
      <c r="BL150" s="50"/>
      <c r="BM150" s="44"/>
    </row>
    <row r="151" spans="1:65" x14ac:dyDescent="0.35">
      <c r="A151" s="95"/>
      <c r="B151" s="444" t="s">
        <v>293</v>
      </c>
      <c r="C151" s="259">
        <v>3.25</v>
      </c>
      <c r="D151" s="433">
        <v>3.25</v>
      </c>
      <c r="E151" s="10">
        <v>4.17</v>
      </c>
      <c r="F151" s="257">
        <f t="shared" si="386"/>
        <v>13.5525</v>
      </c>
      <c r="G151" s="20">
        <v>1.2</v>
      </c>
      <c r="H151" s="23">
        <f t="shared" si="387"/>
        <v>3.9</v>
      </c>
      <c r="I151" s="36"/>
      <c r="J151" s="244">
        <v>8</v>
      </c>
      <c r="K151" s="230">
        <f t="shared" si="388"/>
        <v>6.666666666666667</v>
      </c>
      <c r="L151" s="230">
        <f t="shared" si="389"/>
        <v>0.40625</v>
      </c>
      <c r="M151" s="233">
        <f t="shared" si="390"/>
        <v>1.6940625</v>
      </c>
      <c r="N151" s="227"/>
      <c r="O151" s="11">
        <f t="shared" si="391"/>
        <v>2</v>
      </c>
      <c r="P151" s="10">
        <f t="shared" si="392"/>
        <v>18.25</v>
      </c>
      <c r="Q151" s="12">
        <f t="shared" si="393"/>
        <v>1.2</v>
      </c>
      <c r="R151" s="16">
        <f t="shared" si="394"/>
        <v>91.322999999999993</v>
      </c>
      <c r="S151" s="260">
        <f t="shared" si="395"/>
        <v>18.264599999999998</v>
      </c>
      <c r="T151" s="51">
        <f t="shared" si="396"/>
        <v>73.072999999999993</v>
      </c>
      <c r="U151" s="50">
        <f t="shared" si="397"/>
        <v>5.0039999999999996</v>
      </c>
      <c r="V151" s="50">
        <f t="shared" si="398"/>
        <v>21.91752</v>
      </c>
      <c r="W151" s="44">
        <f t="shared" si="399"/>
        <v>4.166666666666667</v>
      </c>
      <c r="X151" s="151"/>
      <c r="Y151" s="11">
        <f t="shared" si="400"/>
        <v>3.1</v>
      </c>
      <c r="Z151" s="10">
        <f t="shared" si="401"/>
        <v>35.6</v>
      </c>
      <c r="AA151" s="12">
        <f t="shared" si="402"/>
        <v>1</v>
      </c>
      <c r="AB151" s="16">
        <f t="shared" si="403"/>
        <v>148.452</v>
      </c>
      <c r="AC151" s="260">
        <f t="shared" si="404"/>
        <v>14.8452</v>
      </c>
      <c r="AD151" s="51">
        <f t="shared" si="405"/>
        <v>112.852</v>
      </c>
      <c r="AE151" s="50">
        <f t="shared" si="406"/>
        <v>4.17</v>
      </c>
      <c r="AF151" s="50">
        <f t="shared" si="407"/>
        <v>270.92489999999998</v>
      </c>
      <c r="AG151" s="44">
        <f t="shared" si="408"/>
        <v>8.3333333333333339</v>
      </c>
      <c r="AH151" s="151"/>
      <c r="AI151" s="203" t="str">
        <f t="shared" si="409"/>
        <v>PASTA PIGMENTARIOA ROJA</v>
      </c>
      <c r="AJ151" s="235"/>
      <c r="AK151" s="261"/>
      <c r="AL151" s="262"/>
      <c r="AM151" s="262"/>
      <c r="AN151" s="263"/>
      <c r="AO151" s="263"/>
      <c r="AP151" s="264"/>
      <c r="AQ151" s="264"/>
      <c r="AR151" s="265"/>
      <c r="AS151" s="266"/>
      <c r="AT151" s="151"/>
      <c r="AU151" s="11">
        <f t="shared" si="410"/>
        <v>3.5</v>
      </c>
      <c r="AV151" s="10">
        <f t="shared" si="411"/>
        <v>68.5</v>
      </c>
      <c r="AW151" s="10">
        <f t="shared" si="412"/>
        <v>1</v>
      </c>
      <c r="AX151" s="34">
        <f t="shared" si="413"/>
        <v>285.64499999999998</v>
      </c>
      <c r="AY151" s="34">
        <f t="shared" si="414"/>
        <v>14.282249999999999</v>
      </c>
      <c r="AZ151" s="44">
        <f t="shared" si="415"/>
        <v>217.14499999999998</v>
      </c>
      <c r="BA151" s="44">
        <f t="shared" si="416"/>
        <v>4.17</v>
      </c>
      <c r="BB151" s="50">
        <f t="shared" si="417"/>
        <v>17.138699999999996</v>
      </c>
      <c r="BC151" s="44">
        <f t="shared" si="418"/>
        <v>16.666666666666668</v>
      </c>
      <c r="BD151" s="151"/>
      <c r="BE151" s="11">
        <f t="shared" si="419"/>
        <v>3.5</v>
      </c>
      <c r="BF151" s="10">
        <f t="shared" si="420"/>
        <v>101</v>
      </c>
      <c r="BG151" s="10">
        <f t="shared" si="421"/>
        <v>1</v>
      </c>
      <c r="BH151" s="331"/>
      <c r="BI151" s="34"/>
      <c r="BJ151" s="44"/>
      <c r="BK151" s="44"/>
      <c r="BL151" s="50"/>
      <c r="BM151" s="44"/>
    </row>
    <row r="152" spans="1:65" x14ac:dyDescent="0.35">
      <c r="A152" s="95"/>
      <c r="B152" s="444" t="s">
        <v>231</v>
      </c>
      <c r="C152" s="259">
        <v>2.69</v>
      </c>
      <c r="D152" s="433">
        <v>2.69</v>
      </c>
      <c r="E152" s="10">
        <v>4.17</v>
      </c>
      <c r="F152" s="257">
        <f t="shared" si="386"/>
        <v>11.2173</v>
      </c>
      <c r="G152" s="20">
        <v>1.2</v>
      </c>
      <c r="H152" s="23">
        <f t="shared" si="387"/>
        <v>3.2279999999999998</v>
      </c>
      <c r="I152" s="36"/>
      <c r="J152" s="244">
        <v>8</v>
      </c>
      <c r="K152" s="230">
        <f t="shared" si="388"/>
        <v>6.666666666666667</v>
      </c>
      <c r="L152" s="230">
        <f t="shared" si="389"/>
        <v>0.33624999999999999</v>
      </c>
      <c r="M152" s="233">
        <f t="shared" si="390"/>
        <v>1.4021625</v>
      </c>
      <c r="N152" s="227"/>
      <c r="O152" s="11">
        <f t="shared" si="391"/>
        <v>2</v>
      </c>
      <c r="P152" s="10">
        <f t="shared" si="392"/>
        <v>15.45</v>
      </c>
      <c r="Q152" s="12">
        <f t="shared" si="393"/>
        <v>1.2</v>
      </c>
      <c r="R152" s="16">
        <f t="shared" si="394"/>
        <v>77.311799999999991</v>
      </c>
      <c r="S152" s="260">
        <f t="shared" si="395"/>
        <v>15.462359999999999</v>
      </c>
      <c r="T152" s="51">
        <f t="shared" si="396"/>
        <v>61.861799999999988</v>
      </c>
      <c r="U152" s="50">
        <f t="shared" si="397"/>
        <v>5.0039999999999996</v>
      </c>
      <c r="V152" s="50">
        <f t="shared" si="398"/>
        <v>18.554831999999998</v>
      </c>
      <c r="W152" s="44">
        <f t="shared" si="399"/>
        <v>4.166666666666667</v>
      </c>
      <c r="X152" s="151"/>
      <c r="Y152" s="11">
        <f t="shared" si="400"/>
        <v>3.1</v>
      </c>
      <c r="Z152" s="10">
        <f t="shared" si="401"/>
        <v>30</v>
      </c>
      <c r="AA152" s="12">
        <f t="shared" si="402"/>
        <v>1</v>
      </c>
      <c r="AB152" s="16">
        <f t="shared" si="403"/>
        <v>125.1</v>
      </c>
      <c r="AC152" s="260">
        <f t="shared" si="404"/>
        <v>12.51</v>
      </c>
      <c r="AD152" s="51">
        <f t="shared" si="405"/>
        <v>95.1</v>
      </c>
      <c r="AE152" s="50">
        <f t="shared" si="406"/>
        <v>4.17</v>
      </c>
      <c r="AF152" s="50">
        <f t="shared" si="407"/>
        <v>193.27949999999998</v>
      </c>
      <c r="AG152" s="44">
        <f t="shared" si="408"/>
        <v>8.3333333333333339</v>
      </c>
      <c r="AH152" s="151"/>
      <c r="AI152" s="203" t="str">
        <f t="shared" si="409"/>
        <v>PASTA PIGMENTARIA NARANJA</v>
      </c>
      <c r="AJ152" s="235"/>
      <c r="AK152" s="261"/>
      <c r="AL152" s="262"/>
      <c r="AM152" s="262"/>
      <c r="AN152" s="263"/>
      <c r="AO152" s="263"/>
      <c r="AP152" s="264"/>
      <c r="AQ152" s="264"/>
      <c r="AR152" s="265"/>
      <c r="AS152" s="266"/>
      <c r="AT152" s="151"/>
      <c r="AU152" s="11">
        <f t="shared" si="410"/>
        <v>3.5</v>
      </c>
      <c r="AV152" s="10">
        <f t="shared" si="411"/>
        <v>57.3</v>
      </c>
      <c r="AW152" s="10">
        <f t="shared" si="412"/>
        <v>1</v>
      </c>
      <c r="AX152" s="34">
        <f t="shared" si="413"/>
        <v>238.94099999999997</v>
      </c>
      <c r="AY152" s="34">
        <f t="shared" si="414"/>
        <v>11.947049999999999</v>
      </c>
      <c r="AZ152" s="44">
        <f t="shared" si="415"/>
        <v>181.64099999999996</v>
      </c>
      <c r="BA152" s="44">
        <f t="shared" si="416"/>
        <v>4.17</v>
      </c>
      <c r="BB152" s="50">
        <f t="shared" si="417"/>
        <v>14.336459999999997</v>
      </c>
      <c r="BC152" s="44">
        <f t="shared" si="418"/>
        <v>16.666666666666668</v>
      </c>
      <c r="BD152" s="151"/>
      <c r="BE152" s="11">
        <f t="shared" si="419"/>
        <v>3.5</v>
      </c>
      <c r="BF152" s="10">
        <f t="shared" si="420"/>
        <v>84.2</v>
      </c>
      <c r="BG152" s="10">
        <f t="shared" si="421"/>
        <v>1</v>
      </c>
      <c r="BH152" s="331"/>
      <c r="BI152" s="34"/>
      <c r="BJ152" s="44"/>
      <c r="BK152" s="44"/>
      <c r="BL152" s="50"/>
      <c r="BM152" s="44"/>
    </row>
    <row r="153" spans="1:65" x14ac:dyDescent="0.35">
      <c r="A153" s="95"/>
      <c r="B153" s="444" t="s">
        <v>240</v>
      </c>
      <c r="C153" s="259">
        <v>2.95</v>
      </c>
      <c r="D153" s="433">
        <v>2.95</v>
      </c>
      <c r="E153" s="10">
        <v>4.17</v>
      </c>
      <c r="F153" s="257">
        <f t="shared" si="386"/>
        <v>12.301500000000001</v>
      </c>
      <c r="G153" s="20">
        <v>1.2</v>
      </c>
      <c r="H153" s="23">
        <f t="shared" si="387"/>
        <v>3.54</v>
      </c>
      <c r="I153" s="36"/>
      <c r="J153" s="244">
        <v>8</v>
      </c>
      <c r="K153" s="230">
        <f t="shared" si="388"/>
        <v>6.666666666666667</v>
      </c>
      <c r="L153" s="230">
        <f t="shared" si="389"/>
        <v>0.36875000000000002</v>
      </c>
      <c r="M153" s="233">
        <f t="shared" si="390"/>
        <v>1.5376875000000001</v>
      </c>
      <c r="N153" s="227"/>
      <c r="O153" s="11">
        <f t="shared" si="391"/>
        <v>2</v>
      </c>
      <c r="P153" s="10">
        <f t="shared" si="392"/>
        <v>16.75</v>
      </c>
      <c r="Q153" s="12">
        <f t="shared" si="393"/>
        <v>1.2</v>
      </c>
      <c r="R153" s="16">
        <f t="shared" si="394"/>
        <v>83.816999999999993</v>
      </c>
      <c r="S153" s="260">
        <f t="shared" si="395"/>
        <v>16.763399999999997</v>
      </c>
      <c r="T153" s="51">
        <f t="shared" si="396"/>
        <v>67.066999999999993</v>
      </c>
      <c r="U153" s="50">
        <f t="shared" si="397"/>
        <v>5.0039999999999996</v>
      </c>
      <c r="V153" s="50">
        <f t="shared" si="398"/>
        <v>20.116079999999997</v>
      </c>
      <c r="W153" s="44">
        <f t="shared" si="399"/>
        <v>4.166666666666667</v>
      </c>
      <c r="X153" s="151"/>
      <c r="Y153" s="11">
        <f t="shared" si="400"/>
        <v>3.1</v>
      </c>
      <c r="Z153" s="10">
        <f t="shared" si="401"/>
        <v>32.6</v>
      </c>
      <c r="AA153" s="12">
        <f t="shared" si="402"/>
        <v>1</v>
      </c>
      <c r="AB153" s="16">
        <f t="shared" si="403"/>
        <v>135.94200000000001</v>
      </c>
      <c r="AC153" s="260">
        <f t="shared" si="404"/>
        <v>13.594200000000001</v>
      </c>
      <c r="AD153" s="51">
        <f t="shared" si="405"/>
        <v>103.34200000000001</v>
      </c>
      <c r="AE153" s="50">
        <f t="shared" si="406"/>
        <v>4.17</v>
      </c>
      <c r="AF153" s="50">
        <f t="shared" si="407"/>
        <v>227.70285000000004</v>
      </c>
      <c r="AG153" s="44">
        <f t="shared" si="408"/>
        <v>8.3333333333333339</v>
      </c>
      <c r="AH153" s="151"/>
      <c r="AI153" s="203" t="str">
        <f t="shared" si="409"/>
        <v>PASTA PIGMENTARIA NEGRA</v>
      </c>
      <c r="AJ153" s="235"/>
      <c r="AK153" s="261"/>
      <c r="AL153" s="262"/>
      <c r="AM153" s="262"/>
      <c r="AN153" s="263"/>
      <c r="AO153" s="263"/>
      <c r="AP153" s="264"/>
      <c r="AQ153" s="264"/>
      <c r="AR153" s="265"/>
      <c r="AS153" s="266"/>
      <c r="AT153" s="151"/>
      <c r="AU153" s="11">
        <f t="shared" si="410"/>
        <v>3.5</v>
      </c>
      <c r="AV153" s="10">
        <f t="shared" si="411"/>
        <v>62.5</v>
      </c>
      <c r="AW153" s="10">
        <f t="shared" si="412"/>
        <v>1</v>
      </c>
      <c r="AX153" s="34">
        <f t="shared" si="413"/>
        <v>260.625</v>
      </c>
      <c r="AY153" s="34">
        <f t="shared" si="414"/>
        <v>13.03125</v>
      </c>
      <c r="AZ153" s="44">
        <f t="shared" si="415"/>
        <v>198.125</v>
      </c>
      <c r="BA153" s="44">
        <f t="shared" si="416"/>
        <v>4.17</v>
      </c>
      <c r="BB153" s="50">
        <f t="shared" si="417"/>
        <v>15.637499999999999</v>
      </c>
      <c r="BC153" s="44">
        <f t="shared" si="418"/>
        <v>16.666666666666668</v>
      </c>
      <c r="BD153" s="151"/>
      <c r="BE153" s="11">
        <f t="shared" si="419"/>
        <v>3.5</v>
      </c>
      <c r="BF153" s="10">
        <f t="shared" si="420"/>
        <v>92</v>
      </c>
      <c r="BG153" s="10">
        <f t="shared" si="421"/>
        <v>1</v>
      </c>
      <c r="BH153" s="331"/>
      <c r="BI153" s="34"/>
      <c r="BJ153" s="44"/>
      <c r="BK153" s="44"/>
      <c r="BL153" s="50"/>
      <c r="BM153" s="44"/>
    </row>
    <row r="154" spans="1:65" ht="23.1" customHeight="1" x14ac:dyDescent="0.35">
      <c r="B154" s="459" t="s">
        <v>305</v>
      </c>
      <c r="AI154" s="456" t="str">
        <f t="shared" si="409"/>
        <v>NUEVAS RESINAS</v>
      </c>
    </row>
    <row r="155" spans="1:65" x14ac:dyDescent="0.35">
      <c r="A155" s="95"/>
      <c r="B155" s="455" t="s">
        <v>306</v>
      </c>
      <c r="C155" s="259">
        <v>3.29</v>
      </c>
      <c r="D155" s="433">
        <v>3.29</v>
      </c>
      <c r="E155" s="10">
        <v>5</v>
      </c>
      <c r="F155" s="257">
        <f t="shared" ref="F155:F157" si="422">IF(D155&lt;&gt;"",(D155*E155),"")</f>
        <v>16.45</v>
      </c>
      <c r="G155" s="20"/>
      <c r="H155" s="23"/>
      <c r="I155" s="36"/>
      <c r="J155" s="231"/>
      <c r="K155" s="230"/>
      <c r="L155" s="230"/>
      <c r="M155" s="233"/>
      <c r="N155" s="227"/>
      <c r="O155" s="11">
        <f t="shared" ref="O155:O159" si="423">$F$10</f>
        <v>2</v>
      </c>
      <c r="P155" s="10">
        <f t="shared" ref="P155:P157" si="424">IF($D155&lt;&gt;"",(($D155*5)+O155),"")</f>
        <v>18.45</v>
      </c>
      <c r="Q155" s="12">
        <f t="shared" ref="Q155:Q159" si="425">$F$6</f>
        <v>1.2</v>
      </c>
      <c r="R155" s="16">
        <f t="shared" ref="R155:R157" si="426">IF($D155&lt;&gt;"",(P155*$E155*Q155),"")</f>
        <v>110.7</v>
      </c>
      <c r="S155" s="260">
        <f t="shared" ref="S155:S157" si="427">IF($D155&lt;&gt;"",(R155/5),"")</f>
        <v>22.14</v>
      </c>
      <c r="T155" s="51">
        <f t="shared" ref="T155:T157" si="428">IF($D155&lt;&gt;"",(R155-P155),"")</f>
        <v>92.25</v>
      </c>
      <c r="U155" s="50">
        <f t="shared" ref="U155:U157" si="429">IF($D155&lt;&gt;"",(R155/P155),"")</f>
        <v>6</v>
      </c>
      <c r="V155" s="50"/>
      <c r="W155" s="44"/>
      <c r="X155" s="151"/>
      <c r="Y155" s="11">
        <f t="shared" ref="Y155:Y159" si="430">$I$10</f>
        <v>3.1</v>
      </c>
      <c r="Z155" s="10">
        <f t="shared" ref="Z155:Z157" si="431">IF($D155&lt;&gt;"",(($D155*10)+Y155),"")</f>
        <v>36</v>
      </c>
      <c r="AA155" s="12">
        <f t="shared" ref="AA155:AA159" si="432">$I$6</f>
        <v>1</v>
      </c>
      <c r="AB155" s="16">
        <f t="shared" ref="AB155:AB157" si="433">IF($D155&lt;&gt;"",(Z155*$E155*AA155),"")</f>
        <v>180</v>
      </c>
      <c r="AC155" s="260">
        <f t="shared" ref="AC155:AC157" si="434">IF($D155&lt;&gt;"",(AB155/10),"")</f>
        <v>18</v>
      </c>
      <c r="AD155" s="51">
        <f t="shared" ref="AD155:AD157" si="435">IF($D155&lt;&gt;"",(AB155-Z155),"")</f>
        <v>144</v>
      </c>
      <c r="AE155" s="50">
        <f t="shared" ref="AE155:AE157" si="436">IF($D155&lt;&gt;"",(AB155/Z155),"")</f>
        <v>5</v>
      </c>
      <c r="AF155" s="50">
        <f t="shared" ref="AF155:AF157" si="437">IF($D155&lt;&gt;"",(AB155*P155/10),"")</f>
        <v>332.1</v>
      </c>
      <c r="AG155" s="44" t="str">
        <f t="shared" ref="AG155:AG157" si="438">IF(M155&lt;&gt;"",(5/P155),"")</f>
        <v/>
      </c>
      <c r="AH155" s="151"/>
      <c r="AI155" s="203" t="str">
        <f t="shared" si="409"/>
        <v>RIVER TABLE TK03S 100/30 1 a 3 cms</v>
      </c>
      <c r="AJ155" s="235"/>
      <c r="AK155" s="11">
        <f t="shared" ref="AK155:AK159" si="439">$G$10</f>
        <v>3.5</v>
      </c>
      <c r="AL155" s="10">
        <f t="shared" ref="AL155:AL157" si="440">IF($D155&lt;&gt;"",(($D155*15)+AK155),"")</f>
        <v>52.85</v>
      </c>
      <c r="AM155" s="10">
        <f t="shared" ref="AM155:AM159" si="441">$G$6</f>
        <v>1</v>
      </c>
      <c r="AN155" s="34">
        <f t="shared" ref="AN155:AN157" si="442">IF($D155&lt;&gt;"",(AL155*$E155*AM155),"")</f>
        <v>264.25</v>
      </c>
      <c r="AO155" s="34">
        <f t="shared" ref="AO155:AO157" si="443">IF($D155&lt;&gt;"",(AN155/15),"")</f>
        <v>17.616666666666667</v>
      </c>
      <c r="AP155" s="44">
        <f t="shared" ref="AP155:AP157" si="444">IF($D155&lt;&gt;"",(AN155-AL155),"")</f>
        <v>211.4</v>
      </c>
      <c r="AQ155" s="44">
        <f t="shared" ref="AQ155:AQ157" si="445">IF($D155&lt;&gt;"",(AN155/AL155),"")</f>
        <v>5</v>
      </c>
      <c r="AR155" s="42"/>
      <c r="AS155" s="41"/>
      <c r="AT155" s="151"/>
      <c r="AU155" s="11">
        <f t="shared" ref="AU155:AU159" si="446">$G$10</f>
        <v>3.5</v>
      </c>
      <c r="AV155" s="10">
        <f t="shared" ref="AV155:AV157" si="447">IF($D155&lt;&gt;"",(($D155*20)+AU155),"")</f>
        <v>69.3</v>
      </c>
      <c r="AW155" s="10">
        <f t="shared" ref="AW155:AW159" si="448">$H$6</f>
        <v>1</v>
      </c>
      <c r="AX155" s="34">
        <f t="shared" ref="AX155:AX157" si="449">IF($D155&lt;&gt;"",(AV155*$E155*AW155),"")</f>
        <v>346.5</v>
      </c>
      <c r="AY155" s="34">
        <f t="shared" ref="AY155:AY157" si="450">IF($D155&lt;&gt;"",(AX155/20),"")</f>
        <v>17.324999999999999</v>
      </c>
      <c r="AZ155" s="44">
        <f t="shared" ref="AZ155:AZ157" si="451">IF($D155&lt;&gt;"",(AX155-AV155),"")</f>
        <v>277.2</v>
      </c>
      <c r="BA155" s="44">
        <f t="shared" ref="BA155:BA157" si="452">IF($D155&lt;&gt;"",(AX155/AV155),"")</f>
        <v>5</v>
      </c>
      <c r="BB155" s="50"/>
      <c r="BC155" s="44"/>
      <c r="BD155" s="151"/>
      <c r="BE155" s="11">
        <f t="shared" ref="BE155:BE159" si="453">$G$10</f>
        <v>3.5</v>
      </c>
      <c r="BF155" s="10">
        <f t="shared" ref="BF155:BF157" si="454">IF($D155&lt;&gt;"",(($D155*30)+BE155),"")</f>
        <v>102.2</v>
      </c>
      <c r="BG155" s="10">
        <f t="shared" ref="BG155:BG159" si="455">$H$6</f>
        <v>1</v>
      </c>
      <c r="BH155" s="34">
        <f t="shared" ref="BH155:BH157" si="456">IF($D155&lt;&gt;"",(BF155*$E155*BG155),"")</f>
        <v>511</v>
      </c>
      <c r="BI155" s="34">
        <f t="shared" ref="BI155:BI157" si="457">IF($D155&lt;&gt;"",(BH155/30),"")</f>
        <v>17.033333333333335</v>
      </c>
      <c r="BJ155" s="44"/>
      <c r="BK155" s="44"/>
      <c r="BL155" s="50"/>
      <c r="BM155" s="44"/>
    </row>
    <row r="156" spans="1:65" x14ac:dyDescent="0.35">
      <c r="A156" s="95"/>
      <c r="B156" s="455" t="s">
        <v>307</v>
      </c>
      <c r="C156" s="259">
        <v>3.52</v>
      </c>
      <c r="D156" s="433">
        <v>3.65</v>
      </c>
      <c r="E156" s="10">
        <v>5.5</v>
      </c>
      <c r="F156" s="257">
        <f t="shared" si="422"/>
        <v>20.074999999999999</v>
      </c>
      <c r="G156" s="20"/>
      <c r="H156" s="23"/>
      <c r="I156" s="36"/>
      <c r="J156" s="231"/>
      <c r="K156" s="230"/>
      <c r="L156" s="230"/>
      <c r="M156" s="233"/>
      <c r="N156" s="227"/>
      <c r="O156" s="11">
        <f t="shared" si="423"/>
        <v>2</v>
      </c>
      <c r="P156" s="10">
        <f t="shared" si="424"/>
        <v>20.25</v>
      </c>
      <c r="Q156" s="12">
        <f t="shared" si="425"/>
        <v>1.2</v>
      </c>
      <c r="R156" s="16">
        <f t="shared" si="426"/>
        <v>133.65</v>
      </c>
      <c r="S156" s="260">
        <f t="shared" si="427"/>
        <v>26.73</v>
      </c>
      <c r="T156" s="51">
        <f t="shared" si="428"/>
        <v>113.4</v>
      </c>
      <c r="U156" s="50">
        <f t="shared" si="429"/>
        <v>6.6000000000000005</v>
      </c>
      <c r="V156" s="50"/>
      <c r="W156" s="44"/>
      <c r="X156" s="151"/>
      <c r="Y156" s="11">
        <f t="shared" si="430"/>
        <v>3.1</v>
      </c>
      <c r="Z156" s="10">
        <f t="shared" si="431"/>
        <v>39.6</v>
      </c>
      <c r="AA156" s="12">
        <f t="shared" si="432"/>
        <v>1</v>
      </c>
      <c r="AB156" s="16">
        <f t="shared" si="433"/>
        <v>217.8</v>
      </c>
      <c r="AC156" s="260">
        <f t="shared" si="434"/>
        <v>21.78</v>
      </c>
      <c r="AD156" s="51">
        <f t="shared" si="435"/>
        <v>178.20000000000002</v>
      </c>
      <c r="AE156" s="50">
        <f t="shared" si="436"/>
        <v>5.5</v>
      </c>
      <c r="AF156" s="50">
        <f t="shared" si="437"/>
        <v>441.04499999999996</v>
      </c>
      <c r="AG156" s="44" t="str">
        <f t="shared" si="438"/>
        <v/>
      </c>
      <c r="AH156" s="151"/>
      <c r="AI156" s="203" t="str">
        <f t="shared" si="409"/>
        <v>RIVER TABLE TK05S 100/35 3 a 5 cms</v>
      </c>
      <c r="AJ156" s="235"/>
      <c r="AK156" s="11">
        <f t="shared" si="439"/>
        <v>3.5</v>
      </c>
      <c r="AL156" s="10">
        <f t="shared" si="440"/>
        <v>58.25</v>
      </c>
      <c r="AM156" s="10">
        <f t="shared" si="441"/>
        <v>1</v>
      </c>
      <c r="AN156" s="34">
        <f t="shared" si="442"/>
        <v>320.375</v>
      </c>
      <c r="AO156" s="34">
        <f t="shared" si="443"/>
        <v>21.358333333333334</v>
      </c>
      <c r="AP156" s="44">
        <f t="shared" si="444"/>
        <v>262.125</v>
      </c>
      <c r="AQ156" s="44">
        <f t="shared" si="445"/>
        <v>5.5</v>
      </c>
      <c r="AR156" s="42"/>
      <c r="AS156" s="41"/>
      <c r="AT156" s="151"/>
      <c r="AU156" s="11">
        <f t="shared" si="446"/>
        <v>3.5</v>
      </c>
      <c r="AV156" s="10">
        <f t="shared" si="447"/>
        <v>76.5</v>
      </c>
      <c r="AW156" s="10">
        <f t="shared" si="448"/>
        <v>1</v>
      </c>
      <c r="AX156" s="34">
        <f t="shared" si="449"/>
        <v>420.75</v>
      </c>
      <c r="AY156" s="34">
        <f t="shared" si="450"/>
        <v>21.037500000000001</v>
      </c>
      <c r="AZ156" s="44">
        <f t="shared" si="451"/>
        <v>344.25</v>
      </c>
      <c r="BA156" s="44">
        <f t="shared" si="452"/>
        <v>5.5</v>
      </c>
      <c r="BB156" s="50"/>
      <c r="BC156" s="44"/>
      <c r="BD156" s="151"/>
      <c r="BE156" s="11">
        <f t="shared" si="453"/>
        <v>3.5</v>
      </c>
      <c r="BF156" s="10">
        <f t="shared" si="454"/>
        <v>113</v>
      </c>
      <c r="BG156" s="10">
        <f t="shared" si="455"/>
        <v>1</v>
      </c>
      <c r="BH156" s="34">
        <f t="shared" si="456"/>
        <v>621.5</v>
      </c>
      <c r="BI156" s="34">
        <f t="shared" si="457"/>
        <v>20.716666666666665</v>
      </c>
      <c r="BJ156" s="44"/>
      <c r="BK156" s="44"/>
      <c r="BL156" s="50"/>
      <c r="BM156" s="44"/>
    </row>
    <row r="157" spans="1:65" x14ac:dyDescent="0.35">
      <c r="A157" s="95"/>
      <c r="B157" s="455" t="s">
        <v>308</v>
      </c>
      <c r="C157" s="259">
        <v>3.78</v>
      </c>
      <c r="D157" s="433">
        <v>3.9</v>
      </c>
      <c r="E157" s="10">
        <v>5</v>
      </c>
      <c r="F157" s="257">
        <f t="shared" si="422"/>
        <v>19.5</v>
      </c>
      <c r="G157" s="20"/>
      <c r="H157" s="23"/>
      <c r="I157" s="36"/>
      <c r="J157" s="231"/>
      <c r="K157" s="230"/>
      <c r="L157" s="230"/>
      <c r="M157" s="233"/>
      <c r="N157" s="227"/>
      <c r="O157" s="11">
        <f t="shared" si="423"/>
        <v>2</v>
      </c>
      <c r="P157" s="10">
        <f t="shared" si="424"/>
        <v>21.5</v>
      </c>
      <c r="Q157" s="12">
        <f t="shared" si="425"/>
        <v>1.2</v>
      </c>
      <c r="R157" s="16">
        <f t="shared" si="426"/>
        <v>129</v>
      </c>
      <c r="S157" s="260">
        <f t="shared" si="427"/>
        <v>25.8</v>
      </c>
      <c r="T157" s="51">
        <f t="shared" si="428"/>
        <v>107.5</v>
      </c>
      <c r="U157" s="50">
        <f t="shared" si="429"/>
        <v>6</v>
      </c>
      <c r="V157" s="50"/>
      <c r="W157" s="44"/>
      <c r="X157" s="151"/>
      <c r="Y157" s="11">
        <f t="shared" si="430"/>
        <v>3.1</v>
      </c>
      <c r="Z157" s="10">
        <f t="shared" si="431"/>
        <v>42.1</v>
      </c>
      <c r="AA157" s="12">
        <f t="shared" si="432"/>
        <v>1</v>
      </c>
      <c r="AB157" s="16">
        <f t="shared" si="433"/>
        <v>210.5</v>
      </c>
      <c r="AC157" s="260">
        <f t="shared" si="434"/>
        <v>21.05</v>
      </c>
      <c r="AD157" s="51">
        <f t="shared" si="435"/>
        <v>168.4</v>
      </c>
      <c r="AE157" s="50">
        <f t="shared" si="436"/>
        <v>5</v>
      </c>
      <c r="AF157" s="50">
        <f t="shared" si="437"/>
        <v>452.57499999999999</v>
      </c>
      <c r="AG157" s="44" t="str">
        <f t="shared" si="438"/>
        <v/>
      </c>
      <c r="AH157" s="151"/>
      <c r="AI157" s="203" t="str">
        <f t="shared" si="409"/>
        <v>RIVER TABLE TK010S 100/40 5 a 10 cms</v>
      </c>
      <c r="AJ157" s="235"/>
      <c r="AK157" s="11">
        <f t="shared" si="439"/>
        <v>3.5</v>
      </c>
      <c r="AL157" s="10">
        <f t="shared" si="440"/>
        <v>62</v>
      </c>
      <c r="AM157" s="10">
        <f t="shared" si="441"/>
        <v>1</v>
      </c>
      <c r="AN157" s="34">
        <f t="shared" si="442"/>
        <v>310</v>
      </c>
      <c r="AO157" s="34">
        <f t="shared" si="443"/>
        <v>20.666666666666668</v>
      </c>
      <c r="AP157" s="44">
        <f t="shared" si="444"/>
        <v>248</v>
      </c>
      <c r="AQ157" s="44">
        <f t="shared" si="445"/>
        <v>5</v>
      </c>
      <c r="AR157" s="42"/>
      <c r="AS157" s="41"/>
      <c r="AT157" s="151"/>
      <c r="AU157" s="11">
        <f t="shared" si="446"/>
        <v>3.5</v>
      </c>
      <c r="AV157" s="10">
        <f t="shared" si="447"/>
        <v>81.5</v>
      </c>
      <c r="AW157" s="10">
        <f t="shared" si="448"/>
        <v>1</v>
      </c>
      <c r="AX157" s="34">
        <f t="shared" si="449"/>
        <v>407.5</v>
      </c>
      <c r="AY157" s="34">
        <f t="shared" si="450"/>
        <v>20.375</v>
      </c>
      <c r="AZ157" s="44">
        <f t="shared" si="451"/>
        <v>326</v>
      </c>
      <c r="BA157" s="44">
        <f t="shared" si="452"/>
        <v>5</v>
      </c>
      <c r="BB157" s="50"/>
      <c r="BC157" s="44"/>
      <c r="BD157" s="151"/>
      <c r="BE157" s="11">
        <f t="shared" si="453"/>
        <v>3.5</v>
      </c>
      <c r="BF157" s="10">
        <f t="shared" si="454"/>
        <v>120.5</v>
      </c>
      <c r="BG157" s="10">
        <f t="shared" si="455"/>
        <v>1</v>
      </c>
      <c r="BH157" s="34">
        <f t="shared" si="456"/>
        <v>602.5</v>
      </c>
      <c r="BI157" s="34">
        <f t="shared" si="457"/>
        <v>20.083333333333332</v>
      </c>
      <c r="BJ157" s="44"/>
      <c r="BK157" s="44"/>
      <c r="BL157" s="50"/>
      <c r="BM157" s="44"/>
    </row>
    <row r="158" spans="1:65" x14ac:dyDescent="0.35">
      <c r="A158" s="95"/>
      <c r="B158" s="455" t="s">
        <v>311</v>
      </c>
      <c r="C158" s="259">
        <v>3.52</v>
      </c>
      <c r="D158" s="433">
        <v>3.7</v>
      </c>
      <c r="E158" s="10">
        <v>5</v>
      </c>
      <c r="F158" s="257">
        <f t="shared" ref="F158:F159" si="458">IF(D158&lt;&gt;"",(D158*E158),"")</f>
        <v>18.5</v>
      </c>
      <c r="G158" s="20"/>
      <c r="H158" s="23"/>
      <c r="I158" s="36"/>
      <c r="J158" s="231"/>
      <c r="K158" s="230"/>
      <c r="L158" s="230"/>
      <c r="M158" s="233"/>
      <c r="N158" s="227"/>
      <c r="O158" s="11">
        <f t="shared" si="423"/>
        <v>2</v>
      </c>
      <c r="P158" s="10">
        <f t="shared" ref="P158:P159" si="459">IF($D158&lt;&gt;"",(($D158*5)+O158),"")</f>
        <v>20.5</v>
      </c>
      <c r="Q158" s="12">
        <f t="shared" si="425"/>
        <v>1.2</v>
      </c>
      <c r="R158" s="16">
        <f t="shared" ref="R158:R159" si="460">IF($D158&lt;&gt;"",(P158*$E158*Q158),"")</f>
        <v>123</v>
      </c>
      <c r="S158" s="260">
        <f t="shared" ref="S158:S159" si="461">IF($D158&lt;&gt;"",(R158/5),"")</f>
        <v>24.6</v>
      </c>
      <c r="T158" s="51">
        <f t="shared" ref="T158:T159" si="462">IF($D158&lt;&gt;"",(R158-P158),"")</f>
        <v>102.5</v>
      </c>
      <c r="U158" s="50">
        <f t="shared" ref="U158:U159" si="463">IF($D158&lt;&gt;"",(R158/P158),"")</f>
        <v>6</v>
      </c>
      <c r="V158" s="50"/>
      <c r="W158" s="44"/>
      <c r="X158" s="151"/>
      <c r="Y158" s="11">
        <f t="shared" si="430"/>
        <v>3.1</v>
      </c>
      <c r="Z158" s="10">
        <f t="shared" ref="Z158:Z159" si="464">IF($D158&lt;&gt;"",(($D158*10)+Y158),"")</f>
        <v>40.1</v>
      </c>
      <c r="AA158" s="12">
        <f t="shared" si="432"/>
        <v>1</v>
      </c>
      <c r="AB158" s="16">
        <f t="shared" ref="AB158:AB159" si="465">IF($D158&lt;&gt;"",(Z158*$E158*AA158),"")</f>
        <v>200.5</v>
      </c>
      <c r="AC158" s="260">
        <f t="shared" ref="AC158:AC159" si="466">IF($D158&lt;&gt;"",(AB158/10),"")</f>
        <v>20.05</v>
      </c>
      <c r="AD158" s="51">
        <f t="shared" ref="AD158:AD159" si="467">IF($D158&lt;&gt;"",(AB158-Z158),"")</f>
        <v>160.4</v>
      </c>
      <c r="AE158" s="50">
        <f t="shared" ref="AE158:AE159" si="468">IF($D158&lt;&gt;"",(AB158/Z158),"")</f>
        <v>5</v>
      </c>
      <c r="AF158" s="50">
        <f t="shared" ref="AF158:AF159" si="469">IF($D158&lt;&gt;"",(AB158*P158/10),"")</f>
        <v>411.02499999999998</v>
      </c>
      <c r="AG158" s="44" t="str">
        <f t="shared" ref="AG158:AG159" si="470">IF(M158&lt;&gt;"",(5/P158),"")</f>
        <v/>
      </c>
      <c r="AH158" s="151"/>
      <c r="AI158" s="203" t="str">
        <f t="shared" si="409"/>
        <v>RIVER TABLE TK03UV 100/30 1 a 3 cms</v>
      </c>
      <c r="AJ158" s="235"/>
      <c r="AK158" s="11">
        <f t="shared" si="439"/>
        <v>3.5</v>
      </c>
      <c r="AL158" s="10">
        <f t="shared" ref="AL158:AL159" si="471">IF($D158&lt;&gt;"",(($D158*15)+AK158),"")</f>
        <v>59</v>
      </c>
      <c r="AM158" s="10">
        <f t="shared" si="441"/>
        <v>1</v>
      </c>
      <c r="AN158" s="34">
        <f t="shared" ref="AN158:AN159" si="472">IF($D158&lt;&gt;"",(AL158*$E158*AM158),"")</f>
        <v>295</v>
      </c>
      <c r="AO158" s="34">
        <f t="shared" ref="AO158:AO159" si="473">IF($D158&lt;&gt;"",(AN158/15),"")</f>
        <v>19.666666666666668</v>
      </c>
      <c r="AP158" s="44">
        <f t="shared" ref="AP158:AP159" si="474">IF($D158&lt;&gt;"",(AN158-AL158),"")</f>
        <v>236</v>
      </c>
      <c r="AQ158" s="44">
        <f t="shared" ref="AQ158:AQ159" si="475">IF($D158&lt;&gt;"",(AN158/AL158),"")</f>
        <v>5</v>
      </c>
      <c r="AR158" s="42"/>
      <c r="AS158" s="41"/>
      <c r="AT158" s="151"/>
      <c r="AU158" s="11">
        <f t="shared" si="446"/>
        <v>3.5</v>
      </c>
      <c r="AV158" s="10">
        <f t="shared" ref="AV158:AV159" si="476">IF($D158&lt;&gt;"",(($D158*20)+AU158),"")</f>
        <v>77.5</v>
      </c>
      <c r="AW158" s="10">
        <f t="shared" si="448"/>
        <v>1</v>
      </c>
      <c r="AX158" s="34">
        <f t="shared" ref="AX158:AX159" si="477">IF($D158&lt;&gt;"",(AV158*$E158*AW158),"")</f>
        <v>387.5</v>
      </c>
      <c r="AY158" s="34">
        <f t="shared" ref="AY158:AY159" si="478">IF($D158&lt;&gt;"",(AX158/20),"")</f>
        <v>19.375</v>
      </c>
      <c r="AZ158" s="44">
        <f t="shared" ref="AZ158:AZ159" si="479">IF($D158&lt;&gt;"",(AX158-AV158),"")</f>
        <v>310</v>
      </c>
      <c r="BA158" s="44">
        <f t="shared" ref="BA158:BA159" si="480">IF($D158&lt;&gt;"",(AX158/AV158),"")</f>
        <v>5</v>
      </c>
      <c r="BB158" s="50"/>
      <c r="BC158" s="44"/>
      <c r="BD158" s="151"/>
      <c r="BE158" s="11">
        <f t="shared" si="453"/>
        <v>3.5</v>
      </c>
      <c r="BF158" s="10">
        <f t="shared" ref="BF158:BF159" si="481">IF($D158&lt;&gt;"",(($D158*30)+BE158),"")</f>
        <v>114.5</v>
      </c>
      <c r="BG158" s="10">
        <f t="shared" si="455"/>
        <v>1</v>
      </c>
      <c r="BH158" s="34">
        <f t="shared" ref="BH158:BH159" si="482">IF($D158&lt;&gt;"",(BF158*$E158*BG158),"")</f>
        <v>572.5</v>
      </c>
      <c r="BI158" s="34">
        <f t="shared" ref="BI158:BI159" si="483">IF($D158&lt;&gt;"",(BH158/30),"")</f>
        <v>19.083333333333332</v>
      </c>
      <c r="BJ158" s="44"/>
      <c r="BK158" s="44"/>
      <c r="BL158" s="50"/>
      <c r="BM158" s="44"/>
    </row>
    <row r="159" spans="1:65" x14ac:dyDescent="0.35">
      <c r="A159" s="95"/>
      <c r="B159" s="455" t="s">
        <v>312</v>
      </c>
      <c r="C159" s="259">
        <v>3.8</v>
      </c>
      <c r="D159" s="433">
        <v>3.8</v>
      </c>
      <c r="E159" s="10">
        <v>5</v>
      </c>
      <c r="F159" s="257">
        <f t="shared" si="458"/>
        <v>19</v>
      </c>
      <c r="G159" s="20"/>
      <c r="H159" s="23"/>
      <c r="I159" s="36"/>
      <c r="J159" s="231"/>
      <c r="K159" s="230"/>
      <c r="L159" s="230"/>
      <c r="M159" s="233"/>
      <c r="N159" s="227"/>
      <c r="O159" s="11">
        <f t="shared" si="423"/>
        <v>2</v>
      </c>
      <c r="P159" s="10">
        <f t="shared" si="459"/>
        <v>21</v>
      </c>
      <c r="Q159" s="12">
        <f t="shared" si="425"/>
        <v>1.2</v>
      </c>
      <c r="R159" s="16">
        <f t="shared" si="460"/>
        <v>126</v>
      </c>
      <c r="S159" s="260">
        <f t="shared" si="461"/>
        <v>25.2</v>
      </c>
      <c r="T159" s="51">
        <f t="shared" si="462"/>
        <v>105</v>
      </c>
      <c r="U159" s="50">
        <f t="shared" si="463"/>
        <v>6</v>
      </c>
      <c r="V159" s="50"/>
      <c r="W159" s="44"/>
      <c r="X159" s="151"/>
      <c r="Y159" s="11">
        <f t="shared" si="430"/>
        <v>3.1</v>
      </c>
      <c r="Z159" s="10">
        <f t="shared" si="464"/>
        <v>41.1</v>
      </c>
      <c r="AA159" s="12">
        <f t="shared" si="432"/>
        <v>1</v>
      </c>
      <c r="AB159" s="16">
        <f t="shared" si="465"/>
        <v>205.5</v>
      </c>
      <c r="AC159" s="260">
        <f t="shared" si="466"/>
        <v>20.55</v>
      </c>
      <c r="AD159" s="51">
        <f t="shared" si="467"/>
        <v>164.4</v>
      </c>
      <c r="AE159" s="50">
        <f t="shared" si="468"/>
        <v>5</v>
      </c>
      <c r="AF159" s="50">
        <f t="shared" si="469"/>
        <v>431.55</v>
      </c>
      <c r="AG159" s="44" t="str">
        <f t="shared" si="470"/>
        <v/>
      </c>
      <c r="AH159" s="151"/>
      <c r="AI159" s="203" t="str">
        <f t="shared" si="409"/>
        <v>RIVER TABLE TK05UV 100/35 3 a 5 cms</v>
      </c>
      <c r="AJ159" s="235"/>
      <c r="AK159" s="11">
        <f t="shared" si="439"/>
        <v>3.5</v>
      </c>
      <c r="AL159" s="10">
        <f t="shared" si="471"/>
        <v>60.5</v>
      </c>
      <c r="AM159" s="10">
        <f t="shared" si="441"/>
        <v>1</v>
      </c>
      <c r="AN159" s="34">
        <f t="shared" si="472"/>
        <v>302.5</v>
      </c>
      <c r="AO159" s="34">
        <f t="shared" si="473"/>
        <v>20.166666666666668</v>
      </c>
      <c r="AP159" s="44">
        <f t="shared" si="474"/>
        <v>242</v>
      </c>
      <c r="AQ159" s="44">
        <f t="shared" si="475"/>
        <v>5</v>
      </c>
      <c r="AR159" s="42"/>
      <c r="AS159" s="41"/>
      <c r="AT159" s="151"/>
      <c r="AU159" s="11">
        <f t="shared" si="446"/>
        <v>3.5</v>
      </c>
      <c r="AV159" s="10">
        <f t="shared" si="476"/>
        <v>79.5</v>
      </c>
      <c r="AW159" s="10">
        <f t="shared" si="448"/>
        <v>1</v>
      </c>
      <c r="AX159" s="34">
        <f t="shared" si="477"/>
        <v>397.5</v>
      </c>
      <c r="AY159" s="34">
        <f t="shared" si="478"/>
        <v>19.875</v>
      </c>
      <c r="AZ159" s="44">
        <f t="shared" si="479"/>
        <v>318</v>
      </c>
      <c r="BA159" s="44">
        <f t="shared" si="480"/>
        <v>5</v>
      </c>
      <c r="BB159" s="50"/>
      <c r="BC159" s="44"/>
      <c r="BD159" s="151"/>
      <c r="BE159" s="11">
        <f t="shared" si="453"/>
        <v>3.5</v>
      </c>
      <c r="BF159" s="10">
        <f t="shared" si="481"/>
        <v>117.5</v>
      </c>
      <c r="BG159" s="10">
        <f t="shared" si="455"/>
        <v>1</v>
      </c>
      <c r="BH159" s="34">
        <f t="shared" si="482"/>
        <v>587.5</v>
      </c>
      <c r="BI159" s="34">
        <f t="shared" si="483"/>
        <v>19.583333333333332</v>
      </c>
      <c r="BJ159" s="44"/>
      <c r="BK159" s="44"/>
      <c r="BL159" s="50"/>
      <c r="BM159" s="44"/>
    </row>
    <row r="160" spans="1:65" x14ac:dyDescent="0.35">
      <c r="A160" s="95"/>
      <c r="B160" s="455" t="s">
        <v>310</v>
      </c>
      <c r="C160" s="259">
        <v>3.95</v>
      </c>
      <c r="D160" s="433">
        <v>4</v>
      </c>
      <c r="E160" s="10">
        <v>6</v>
      </c>
      <c r="F160" s="257">
        <f t="shared" ref="F160" si="484">IF(D160&lt;&gt;"",(D160*E160),"")</f>
        <v>24</v>
      </c>
      <c r="G160" s="20"/>
      <c r="H160" s="23"/>
      <c r="I160" s="36"/>
      <c r="J160" s="231"/>
      <c r="K160" s="230"/>
      <c r="L160" s="230"/>
      <c r="M160" s="233"/>
      <c r="N160" s="227"/>
      <c r="O160" s="11">
        <f t="shared" ref="O160" si="485">$F$10</f>
        <v>2</v>
      </c>
      <c r="P160" s="10">
        <f t="shared" ref="P160" si="486">IF($D160&lt;&gt;"",(($D160*5)+O160),"")</f>
        <v>22</v>
      </c>
      <c r="Q160" s="12">
        <f t="shared" ref="Q160" si="487">$F$6</f>
        <v>1.2</v>
      </c>
      <c r="R160" s="16">
        <f t="shared" ref="R160" si="488">IF($D160&lt;&gt;"",(P160*$E160*Q160),"")</f>
        <v>158.4</v>
      </c>
      <c r="S160" s="260">
        <f t="shared" ref="S160" si="489">IF($D160&lt;&gt;"",(R160/5),"")</f>
        <v>31.68</v>
      </c>
      <c r="T160" s="51">
        <f t="shared" ref="T160" si="490">IF($D160&lt;&gt;"",(R160-P160),"")</f>
        <v>136.4</v>
      </c>
      <c r="U160" s="50">
        <f t="shared" ref="U160" si="491">IF($D160&lt;&gt;"",(R160/P160),"")</f>
        <v>7.2</v>
      </c>
      <c r="V160" s="50"/>
      <c r="W160" s="44"/>
      <c r="X160" s="151"/>
      <c r="Y160" s="11">
        <f t="shared" ref="Y160" si="492">$I$10</f>
        <v>3.1</v>
      </c>
      <c r="Z160" s="10">
        <f t="shared" ref="Z160" si="493">IF($D160&lt;&gt;"",(($D160*10)+Y160),"")</f>
        <v>43.1</v>
      </c>
      <c r="AA160" s="12">
        <f t="shared" ref="AA160" si="494">$I$6</f>
        <v>1</v>
      </c>
      <c r="AB160" s="16">
        <f t="shared" ref="AB160" si="495">IF($D160&lt;&gt;"",(Z160*$E160*AA160),"")</f>
        <v>258.60000000000002</v>
      </c>
      <c r="AC160" s="260">
        <f t="shared" ref="AC160" si="496">IF($D160&lt;&gt;"",(AB160/10),"")</f>
        <v>25.860000000000003</v>
      </c>
      <c r="AD160" s="51">
        <f t="shared" ref="AD160" si="497">IF($D160&lt;&gt;"",(AB160-Z160),"")</f>
        <v>215.50000000000003</v>
      </c>
      <c r="AE160" s="50">
        <f t="shared" ref="AE160" si="498">IF($D160&lt;&gt;"",(AB160/Z160),"")</f>
        <v>6</v>
      </c>
      <c r="AF160" s="50">
        <f t="shared" ref="AF160" si="499">IF($D160&lt;&gt;"",(AB160*P160/10),"")</f>
        <v>568.92000000000007</v>
      </c>
      <c r="AG160" s="44" t="str">
        <f t="shared" ref="AG160" si="500">IF(M160&lt;&gt;"",(5/P160),"")</f>
        <v/>
      </c>
      <c r="AH160" s="151"/>
      <c r="AI160" s="203" t="str">
        <f t="shared" ref="AI160:AI161" si="501">IF($B160&lt;&gt;"",($B160),"")</f>
        <v>RIVER TABLE TK010UV 100/40 5 a 10 cms</v>
      </c>
      <c r="AJ160" s="235"/>
      <c r="AK160" s="11">
        <f t="shared" ref="AK160" si="502">$G$10</f>
        <v>3.5</v>
      </c>
      <c r="AL160" s="10">
        <f t="shared" ref="AL160" si="503">IF($D160&lt;&gt;"",(($D160*15)+AK160),"")</f>
        <v>63.5</v>
      </c>
      <c r="AM160" s="10">
        <f t="shared" ref="AM160" si="504">$G$6</f>
        <v>1</v>
      </c>
      <c r="AN160" s="34">
        <f t="shared" ref="AN160" si="505">IF($D160&lt;&gt;"",(AL160*$E160*AM160),"")</f>
        <v>381</v>
      </c>
      <c r="AO160" s="34">
        <f t="shared" ref="AO160" si="506">IF($D160&lt;&gt;"",(AN160/15),"")</f>
        <v>25.4</v>
      </c>
      <c r="AP160" s="44">
        <f t="shared" ref="AP160" si="507">IF($D160&lt;&gt;"",(AN160-AL160),"")</f>
        <v>317.5</v>
      </c>
      <c r="AQ160" s="44">
        <f t="shared" ref="AQ160" si="508">IF($D160&lt;&gt;"",(AN160/AL160),"")</f>
        <v>6</v>
      </c>
      <c r="AR160" s="42"/>
      <c r="AS160" s="41"/>
      <c r="AT160" s="151"/>
      <c r="AU160" s="11">
        <f t="shared" ref="AU160" si="509">$G$10</f>
        <v>3.5</v>
      </c>
      <c r="AV160" s="10">
        <f t="shared" ref="AV160" si="510">IF($D160&lt;&gt;"",(($D160*20)+AU160),"")</f>
        <v>83.5</v>
      </c>
      <c r="AW160" s="10">
        <f t="shared" ref="AW160" si="511">$H$6</f>
        <v>1</v>
      </c>
      <c r="AX160" s="34">
        <f t="shared" ref="AX160" si="512">IF($D160&lt;&gt;"",(AV160*$E160*AW160),"")</f>
        <v>501</v>
      </c>
      <c r="AY160" s="34">
        <f t="shared" ref="AY160" si="513">IF($D160&lt;&gt;"",(AX160/20),"")</f>
        <v>25.05</v>
      </c>
      <c r="AZ160" s="44">
        <f t="shared" ref="AZ160" si="514">IF($D160&lt;&gt;"",(AX160-AV160),"")</f>
        <v>417.5</v>
      </c>
      <c r="BA160" s="44">
        <f t="shared" ref="BA160" si="515">IF($D160&lt;&gt;"",(AX160/AV160),"")</f>
        <v>6</v>
      </c>
      <c r="BB160" s="50"/>
      <c r="BC160" s="44"/>
      <c r="BD160" s="151"/>
      <c r="BE160" s="11">
        <f t="shared" ref="BE160" si="516">$G$10</f>
        <v>3.5</v>
      </c>
      <c r="BF160" s="10">
        <f t="shared" ref="BF160" si="517">IF($D160&lt;&gt;"",(($D160*30)+BE160),"")</f>
        <v>123.5</v>
      </c>
      <c r="BG160" s="10">
        <f t="shared" ref="BG160" si="518">$H$6</f>
        <v>1</v>
      </c>
      <c r="BH160" s="34">
        <f t="shared" ref="BH160" si="519">IF($D160&lt;&gt;"",(BF160*$E160*BG160),"")</f>
        <v>741</v>
      </c>
      <c r="BI160" s="34"/>
      <c r="BJ160" s="44"/>
      <c r="BK160" s="44"/>
      <c r="BL160" s="50"/>
      <c r="BM160" s="44"/>
    </row>
    <row r="161" spans="1:65" x14ac:dyDescent="0.35">
      <c r="B161" s="460" t="s">
        <v>313</v>
      </c>
      <c r="C161" s="458"/>
      <c r="E161" s="458"/>
      <c r="AI161" s="457" t="str">
        <f t="shared" si="501"/>
        <v>ALTO CONSUMO</v>
      </c>
    </row>
    <row r="162" spans="1:65" x14ac:dyDescent="0.35">
      <c r="A162" s="95"/>
      <c r="B162" s="455" t="s">
        <v>311</v>
      </c>
      <c r="C162" s="259">
        <v>3.52</v>
      </c>
      <c r="D162" s="433">
        <v>3.7</v>
      </c>
      <c r="E162" s="10">
        <v>5</v>
      </c>
      <c r="F162" s="257">
        <f t="shared" ref="F162:F164" si="520">IF(D162&lt;&gt;"",(D162*E162),"")</f>
        <v>18.5</v>
      </c>
      <c r="G162" s="20"/>
      <c r="H162" s="23"/>
      <c r="I162" s="36"/>
      <c r="J162" s="231"/>
      <c r="K162" s="230"/>
      <c r="L162" s="230"/>
      <c r="M162" s="233"/>
      <c r="N162" s="227"/>
      <c r="O162" s="11">
        <f t="shared" ref="O162:O164" si="521">$F$10</f>
        <v>2</v>
      </c>
      <c r="P162" s="10">
        <f t="shared" ref="P162:P164" si="522">IF($D162&lt;&gt;"",(($D162*5)+O162),"")</f>
        <v>20.5</v>
      </c>
      <c r="Q162" s="12">
        <f t="shared" ref="Q162:Q164" si="523">$F$6</f>
        <v>1.2</v>
      </c>
      <c r="R162" s="16">
        <f t="shared" ref="R162:R164" si="524">IF($D162&lt;&gt;"",(P162*$E162*Q162),"")</f>
        <v>123</v>
      </c>
      <c r="S162" s="260">
        <f t="shared" ref="S162:S164" si="525">IF($D162&lt;&gt;"",(R162/5),"")</f>
        <v>24.6</v>
      </c>
      <c r="T162" s="51">
        <f t="shared" ref="T162:T164" si="526">IF($D162&lt;&gt;"",(R162-P162),"")</f>
        <v>102.5</v>
      </c>
      <c r="U162" s="50">
        <f t="shared" ref="U162:U164" si="527">IF($D162&lt;&gt;"",(R162/P162),"")</f>
        <v>6</v>
      </c>
      <c r="V162" s="50"/>
      <c r="W162" s="44"/>
      <c r="X162" s="151"/>
      <c r="Y162" s="11">
        <f t="shared" ref="Y162:Y164" si="528">$I$10</f>
        <v>3.1</v>
      </c>
      <c r="Z162" s="10">
        <f t="shared" ref="Z162:Z164" si="529">IF($D162&lt;&gt;"",(($D162*10)+Y162),"")</f>
        <v>40.1</v>
      </c>
      <c r="AA162" s="12">
        <f t="shared" ref="AA162:AA164" si="530">$I$6</f>
        <v>1</v>
      </c>
      <c r="AB162" s="16">
        <f t="shared" ref="AB162:AB164" si="531">IF($D162&lt;&gt;"",(Z162*$E162*AA162),"")</f>
        <v>200.5</v>
      </c>
      <c r="AC162" s="260">
        <f t="shared" ref="AC162:AC164" si="532">IF($D162&lt;&gt;"",(AB162/10),"")</f>
        <v>20.05</v>
      </c>
      <c r="AD162" s="51">
        <f t="shared" ref="AD162:AD164" si="533">IF($D162&lt;&gt;"",(AB162-Z162),"")</f>
        <v>160.4</v>
      </c>
      <c r="AE162" s="50">
        <f t="shared" ref="AE162:AE164" si="534">IF($D162&lt;&gt;"",(AB162/Z162),"")</f>
        <v>5</v>
      </c>
      <c r="AF162" s="50">
        <f t="shared" ref="AF162:AF164" si="535">IF($D162&lt;&gt;"",(AB162*P162/10),"")</f>
        <v>411.02499999999998</v>
      </c>
      <c r="AG162" s="44" t="str">
        <f t="shared" ref="AG162:AG164" si="536">IF(M162&lt;&gt;"",(5/P162),"")</f>
        <v/>
      </c>
      <c r="AH162" s="151"/>
      <c r="AI162" s="203" t="str">
        <f t="shared" ref="AI162:AI164" si="537">IF($B162&lt;&gt;"",($B162),"")</f>
        <v>RIVER TABLE TK03UV 100/30 1 a 3 cms</v>
      </c>
      <c r="AJ162" s="235"/>
      <c r="AK162" s="11">
        <f t="shared" ref="AK162:AK164" si="538">$G$10</f>
        <v>3.5</v>
      </c>
      <c r="AL162" s="10">
        <f t="shared" ref="AL162:AL164" si="539">IF($D162&lt;&gt;"",(($D162*15)+AK162),"")</f>
        <v>59</v>
      </c>
      <c r="AM162" s="10">
        <f t="shared" ref="AM162:AM164" si="540">$G$6</f>
        <v>1</v>
      </c>
      <c r="AN162" s="34">
        <f t="shared" ref="AN162:AN164" si="541">IF($D162&lt;&gt;"",(AL162*$E162*AM162),"")</f>
        <v>295</v>
      </c>
      <c r="AO162" s="34">
        <f t="shared" ref="AO162:AO164" si="542">IF($D162&lt;&gt;"",(AN162/15),"")</f>
        <v>19.666666666666668</v>
      </c>
      <c r="AP162" s="44">
        <f t="shared" ref="AP162:AP164" si="543">IF($D162&lt;&gt;"",(AN162-AL162),"")</f>
        <v>236</v>
      </c>
      <c r="AQ162" s="44">
        <f t="shared" ref="AQ162:AQ164" si="544">IF($D162&lt;&gt;"",(AN162/AL162),"")</f>
        <v>5</v>
      </c>
      <c r="AR162" s="42"/>
      <c r="AS162" s="41"/>
      <c r="AT162" s="151"/>
      <c r="AU162" s="11">
        <f t="shared" ref="AU162:AU164" si="545">$G$10</f>
        <v>3.5</v>
      </c>
      <c r="AV162" s="10">
        <f t="shared" ref="AV162:AV164" si="546">IF($D162&lt;&gt;"",(($D162*20)+AU162),"")</f>
        <v>77.5</v>
      </c>
      <c r="AW162" s="10">
        <f t="shared" ref="AW162:AW164" si="547">$H$6</f>
        <v>1</v>
      </c>
      <c r="AX162" s="34">
        <f t="shared" ref="AX162:AX164" si="548">IF($D162&lt;&gt;"",(AV162*$E162*AW162),"")</f>
        <v>387.5</v>
      </c>
      <c r="AY162" s="34">
        <f t="shared" ref="AY162:AY164" si="549">IF($D162&lt;&gt;"",(AX162/20),"")</f>
        <v>19.375</v>
      </c>
      <c r="AZ162" s="44">
        <f t="shared" ref="AZ162:AZ164" si="550">IF($D162&lt;&gt;"",(AX162-AV162),"")</f>
        <v>310</v>
      </c>
      <c r="BA162" s="44">
        <f t="shared" ref="BA162:BA164" si="551">IF($D162&lt;&gt;"",(AX162/AV162),"")</f>
        <v>5</v>
      </c>
      <c r="BB162" s="50"/>
      <c r="BC162" s="44"/>
      <c r="BD162" s="151"/>
      <c r="BE162" s="11">
        <f t="shared" ref="BE162:BE164" si="552">$G$10</f>
        <v>3.5</v>
      </c>
      <c r="BF162" s="10">
        <f t="shared" ref="BF162:BF164" si="553">IF($D162&lt;&gt;"",(($D162*30)+BE162),"")</f>
        <v>114.5</v>
      </c>
      <c r="BG162" s="10">
        <f t="shared" ref="BG162:BG164" si="554">$H$6</f>
        <v>1</v>
      </c>
      <c r="BH162" s="34">
        <f t="shared" ref="BH162:BH164" si="555">IF($D162&lt;&gt;"",(BF162*$E162*BG162),"")</f>
        <v>572.5</v>
      </c>
      <c r="BI162" s="34">
        <f t="shared" ref="BI162" si="556">IF($D162&lt;&gt;"",(BH162/30),"")</f>
        <v>19.083333333333332</v>
      </c>
      <c r="BJ162" s="44"/>
      <c r="BK162" s="44"/>
      <c r="BL162" s="50"/>
      <c r="BM162" s="44"/>
    </row>
    <row r="163" spans="1:65" x14ac:dyDescent="0.35">
      <c r="A163" s="95"/>
      <c r="B163" s="455" t="s">
        <v>312</v>
      </c>
      <c r="C163" s="259">
        <v>3.8</v>
      </c>
      <c r="D163" s="433">
        <v>3.8</v>
      </c>
      <c r="E163" s="10">
        <v>5</v>
      </c>
      <c r="F163" s="257">
        <f t="shared" si="520"/>
        <v>19</v>
      </c>
      <c r="G163" s="20"/>
      <c r="H163" s="23"/>
      <c r="I163" s="36"/>
      <c r="J163" s="231"/>
      <c r="K163" s="230"/>
      <c r="L163" s="230"/>
      <c r="M163" s="233"/>
      <c r="N163" s="227"/>
      <c r="O163" s="11">
        <f t="shared" si="521"/>
        <v>2</v>
      </c>
      <c r="P163" s="10">
        <f t="shared" si="522"/>
        <v>21</v>
      </c>
      <c r="Q163" s="12">
        <f t="shared" si="523"/>
        <v>1.2</v>
      </c>
      <c r="R163" s="16">
        <f t="shared" si="524"/>
        <v>126</v>
      </c>
      <c r="S163" s="260">
        <f t="shared" si="525"/>
        <v>25.2</v>
      </c>
      <c r="T163" s="51">
        <f t="shared" si="526"/>
        <v>105</v>
      </c>
      <c r="U163" s="50">
        <f t="shared" si="527"/>
        <v>6</v>
      </c>
      <c r="V163" s="50"/>
      <c r="W163" s="44"/>
      <c r="X163" s="151"/>
      <c r="Y163" s="11">
        <f t="shared" si="528"/>
        <v>3.1</v>
      </c>
      <c r="Z163" s="10">
        <f t="shared" si="529"/>
        <v>41.1</v>
      </c>
      <c r="AA163" s="12">
        <f t="shared" si="530"/>
        <v>1</v>
      </c>
      <c r="AB163" s="16">
        <f t="shared" si="531"/>
        <v>205.5</v>
      </c>
      <c r="AC163" s="260">
        <f t="shared" si="532"/>
        <v>20.55</v>
      </c>
      <c r="AD163" s="51">
        <f t="shared" si="533"/>
        <v>164.4</v>
      </c>
      <c r="AE163" s="50">
        <f t="shared" si="534"/>
        <v>5</v>
      </c>
      <c r="AF163" s="50">
        <f t="shared" si="535"/>
        <v>431.55</v>
      </c>
      <c r="AG163" s="44" t="str">
        <f t="shared" si="536"/>
        <v/>
      </c>
      <c r="AH163" s="151"/>
      <c r="AI163" s="203" t="str">
        <f t="shared" si="537"/>
        <v>RIVER TABLE TK05UV 100/35 3 a 5 cms</v>
      </c>
      <c r="AJ163" s="235"/>
      <c r="AK163" s="11">
        <f t="shared" si="538"/>
        <v>3.5</v>
      </c>
      <c r="AL163" s="10">
        <f t="shared" si="539"/>
        <v>60.5</v>
      </c>
      <c r="AM163" s="10">
        <f t="shared" si="540"/>
        <v>1</v>
      </c>
      <c r="AN163" s="34">
        <f t="shared" si="541"/>
        <v>302.5</v>
      </c>
      <c r="AO163" s="34">
        <f t="shared" si="542"/>
        <v>20.166666666666668</v>
      </c>
      <c r="AP163" s="44">
        <f t="shared" si="543"/>
        <v>242</v>
      </c>
      <c r="AQ163" s="44">
        <f t="shared" si="544"/>
        <v>5</v>
      </c>
      <c r="AR163" s="42"/>
      <c r="AS163" s="41"/>
      <c r="AT163" s="151"/>
      <c r="AU163" s="11">
        <f t="shared" si="545"/>
        <v>3.5</v>
      </c>
      <c r="AV163" s="10">
        <f t="shared" si="546"/>
        <v>79.5</v>
      </c>
      <c r="AW163" s="10">
        <f t="shared" si="547"/>
        <v>1</v>
      </c>
      <c r="AX163" s="34">
        <f t="shared" si="548"/>
        <v>397.5</v>
      </c>
      <c r="AY163" s="34">
        <f t="shared" si="549"/>
        <v>19.875</v>
      </c>
      <c r="AZ163" s="44">
        <f t="shared" si="550"/>
        <v>318</v>
      </c>
      <c r="BA163" s="44">
        <f t="shared" si="551"/>
        <v>5</v>
      </c>
      <c r="BB163" s="50"/>
      <c r="BC163" s="44"/>
      <c r="BD163" s="151"/>
      <c r="BE163" s="11">
        <f t="shared" si="552"/>
        <v>3.5</v>
      </c>
      <c r="BF163" s="10">
        <f t="shared" si="553"/>
        <v>117.5</v>
      </c>
      <c r="BG163" s="10">
        <f t="shared" si="554"/>
        <v>1</v>
      </c>
      <c r="BH163" s="34">
        <f t="shared" si="555"/>
        <v>587.5</v>
      </c>
      <c r="BI163" s="34"/>
      <c r="BJ163" s="44"/>
      <c r="BK163" s="44"/>
      <c r="BL163" s="50"/>
      <c r="BM163" s="44"/>
    </row>
    <row r="164" spans="1:65" x14ac:dyDescent="0.35">
      <c r="A164" s="95"/>
      <c r="B164" s="455" t="s">
        <v>310</v>
      </c>
      <c r="C164" s="259">
        <v>3.95</v>
      </c>
      <c r="D164" s="433">
        <v>4</v>
      </c>
      <c r="E164" s="10">
        <v>5</v>
      </c>
      <c r="F164" s="257">
        <f t="shared" si="520"/>
        <v>20</v>
      </c>
      <c r="G164" s="20"/>
      <c r="H164" s="23"/>
      <c r="I164" s="36"/>
      <c r="J164" s="231"/>
      <c r="K164" s="230"/>
      <c r="L164" s="230"/>
      <c r="M164" s="233"/>
      <c r="N164" s="227"/>
      <c r="O164" s="11">
        <f t="shared" si="521"/>
        <v>2</v>
      </c>
      <c r="P164" s="10">
        <f t="shared" si="522"/>
        <v>22</v>
      </c>
      <c r="Q164" s="12">
        <f t="shared" si="523"/>
        <v>1.2</v>
      </c>
      <c r="R164" s="16">
        <f t="shared" si="524"/>
        <v>132</v>
      </c>
      <c r="S164" s="260">
        <f t="shared" si="525"/>
        <v>26.4</v>
      </c>
      <c r="T164" s="51">
        <f t="shared" si="526"/>
        <v>110</v>
      </c>
      <c r="U164" s="50">
        <f t="shared" si="527"/>
        <v>6</v>
      </c>
      <c r="V164" s="50"/>
      <c r="W164" s="44"/>
      <c r="X164" s="151"/>
      <c r="Y164" s="11">
        <f t="shared" si="528"/>
        <v>3.1</v>
      </c>
      <c r="Z164" s="10">
        <f t="shared" si="529"/>
        <v>43.1</v>
      </c>
      <c r="AA164" s="12">
        <f t="shared" si="530"/>
        <v>1</v>
      </c>
      <c r="AB164" s="16">
        <f t="shared" si="531"/>
        <v>215.5</v>
      </c>
      <c r="AC164" s="260">
        <f t="shared" si="532"/>
        <v>21.55</v>
      </c>
      <c r="AD164" s="51">
        <f t="shared" si="533"/>
        <v>172.4</v>
      </c>
      <c r="AE164" s="50">
        <f t="shared" si="534"/>
        <v>5</v>
      </c>
      <c r="AF164" s="50">
        <f t="shared" si="535"/>
        <v>474.1</v>
      </c>
      <c r="AG164" s="44" t="str">
        <f t="shared" si="536"/>
        <v/>
      </c>
      <c r="AH164" s="151"/>
      <c r="AI164" s="203" t="str">
        <f t="shared" si="537"/>
        <v>RIVER TABLE TK010UV 100/40 5 a 10 cms</v>
      </c>
      <c r="AJ164" s="235"/>
      <c r="AK164" s="11">
        <f t="shared" si="538"/>
        <v>3.5</v>
      </c>
      <c r="AL164" s="10">
        <f t="shared" si="539"/>
        <v>63.5</v>
      </c>
      <c r="AM164" s="10">
        <f t="shared" si="540"/>
        <v>1</v>
      </c>
      <c r="AN164" s="34">
        <f t="shared" si="541"/>
        <v>317.5</v>
      </c>
      <c r="AO164" s="34">
        <f t="shared" si="542"/>
        <v>21.166666666666668</v>
      </c>
      <c r="AP164" s="44">
        <f t="shared" si="543"/>
        <v>254</v>
      </c>
      <c r="AQ164" s="44">
        <f t="shared" si="544"/>
        <v>5</v>
      </c>
      <c r="AR164" s="42"/>
      <c r="AS164" s="41"/>
      <c r="AT164" s="151"/>
      <c r="AU164" s="11">
        <f t="shared" si="545"/>
        <v>3.5</v>
      </c>
      <c r="AV164" s="10">
        <f t="shared" si="546"/>
        <v>83.5</v>
      </c>
      <c r="AW164" s="10">
        <f t="shared" si="547"/>
        <v>1</v>
      </c>
      <c r="AX164" s="34">
        <f t="shared" si="548"/>
        <v>417.5</v>
      </c>
      <c r="AY164" s="34">
        <f t="shared" si="549"/>
        <v>20.875</v>
      </c>
      <c r="AZ164" s="44">
        <f t="shared" si="550"/>
        <v>334</v>
      </c>
      <c r="BA164" s="44">
        <f t="shared" si="551"/>
        <v>5</v>
      </c>
      <c r="BB164" s="50"/>
      <c r="BC164" s="44"/>
      <c r="BD164" s="151"/>
      <c r="BE164" s="11">
        <f t="shared" si="552"/>
        <v>3.5</v>
      </c>
      <c r="BF164" s="10">
        <f t="shared" si="553"/>
        <v>123.5</v>
      </c>
      <c r="BG164" s="10">
        <f t="shared" si="554"/>
        <v>1</v>
      </c>
      <c r="BH164" s="34">
        <f t="shared" si="555"/>
        <v>617.5</v>
      </c>
      <c r="BI164" s="34"/>
      <c r="BJ164" s="44"/>
      <c r="BK164" s="44"/>
      <c r="BL164" s="50"/>
      <c r="BM164" s="44"/>
    </row>
  </sheetData>
  <pageMargins left="0.31496062992125984" right="0.11811023622047245" top="0.19685039370078741" bottom="0.15748031496062992" header="0.31496062992125984" footer="0.31496062992125984"/>
  <pageSetup paperSize="9" scale="5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zoomScale="75" zoomScaleNormal="75" workbookViewId="0">
      <selection activeCell="B11" sqref="B11"/>
    </sheetView>
  </sheetViews>
  <sheetFormatPr defaultColWidth="11.42578125" defaultRowHeight="18.75" x14ac:dyDescent="0.3"/>
  <cols>
    <col min="1" max="1" width="4" customWidth="1"/>
    <col min="2" max="2" width="58" customWidth="1"/>
    <col min="3" max="3" width="8.5703125" customWidth="1"/>
    <col min="4" max="4" width="11.5703125" customWidth="1"/>
    <col min="5" max="5" width="11.5703125" style="366" customWidth="1"/>
    <col min="6" max="6" width="19" style="1" customWidth="1"/>
    <col min="7" max="7" width="5.140625" customWidth="1"/>
    <col min="8" max="8" width="11" style="366" customWidth="1"/>
    <col min="9" max="9" width="17" style="1" customWidth="1"/>
    <col min="10" max="10" width="4.42578125" customWidth="1"/>
    <col min="11" max="11" width="16" style="366" customWidth="1"/>
    <col min="12" max="12" width="17.140625" style="1" customWidth="1"/>
    <col min="13" max="13" width="4.140625" customWidth="1"/>
    <col min="14" max="14" width="14.42578125" style="366" customWidth="1"/>
    <col min="15" max="15" width="15.85546875" style="1" customWidth="1"/>
    <col min="16" max="16" width="22.85546875" customWidth="1"/>
    <col min="17" max="17" width="5.85546875" hidden="1" customWidth="1"/>
    <col min="18" max="18" width="22.5703125" hidden="1" customWidth="1"/>
    <col min="19" max="19" width="6" hidden="1" customWidth="1"/>
    <col min="20" max="20" width="32.42578125" hidden="1" customWidth="1"/>
    <col min="21" max="21" width="8.42578125" hidden="1" customWidth="1"/>
    <col min="22" max="22" width="7.140625" hidden="1" customWidth="1"/>
    <col min="23" max="23" width="8.85546875" hidden="1" customWidth="1"/>
    <col min="24" max="24" width="5.42578125" hidden="1" customWidth="1"/>
    <col min="25" max="25" width="7.42578125" hidden="1" customWidth="1"/>
  </cols>
  <sheetData>
    <row r="1" spans="1:25" ht="103.5" customHeight="1" x14ac:dyDescent="0.3"/>
    <row r="2" spans="1:25" s="108" customFormat="1" ht="46.5" x14ac:dyDescent="0.7">
      <c r="B2" s="108" t="s">
        <v>56</v>
      </c>
      <c r="E2" s="366"/>
      <c r="F2" s="1"/>
      <c r="H2" s="366"/>
      <c r="I2" s="1"/>
      <c r="K2" s="366"/>
      <c r="L2" s="1"/>
      <c r="N2" s="366"/>
      <c r="O2" s="1"/>
    </row>
    <row r="3" spans="1:25" s="108" customFormat="1" ht="17.25" customHeight="1" x14ac:dyDescent="0.7">
      <c r="A3" s="189"/>
      <c r="B3" s="189"/>
      <c r="C3" s="189"/>
      <c r="D3" s="189"/>
      <c r="E3" s="366"/>
      <c r="F3" s="1"/>
      <c r="G3" s="189"/>
      <c r="H3" s="366"/>
      <c r="I3" s="1"/>
      <c r="J3" s="189"/>
      <c r="K3" s="366"/>
      <c r="L3" s="1"/>
      <c r="M3" s="189"/>
      <c r="N3" s="366"/>
      <c r="O3" s="1"/>
      <c r="P3" s="189"/>
      <c r="Q3" s="189"/>
      <c r="R3" s="189"/>
      <c r="S3" s="189"/>
      <c r="T3" s="189"/>
      <c r="U3" s="189"/>
      <c r="V3" s="189"/>
      <c r="W3" s="189"/>
      <c r="X3" s="189"/>
      <c r="Y3" s="189"/>
    </row>
    <row r="4" spans="1:25" s="189" customFormat="1" ht="19.5" thickBot="1" x14ac:dyDescent="0.35">
      <c r="B4" s="193"/>
      <c r="C4" s="194"/>
      <c r="D4" s="194"/>
      <c r="E4" s="370"/>
      <c r="F4" s="384"/>
      <c r="G4" s="194"/>
      <c r="H4" s="370"/>
      <c r="I4" s="384"/>
      <c r="J4" s="194"/>
      <c r="K4" s="370"/>
      <c r="L4" s="384"/>
      <c r="M4" s="194"/>
      <c r="N4" s="366"/>
      <c r="O4" s="1"/>
    </row>
    <row r="5" spans="1:25" ht="23.25" x14ac:dyDescent="0.35">
      <c r="A5" s="343"/>
      <c r="B5" s="344"/>
      <c r="C5" s="348"/>
      <c r="D5" s="349"/>
      <c r="E5" s="371"/>
      <c r="F5" s="385" t="s">
        <v>212</v>
      </c>
      <c r="G5" s="350"/>
      <c r="H5" s="375"/>
      <c r="I5" s="388" t="s">
        <v>214</v>
      </c>
      <c r="J5" s="351"/>
      <c r="K5" s="379"/>
      <c r="L5" s="391" t="s">
        <v>217</v>
      </c>
      <c r="M5" s="352"/>
      <c r="N5" s="381"/>
      <c r="O5" s="393" t="s">
        <v>218</v>
      </c>
      <c r="T5" s="190" t="s">
        <v>57</v>
      </c>
      <c r="U5" s="190"/>
      <c r="V5" s="190"/>
      <c r="W5" s="190"/>
      <c r="X5" s="190"/>
      <c r="Y5" s="190"/>
    </row>
    <row r="6" spans="1:25" ht="19.5" thickBot="1" x14ac:dyDescent="0.35">
      <c r="A6" s="343"/>
      <c r="B6" s="343"/>
      <c r="C6" s="353" t="s">
        <v>37</v>
      </c>
      <c r="D6" s="354"/>
      <c r="E6" s="367"/>
      <c r="F6" s="386"/>
      <c r="G6" s="159"/>
      <c r="H6" s="368"/>
      <c r="I6" s="389"/>
      <c r="J6" s="355"/>
      <c r="K6" s="368"/>
      <c r="L6" s="389"/>
      <c r="M6" s="356"/>
      <c r="N6" s="369"/>
      <c r="O6" s="394"/>
      <c r="T6" s="192" t="s">
        <v>58</v>
      </c>
      <c r="U6" s="191" t="s">
        <v>212</v>
      </c>
      <c r="V6" s="191" t="s">
        <v>213</v>
      </c>
      <c r="W6" s="191" t="s">
        <v>214</v>
      </c>
      <c r="X6" s="191" t="s">
        <v>215</v>
      </c>
      <c r="Y6" s="191" t="s">
        <v>216</v>
      </c>
    </row>
    <row r="7" spans="1:25" s="1" customFormat="1" x14ac:dyDescent="0.3">
      <c r="A7" s="345" t="s">
        <v>0</v>
      </c>
      <c r="B7" s="346" t="s">
        <v>4</v>
      </c>
      <c r="C7" s="347" t="s">
        <v>6</v>
      </c>
      <c r="D7" s="359"/>
      <c r="E7" s="372" t="s">
        <v>1</v>
      </c>
      <c r="F7" s="387" t="s">
        <v>220</v>
      </c>
      <c r="G7" s="361"/>
      <c r="H7" s="376" t="s">
        <v>1</v>
      </c>
      <c r="I7" s="390" t="s">
        <v>221</v>
      </c>
      <c r="J7" s="361"/>
      <c r="K7" s="372" t="s">
        <v>1</v>
      </c>
      <c r="L7" s="392" t="s">
        <v>222</v>
      </c>
      <c r="M7" s="361"/>
      <c r="N7" s="372" t="s">
        <v>1</v>
      </c>
      <c r="O7" s="395" t="s">
        <v>223</v>
      </c>
      <c r="T7" s="192" t="s">
        <v>239</v>
      </c>
      <c r="U7" s="191">
        <v>10</v>
      </c>
      <c r="V7" s="191">
        <v>9</v>
      </c>
      <c r="W7" s="191">
        <v>8</v>
      </c>
      <c r="X7" s="191">
        <v>7</v>
      </c>
      <c r="Y7" s="191">
        <v>6</v>
      </c>
    </row>
    <row r="8" spans="1:25" x14ac:dyDescent="0.3">
      <c r="A8" s="96"/>
      <c r="B8" s="146" t="s">
        <v>219</v>
      </c>
      <c r="C8" s="65"/>
      <c r="D8" s="360"/>
      <c r="E8" s="373"/>
      <c r="F8" s="72"/>
      <c r="G8" s="362"/>
      <c r="H8" s="377"/>
      <c r="I8" s="342"/>
      <c r="J8" s="364"/>
      <c r="K8" s="380"/>
      <c r="L8" s="76"/>
      <c r="M8" s="365"/>
      <c r="N8" s="382"/>
      <c r="O8" s="69"/>
    </row>
    <row r="9" spans="1:25" x14ac:dyDescent="0.3">
      <c r="A9" s="95"/>
      <c r="B9" s="358" t="s">
        <v>224</v>
      </c>
      <c r="C9" s="11"/>
      <c r="D9" s="360"/>
      <c r="E9" s="374"/>
      <c r="F9" s="16"/>
      <c r="G9" s="363"/>
      <c r="H9" s="378"/>
      <c r="I9" s="16"/>
      <c r="J9" s="363"/>
      <c r="K9" s="374"/>
      <c r="L9" s="16"/>
      <c r="M9" s="362"/>
      <c r="N9" s="383"/>
      <c r="O9" s="16"/>
    </row>
    <row r="10" spans="1:25" x14ac:dyDescent="0.3">
      <c r="A10" s="95"/>
      <c r="B10" s="19" t="s">
        <v>225</v>
      </c>
      <c r="C10" s="11">
        <v>11.87</v>
      </c>
      <c r="D10" s="360"/>
      <c r="E10" s="374">
        <f t="shared" ref="E10:E31" si="0">IF(C10&lt;&gt;"",(C10*$U$7),"")</f>
        <v>118.69999999999999</v>
      </c>
      <c r="F10" s="16">
        <f t="shared" ref="F10:F31" si="1">IF(C10&lt;&gt;"",(E10*0.1),"")</f>
        <v>11.87</v>
      </c>
      <c r="G10" s="363"/>
      <c r="H10" s="378">
        <f t="shared" ref="H10:H25" si="2">IF(C10&lt;&gt;"",(C10*$W$7),"")</f>
        <v>94.96</v>
      </c>
      <c r="I10" s="16">
        <f t="shared" ref="I10:I53" si="3">IF(C10&lt;&gt;"",(H10*0.5),"")</f>
        <v>47.48</v>
      </c>
      <c r="J10" s="363"/>
      <c r="K10" s="374">
        <f t="shared" ref="K10:K31" si="4">IF(C10&lt;&gt;"",(C10*$X$7),"")</f>
        <v>83.089999999999989</v>
      </c>
      <c r="L10" s="16">
        <f t="shared" ref="L10:L53" si="5">IF(C10&lt;&gt;"",(K10*1),"")</f>
        <v>83.089999999999989</v>
      </c>
      <c r="M10" s="362"/>
      <c r="N10" s="383">
        <f t="shared" ref="N10:N31" si="6">IF(C10&lt;&gt;"",(C10*$Y$7),"")</f>
        <v>71.22</v>
      </c>
      <c r="O10" s="16">
        <f t="shared" ref="O10:O53" si="7">IF(C10&lt;&gt;"",(N10*5),"")</f>
        <v>356.1</v>
      </c>
    </row>
    <row r="11" spans="1:25" x14ac:dyDescent="0.3">
      <c r="A11" s="95"/>
      <c r="B11" s="19" t="s">
        <v>226</v>
      </c>
      <c r="C11" s="11">
        <v>16</v>
      </c>
      <c r="D11" s="360"/>
      <c r="E11" s="374">
        <f t="shared" si="0"/>
        <v>160</v>
      </c>
      <c r="F11" s="16">
        <f t="shared" si="1"/>
        <v>16</v>
      </c>
      <c r="G11" s="363"/>
      <c r="H11" s="378">
        <f t="shared" si="2"/>
        <v>128</v>
      </c>
      <c r="I11" s="16">
        <f t="shared" si="3"/>
        <v>64</v>
      </c>
      <c r="J11" s="363"/>
      <c r="K11" s="374">
        <f t="shared" si="4"/>
        <v>112</v>
      </c>
      <c r="L11" s="16">
        <f t="shared" si="5"/>
        <v>112</v>
      </c>
      <c r="M11" s="362"/>
      <c r="N11" s="383">
        <f t="shared" si="6"/>
        <v>96</v>
      </c>
      <c r="O11" s="16">
        <f t="shared" si="7"/>
        <v>480</v>
      </c>
    </row>
    <row r="12" spans="1:25" x14ac:dyDescent="0.3">
      <c r="A12" s="95"/>
      <c r="B12" s="19" t="s">
        <v>227</v>
      </c>
      <c r="C12" s="11">
        <v>11.81</v>
      </c>
      <c r="D12" s="360"/>
      <c r="E12" s="374">
        <f t="shared" si="0"/>
        <v>118.10000000000001</v>
      </c>
      <c r="F12" s="16">
        <f t="shared" si="1"/>
        <v>11.810000000000002</v>
      </c>
      <c r="G12" s="363"/>
      <c r="H12" s="378">
        <f t="shared" si="2"/>
        <v>94.48</v>
      </c>
      <c r="I12" s="16">
        <f t="shared" si="3"/>
        <v>47.24</v>
      </c>
      <c r="J12" s="363"/>
      <c r="K12" s="374">
        <f t="shared" si="4"/>
        <v>82.67</v>
      </c>
      <c r="L12" s="16">
        <f t="shared" si="5"/>
        <v>82.67</v>
      </c>
      <c r="M12" s="362"/>
      <c r="N12" s="383">
        <f t="shared" si="6"/>
        <v>70.86</v>
      </c>
      <c r="O12" s="16">
        <f t="shared" si="7"/>
        <v>354.3</v>
      </c>
    </row>
    <row r="13" spans="1:25" x14ac:dyDescent="0.3">
      <c r="A13" s="95"/>
      <c r="B13" s="19" t="s">
        <v>228</v>
      </c>
      <c r="C13" s="11">
        <v>35.36</v>
      </c>
      <c r="D13" s="360"/>
      <c r="E13" s="374">
        <f t="shared" si="0"/>
        <v>353.6</v>
      </c>
      <c r="F13" s="16">
        <f t="shared" si="1"/>
        <v>35.360000000000007</v>
      </c>
      <c r="G13" s="363"/>
      <c r="H13" s="378">
        <f t="shared" si="2"/>
        <v>282.88</v>
      </c>
      <c r="I13" s="16">
        <f t="shared" si="3"/>
        <v>141.44</v>
      </c>
      <c r="J13" s="363"/>
      <c r="K13" s="374">
        <f t="shared" si="4"/>
        <v>247.51999999999998</v>
      </c>
      <c r="L13" s="16">
        <f t="shared" si="5"/>
        <v>247.51999999999998</v>
      </c>
      <c r="M13" s="362"/>
      <c r="N13" s="383">
        <f t="shared" si="6"/>
        <v>212.16</v>
      </c>
      <c r="O13" s="16">
        <f t="shared" si="7"/>
        <v>1060.8</v>
      </c>
    </row>
    <row r="14" spans="1:25" x14ac:dyDescent="0.3">
      <c r="A14" s="95"/>
      <c r="B14" s="19" t="s">
        <v>229</v>
      </c>
      <c r="C14" s="11">
        <v>19.37</v>
      </c>
      <c r="D14" s="360"/>
      <c r="E14" s="374">
        <f t="shared" si="0"/>
        <v>193.70000000000002</v>
      </c>
      <c r="F14" s="16">
        <f t="shared" si="1"/>
        <v>19.370000000000005</v>
      </c>
      <c r="G14" s="363"/>
      <c r="H14" s="378">
        <f t="shared" si="2"/>
        <v>154.96</v>
      </c>
      <c r="I14" s="16">
        <f t="shared" si="3"/>
        <v>77.48</v>
      </c>
      <c r="J14" s="363"/>
      <c r="K14" s="374">
        <f t="shared" si="4"/>
        <v>135.59</v>
      </c>
      <c r="L14" s="16">
        <f t="shared" si="5"/>
        <v>135.59</v>
      </c>
      <c r="M14" s="362"/>
      <c r="N14" s="383">
        <f t="shared" si="6"/>
        <v>116.22</v>
      </c>
      <c r="O14" s="16">
        <f t="shared" si="7"/>
        <v>581.1</v>
      </c>
    </row>
    <row r="15" spans="1:25" x14ac:dyDescent="0.3">
      <c r="A15" s="95"/>
      <c r="B15" s="19" t="s">
        <v>230</v>
      </c>
      <c r="C15" s="11">
        <v>9.58</v>
      </c>
      <c r="D15" s="360"/>
      <c r="E15" s="374">
        <f t="shared" si="0"/>
        <v>95.8</v>
      </c>
      <c r="F15" s="16">
        <f t="shared" si="1"/>
        <v>9.58</v>
      </c>
      <c r="G15" s="363"/>
      <c r="H15" s="378">
        <f t="shared" si="2"/>
        <v>76.64</v>
      </c>
      <c r="I15" s="16">
        <f t="shared" si="3"/>
        <v>38.32</v>
      </c>
      <c r="J15" s="363"/>
      <c r="K15" s="374">
        <f t="shared" si="4"/>
        <v>67.06</v>
      </c>
      <c r="L15" s="16">
        <f t="shared" si="5"/>
        <v>67.06</v>
      </c>
      <c r="M15" s="362"/>
      <c r="N15" s="383">
        <f t="shared" si="6"/>
        <v>57.480000000000004</v>
      </c>
      <c r="O15" s="16">
        <f t="shared" si="7"/>
        <v>287.40000000000003</v>
      </c>
    </row>
    <row r="16" spans="1:25" x14ac:dyDescent="0.3">
      <c r="A16" s="95"/>
      <c r="B16" s="19" t="s">
        <v>231</v>
      </c>
      <c r="C16" s="11">
        <v>8.8699999999999992</v>
      </c>
      <c r="D16" s="360"/>
      <c r="E16" s="374">
        <f t="shared" si="0"/>
        <v>88.699999999999989</v>
      </c>
      <c r="F16" s="16">
        <f t="shared" si="1"/>
        <v>8.8699999999999992</v>
      </c>
      <c r="G16" s="363"/>
      <c r="H16" s="378">
        <f t="shared" si="2"/>
        <v>70.959999999999994</v>
      </c>
      <c r="I16" s="16">
        <f t="shared" si="3"/>
        <v>35.479999999999997</v>
      </c>
      <c r="J16" s="363"/>
      <c r="K16" s="374">
        <f t="shared" si="4"/>
        <v>62.089999999999996</v>
      </c>
      <c r="L16" s="16">
        <f t="shared" si="5"/>
        <v>62.089999999999996</v>
      </c>
      <c r="M16" s="362"/>
      <c r="N16" s="383">
        <f t="shared" si="6"/>
        <v>53.22</v>
      </c>
      <c r="O16" s="16">
        <f t="shared" si="7"/>
        <v>266.10000000000002</v>
      </c>
    </row>
    <row r="17" spans="1:15" x14ac:dyDescent="0.3">
      <c r="A17" s="95"/>
      <c r="B17" s="19" t="s">
        <v>232</v>
      </c>
      <c r="C17" s="11">
        <v>12.87</v>
      </c>
      <c r="D17" s="360"/>
      <c r="E17" s="374">
        <f t="shared" si="0"/>
        <v>128.69999999999999</v>
      </c>
      <c r="F17" s="16">
        <f t="shared" si="1"/>
        <v>12.87</v>
      </c>
      <c r="G17" s="363"/>
      <c r="H17" s="378">
        <f t="shared" si="2"/>
        <v>102.96</v>
      </c>
      <c r="I17" s="16">
        <f t="shared" si="3"/>
        <v>51.48</v>
      </c>
      <c r="J17" s="363"/>
      <c r="K17" s="374">
        <f t="shared" si="4"/>
        <v>90.089999999999989</v>
      </c>
      <c r="L17" s="16">
        <f t="shared" si="5"/>
        <v>90.089999999999989</v>
      </c>
      <c r="M17" s="362"/>
      <c r="N17" s="383">
        <f t="shared" si="6"/>
        <v>77.22</v>
      </c>
      <c r="O17" s="16">
        <f t="shared" si="7"/>
        <v>386.1</v>
      </c>
    </row>
    <row r="18" spans="1:15" x14ac:dyDescent="0.3">
      <c r="A18" s="95"/>
      <c r="B18" s="19" t="s">
        <v>240</v>
      </c>
      <c r="C18" s="11">
        <v>11.79</v>
      </c>
      <c r="D18" s="360"/>
      <c r="E18" s="374">
        <f>IF(C18&lt;&gt;"",(C18*$U$7),"")</f>
        <v>117.89999999999999</v>
      </c>
      <c r="F18" s="16">
        <f>IF(C18&lt;&gt;"",(E18*0.1),"")</f>
        <v>11.79</v>
      </c>
      <c r="G18" s="363"/>
      <c r="H18" s="378">
        <f>IF(C18&lt;&gt;"",(C18*$W$7),"")</f>
        <v>94.32</v>
      </c>
      <c r="I18" s="16">
        <f>IF(C18&lt;&gt;"",(H18*0.5),"")</f>
        <v>47.16</v>
      </c>
      <c r="J18" s="363"/>
      <c r="K18" s="374">
        <f>IF(C18&lt;&gt;"",(C18*$X$7),"")</f>
        <v>82.53</v>
      </c>
      <c r="L18" s="16">
        <f>IF(C18&lt;&gt;"",(K18*1),"")</f>
        <v>82.53</v>
      </c>
      <c r="M18" s="362"/>
      <c r="N18" s="383">
        <f>IF(C18&lt;&gt;"",(C18*$Y$7),"")</f>
        <v>70.739999999999995</v>
      </c>
      <c r="O18" s="16">
        <f>IF(C18&lt;&gt;"",(N18*5),"")</f>
        <v>353.7</v>
      </c>
    </row>
    <row r="19" spans="1:15" x14ac:dyDescent="0.3">
      <c r="A19" s="95"/>
      <c r="B19" s="19"/>
      <c r="C19" s="11"/>
      <c r="D19" s="360"/>
      <c r="E19" s="374" t="str">
        <f t="shared" si="0"/>
        <v/>
      </c>
      <c r="F19" s="16" t="str">
        <f t="shared" si="1"/>
        <v/>
      </c>
      <c r="G19" s="363"/>
      <c r="H19" s="378" t="str">
        <f t="shared" si="2"/>
        <v/>
      </c>
      <c r="I19" s="16" t="str">
        <f t="shared" si="3"/>
        <v/>
      </c>
      <c r="J19" s="363"/>
      <c r="K19" s="374" t="str">
        <f t="shared" si="4"/>
        <v/>
      </c>
      <c r="L19" s="16" t="str">
        <f t="shared" si="5"/>
        <v/>
      </c>
      <c r="M19" s="362"/>
      <c r="N19" s="383" t="str">
        <f t="shared" si="6"/>
        <v/>
      </c>
      <c r="O19" s="16" t="str">
        <f t="shared" si="7"/>
        <v/>
      </c>
    </row>
    <row r="20" spans="1:15" x14ac:dyDescent="0.3">
      <c r="A20" s="95"/>
      <c r="B20" s="19"/>
      <c r="C20" s="11"/>
      <c r="D20" s="360"/>
      <c r="E20" s="374" t="str">
        <f t="shared" si="0"/>
        <v/>
      </c>
      <c r="F20" s="16" t="str">
        <f t="shared" si="1"/>
        <v/>
      </c>
      <c r="G20" s="363"/>
      <c r="H20" s="378" t="str">
        <f t="shared" si="2"/>
        <v/>
      </c>
      <c r="I20" s="16" t="str">
        <f t="shared" si="3"/>
        <v/>
      </c>
      <c r="J20" s="363"/>
      <c r="K20" s="374" t="str">
        <f t="shared" si="4"/>
        <v/>
      </c>
      <c r="L20" s="16" t="str">
        <f t="shared" si="5"/>
        <v/>
      </c>
      <c r="M20" s="362"/>
      <c r="N20" s="383" t="str">
        <f t="shared" si="6"/>
        <v/>
      </c>
      <c r="O20" s="16" t="str">
        <f t="shared" si="7"/>
        <v/>
      </c>
    </row>
    <row r="21" spans="1:15" x14ac:dyDescent="0.3">
      <c r="A21" s="95"/>
      <c r="B21" s="19"/>
      <c r="C21" s="11"/>
      <c r="D21" s="360"/>
      <c r="E21" s="374" t="str">
        <f t="shared" si="0"/>
        <v/>
      </c>
      <c r="F21" s="16" t="str">
        <f t="shared" si="1"/>
        <v/>
      </c>
      <c r="G21" s="363"/>
      <c r="H21" s="378" t="str">
        <f t="shared" si="2"/>
        <v/>
      </c>
      <c r="I21" s="16" t="str">
        <f t="shared" si="3"/>
        <v/>
      </c>
      <c r="J21" s="363"/>
      <c r="K21" s="374" t="str">
        <f t="shared" si="4"/>
        <v/>
      </c>
      <c r="L21" s="16" t="str">
        <f t="shared" si="5"/>
        <v/>
      </c>
      <c r="M21" s="362"/>
      <c r="N21" s="383" t="str">
        <f t="shared" si="6"/>
        <v/>
      </c>
      <c r="O21" s="16" t="str">
        <f t="shared" si="7"/>
        <v/>
      </c>
    </row>
    <row r="22" spans="1:15" x14ac:dyDescent="0.3">
      <c r="A22" s="95"/>
      <c r="B22" s="357" t="s">
        <v>233</v>
      </c>
      <c r="C22" s="11"/>
      <c r="D22" s="360"/>
      <c r="E22" s="374" t="str">
        <f t="shared" si="0"/>
        <v/>
      </c>
      <c r="F22" s="16" t="str">
        <f t="shared" si="1"/>
        <v/>
      </c>
      <c r="G22" s="363"/>
      <c r="H22" s="378" t="str">
        <f t="shared" si="2"/>
        <v/>
      </c>
      <c r="I22" s="16" t="str">
        <f t="shared" si="3"/>
        <v/>
      </c>
      <c r="J22" s="363"/>
      <c r="K22" s="374" t="str">
        <f t="shared" si="4"/>
        <v/>
      </c>
      <c r="L22" s="16" t="str">
        <f t="shared" si="5"/>
        <v/>
      </c>
      <c r="M22" s="362"/>
      <c r="N22" s="383" t="str">
        <f t="shared" si="6"/>
        <v/>
      </c>
      <c r="O22" s="16" t="str">
        <f t="shared" si="7"/>
        <v/>
      </c>
    </row>
    <row r="23" spans="1:15" x14ac:dyDescent="0.3">
      <c r="A23" s="95"/>
      <c r="B23" s="19"/>
      <c r="C23" s="11"/>
      <c r="D23" s="360"/>
      <c r="E23" s="374" t="str">
        <f t="shared" si="0"/>
        <v/>
      </c>
      <c r="F23" s="16" t="str">
        <f t="shared" si="1"/>
        <v/>
      </c>
      <c r="G23" s="363"/>
      <c r="H23" s="378" t="str">
        <f t="shared" si="2"/>
        <v/>
      </c>
      <c r="I23" s="16" t="str">
        <f t="shared" si="3"/>
        <v/>
      </c>
      <c r="J23" s="363"/>
      <c r="K23" s="374" t="str">
        <f t="shared" si="4"/>
        <v/>
      </c>
      <c r="L23" s="16" t="str">
        <f t="shared" si="5"/>
        <v/>
      </c>
      <c r="M23" s="362"/>
      <c r="N23" s="383" t="str">
        <f t="shared" si="6"/>
        <v/>
      </c>
      <c r="O23" s="16" t="str">
        <f t="shared" si="7"/>
        <v/>
      </c>
    </row>
    <row r="24" spans="1:15" x14ac:dyDescent="0.3">
      <c r="A24" s="95"/>
      <c r="B24" s="19" t="s">
        <v>234</v>
      </c>
      <c r="C24" s="11">
        <v>33</v>
      </c>
      <c r="D24" s="360"/>
      <c r="E24" s="374">
        <f t="shared" si="0"/>
        <v>330</v>
      </c>
      <c r="F24" s="16">
        <f t="shared" si="1"/>
        <v>33</v>
      </c>
      <c r="G24" s="363"/>
      <c r="H24" s="378">
        <f t="shared" si="2"/>
        <v>264</v>
      </c>
      <c r="I24" s="16">
        <f t="shared" si="3"/>
        <v>132</v>
      </c>
      <c r="J24" s="363"/>
      <c r="K24" s="374">
        <f t="shared" si="4"/>
        <v>231</v>
      </c>
      <c r="L24" s="16">
        <f t="shared" si="5"/>
        <v>231</v>
      </c>
      <c r="M24" s="362"/>
      <c r="N24" s="383">
        <f t="shared" si="6"/>
        <v>198</v>
      </c>
      <c r="O24" s="16">
        <f t="shared" si="7"/>
        <v>990</v>
      </c>
    </row>
    <row r="25" spans="1:15" x14ac:dyDescent="0.3">
      <c r="A25" s="95"/>
      <c r="B25" s="19" t="s">
        <v>235</v>
      </c>
      <c r="C25" s="11">
        <v>40.03</v>
      </c>
      <c r="D25" s="360"/>
      <c r="E25" s="374">
        <f t="shared" si="0"/>
        <v>400.3</v>
      </c>
      <c r="F25" s="16">
        <f t="shared" si="1"/>
        <v>40.03</v>
      </c>
      <c r="G25" s="363"/>
      <c r="H25" s="378">
        <f t="shared" si="2"/>
        <v>320.24</v>
      </c>
      <c r="I25" s="16">
        <f t="shared" si="3"/>
        <v>160.12</v>
      </c>
      <c r="J25" s="363"/>
      <c r="K25" s="374">
        <f t="shared" si="4"/>
        <v>280.21000000000004</v>
      </c>
      <c r="L25" s="16">
        <f t="shared" si="5"/>
        <v>280.21000000000004</v>
      </c>
      <c r="M25" s="362"/>
      <c r="N25" s="383">
        <f t="shared" si="6"/>
        <v>240.18</v>
      </c>
      <c r="O25" s="16">
        <f t="shared" si="7"/>
        <v>1200.9000000000001</v>
      </c>
    </row>
    <row r="26" spans="1:15" x14ac:dyDescent="0.3">
      <c r="A26" s="95"/>
      <c r="B26" s="19" t="s">
        <v>236</v>
      </c>
      <c r="C26" s="11">
        <v>44</v>
      </c>
      <c r="D26" s="360"/>
      <c r="E26" s="374">
        <f t="shared" si="0"/>
        <v>440</v>
      </c>
      <c r="F26" s="16">
        <f t="shared" si="1"/>
        <v>44</v>
      </c>
      <c r="G26" s="363"/>
      <c r="H26" s="378">
        <f t="shared" ref="H26:H31" si="8">IF(C26&lt;&gt;"",(C26*$W$7),"")</f>
        <v>352</v>
      </c>
      <c r="I26" s="16">
        <f t="shared" si="3"/>
        <v>176</v>
      </c>
      <c r="J26" s="363"/>
      <c r="K26" s="374">
        <f t="shared" si="4"/>
        <v>308</v>
      </c>
      <c r="L26" s="16">
        <f t="shared" si="5"/>
        <v>308</v>
      </c>
      <c r="M26" s="362"/>
      <c r="N26" s="383">
        <f t="shared" si="6"/>
        <v>264</v>
      </c>
      <c r="O26" s="16">
        <f t="shared" si="7"/>
        <v>1320</v>
      </c>
    </row>
    <row r="27" spans="1:15" x14ac:dyDescent="0.3">
      <c r="A27" s="95"/>
      <c r="B27" s="19" t="s">
        <v>237</v>
      </c>
      <c r="C27" s="11">
        <v>42.5</v>
      </c>
      <c r="D27" s="360"/>
      <c r="E27" s="374">
        <f t="shared" si="0"/>
        <v>425</v>
      </c>
      <c r="F27" s="16">
        <f t="shared" si="1"/>
        <v>42.5</v>
      </c>
      <c r="G27" s="363"/>
      <c r="H27" s="378">
        <f t="shared" si="8"/>
        <v>340</v>
      </c>
      <c r="I27" s="16">
        <f t="shared" si="3"/>
        <v>170</v>
      </c>
      <c r="J27" s="363"/>
      <c r="K27" s="374">
        <f t="shared" si="4"/>
        <v>297.5</v>
      </c>
      <c r="L27" s="16">
        <f t="shared" si="5"/>
        <v>297.5</v>
      </c>
      <c r="M27" s="362"/>
      <c r="N27" s="383">
        <f t="shared" si="6"/>
        <v>255</v>
      </c>
      <c r="O27" s="16">
        <f t="shared" si="7"/>
        <v>1275</v>
      </c>
    </row>
    <row r="28" spans="1:15" x14ac:dyDescent="0.3">
      <c r="A28" s="95"/>
      <c r="B28" s="19" t="s">
        <v>238</v>
      </c>
      <c r="C28" s="11">
        <v>33.54</v>
      </c>
      <c r="D28" s="360"/>
      <c r="E28" s="374">
        <f t="shared" si="0"/>
        <v>335.4</v>
      </c>
      <c r="F28" s="16">
        <f t="shared" si="1"/>
        <v>33.54</v>
      </c>
      <c r="G28" s="363"/>
      <c r="H28" s="378">
        <f t="shared" si="8"/>
        <v>268.32</v>
      </c>
      <c r="I28" s="16">
        <f t="shared" si="3"/>
        <v>134.16</v>
      </c>
      <c r="J28" s="363"/>
      <c r="K28" s="374">
        <f t="shared" si="4"/>
        <v>234.78</v>
      </c>
      <c r="L28" s="16">
        <f t="shared" si="5"/>
        <v>234.78</v>
      </c>
      <c r="M28" s="362"/>
      <c r="N28" s="383">
        <f t="shared" si="6"/>
        <v>201.24</v>
      </c>
      <c r="O28" s="16">
        <f t="shared" si="7"/>
        <v>1006.2</v>
      </c>
    </row>
    <row r="29" spans="1:15" x14ac:dyDescent="0.3">
      <c r="A29" s="95"/>
      <c r="B29" s="19" t="s">
        <v>242</v>
      </c>
      <c r="C29" s="11">
        <v>25</v>
      </c>
      <c r="D29" s="360"/>
      <c r="E29" s="374">
        <f t="shared" si="0"/>
        <v>250</v>
      </c>
      <c r="F29" s="16">
        <f t="shared" si="1"/>
        <v>25</v>
      </c>
      <c r="G29" s="363"/>
      <c r="H29" s="378">
        <f t="shared" si="8"/>
        <v>200</v>
      </c>
      <c r="I29" s="16">
        <f t="shared" si="3"/>
        <v>100</v>
      </c>
      <c r="J29" s="363"/>
      <c r="K29" s="374">
        <f t="shared" si="4"/>
        <v>175</v>
      </c>
      <c r="L29" s="16">
        <f t="shared" si="5"/>
        <v>175</v>
      </c>
      <c r="M29" s="362"/>
      <c r="N29" s="383">
        <f t="shared" si="6"/>
        <v>150</v>
      </c>
      <c r="O29" s="16">
        <f t="shared" si="7"/>
        <v>750</v>
      </c>
    </row>
    <row r="30" spans="1:15" x14ac:dyDescent="0.3">
      <c r="A30" s="95"/>
      <c r="B30" s="19"/>
      <c r="C30" s="11"/>
      <c r="D30" s="360"/>
      <c r="E30" s="374" t="str">
        <f t="shared" si="0"/>
        <v/>
      </c>
      <c r="F30" s="16" t="str">
        <f t="shared" si="1"/>
        <v/>
      </c>
      <c r="G30" s="363"/>
      <c r="H30" s="378" t="str">
        <f t="shared" si="8"/>
        <v/>
      </c>
      <c r="I30" s="16" t="str">
        <f t="shared" si="3"/>
        <v/>
      </c>
      <c r="J30" s="363"/>
      <c r="K30" s="374" t="str">
        <f t="shared" si="4"/>
        <v/>
      </c>
      <c r="L30" s="16" t="str">
        <f t="shared" si="5"/>
        <v/>
      </c>
      <c r="M30" s="362"/>
      <c r="N30" s="383" t="str">
        <f t="shared" si="6"/>
        <v/>
      </c>
      <c r="O30" s="16" t="str">
        <f t="shared" si="7"/>
        <v/>
      </c>
    </row>
    <row r="31" spans="1:15" x14ac:dyDescent="0.3">
      <c r="A31" s="95"/>
      <c r="B31" s="19"/>
      <c r="C31" s="11"/>
      <c r="D31" s="360"/>
      <c r="E31" s="374" t="str">
        <f t="shared" si="0"/>
        <v/>
      </c>
      <c r="F31" s="16" t="str">
        <f t="shared" si="1"/>
        <v/>
      </c>
      <c r="G31" s="363"/>
      <c r="H31" s="378" t="str">
        <f t="shared" si="8"/>
        <v/>
      </c>
      <c r="I31" s="16" t="str">
        <f t="shared" si="3"/>
        <v/>
      </c>
      <c r="J31" s="363"/>
      <c r="K31" s="374" t="str">
        <f t="shared" si="4"/>
        <v/>
      </c>
      <c r="L31" s="16" t="str">
        <f t="shared" si="5"/>
        <v/>
      </c>
      <c r="M31" s="362"/>
      <c r="N31" s="383" t="str">
        <f t="shared" si="6"/>
        <v/>
      </c>
      <c r="O31" s="16" t="str">
        <f t="shared" si="7"/>
        <v/>
      </c>
    </row>
    <row r="32" spans="1:15" x14ac:dyDescent="0.3">
      <c r="A32" s="95"/>
      <c r="B32" s="19"/>
      <c r="C32" s="11"/>
      <c r="D32" s="360"/>
      <c r="E32" s="374" t="str">
        <f t="shared" ref="E32:E53" si="9">IF(C32&lt;&gt;"",(C32*$U$7),"")</f>
        <v/>
      </c>
      <c r="F32" s="16" t="str">
        <f t="shared" ref="F32:F53" si="10">IF(C32&lt;&gt;"",(E32*0.1),"")</f>
        <v/>
      </c>
      <c r="G32" s="363"/>
      <c r="H32" s="378" t="str">
        <f t="shared" ref="H32:H53" si="11">IF(C32&lt;&gt;"",(C32*$W$7),"")</f>
        <v/>
      </c>
      <c r="I32" s="16" t="str">
        <f t="shared" si="3"/>
        <v/>
      </c>
      <c r="J32" s="363"/>
      <c r="K32" s="374" t="str">
        <f t="shared" ref="K32:K53" si="12">IF(C32&lt;&gt;"",(C32*$X$7),"")</f>
        <v/>
      </c>
      <c r="L32" s="16" t="str">
        <f t="shared" si="5"/>
        <v/>
      </c>
      <c r="M32" s="362"/>
      <c r="N32" s="383" t="str">
        <f t="shared" ref="N32:N53" si="13">IF(C32&lt;&gt;"",(C32*$Y$7),"")</f>
        <v/>
      </c>
      <c r="O32" s="16" t="str">
        <f t="shared" si="7"/>
        <v/>
      </c>
    </row>
    <row r="33" spans="1:15" x14ac:dyDescent="0.3">
      <c r="A33" s="95"/>
      <c r="B33" s="19"/>
      <c r="C33" s="11"/>
      <c r="D33" s="360"/>
      <c r="E33" s="374" t="str">
        <f t="shared" si="9"/>
        <v/>
      </c>
      <c r="F33" s="16" t="str">
        <f t="shared" si="10"/>
        <v/>
      </c>
      <c r="G33" s="363"/>
      <c r="H33" s="378" t="str">
        <f t="shared" si="11"/>
        <v/>
      </c>
      <c r="I33" s="16" t="str">
        <f t="shared" si="3"/>
        <v/>
      </c>
      <c r="J33" s="363"/>
      <c r="K33" s="374" t="str">
        <f t="shared" si="12"/>
        <v/>
      </c>
      <c r="L33" s="16" t="str">
        <f t="shared" si="5"/>
        <v/>
      </c>
      <c r="M33" s="362"/>
      <c r="N33" s="383" t="str">
        <f t="shared" si="13"/>
        <v/>
      </c>
      <c r="O33" s="16" t="str">
        <f t="shared" si="7"/>
        <v/>
      </c>
    </row>
    <row r="34" spans="1:15" x14ac:dyDescent="0.3">
      <c r="A34" s="95"/>
      <c r="B34" s="19"/>
      <c r="C34" s="11"/>
      <c r="D34" s="360"/>
      <c r="E34" s="374" t="str">
        <f t="shared" si="9"/>
        <v/>
      </c>
      <c r="F34" s="16" t="str">
        <f t="shared" si="10"/>
        <v/>
      </c>
      <c r="G34" s="363"/>
      <c r="H34" s="378" t="str">
        <f t="shared" si="11"/>
        <v/>
      </c>
      <c r="I34" s="16" t="str">
        <f t="shared" si="3"/>
        <v/>
      </c>
      <c r="J34" s="363"/>
      <c r="K34" s="374" t="str">
        <f t="shared" si="12"/>
        <v/>
      </c>
      <c r="L34" s="16" t="str">
        <f t="shared" si="5"/>
        <v/>
      </c>
      <c r="M34" s="362"/>
      <c r="N34" s="383" t="str">
        <f t="shared" si="13"/>
        <v/>
      </c>
      <c r="O34" s="16" t="str">
        <f t="shared" si="7"/>
        <v/>
      </c>
    </row>
    <row r="35" spans="1:15" x14ac:dyDescent="0.3">
      <c r="A35" s="95"/>
      <c r="B35" s="19"/>
      <c r="C35" s="11"/>
      <c r="D35" s="360"/>
      <c r="E35" s="374" t="str">
        <f t="shared" si="9"/>
        <v/>
      </c>
      <c r="F35" s="16" t="str">
        <f t="shared" si="10"/>
        <v/>
      </c>
      <c r="G35" s="363"/>
      <c r="H35" s="378" t="str">
        <f t="shared" si="11"/>
        <v/>
      </c>
      <c r="I35" s="16" t="str">
        <f t="shared" si="3"/>
        <v/>
      </c>
      <c r="J35" s="363"/>
      <c r="K35" s="374" t="str">
        <f t="shared" si="12"/>
        <v/>
      </c>
      <c r="L35" s="16" t="str">
        <f t="shared" si="5"/>
        <v/>
      </c>
      <c r="M35" s="362"/>
      <c r="N35" s="383" t="str">
        <f t="shared" si="13"/>
        <v/>
      </c>
      <c r="O35" s="16" t="str">
        <f t="shared" si="7"/>
        <v/>
      </c>
    </row>
    <row r="36" spans="1:15" x14ac:dyDescent="0.3">
      <c r="A36" s="95"/>
      <c r="B36" s="19"/>
      <c r="C36" s="11"/>
      <c r="D36" s="360"/>
      <c r="E36" s="374" t="str">
        <f t="shared" si="9"/>
        <v/>
      </c>
      <c r="F36" s="16" t="str">
        <f t="shared" si="10"/>
        <v/>
      </c>
      <c r="G36" s="363"/>
      <c r="H36" s="378" t="str">
        <f t="shared" si="11"/>
        <v/>
      </c>
      <c r="I36" s="16" t="str">
        <f t="shared" si="3"/>
        <v/>
      </c>
      <c r="J36" s="363"/>
      <c r="K36" s="374" t="str">
        <f t="shared" si="12"/>
        <v/>
      </c>
      <c r="L36" s="16" t="str">
        <f t="shared" si="5"/>
        <v/>
      </c>
      <c r="M36" s="362"/>
      <c r="N36" s="383" t="str">
        <f t="shared" si="13"/>
        <v/>
      </c>
      <c r="O36" s="16" t="str">
        <f t="shared" si="7"/>
        <v/>
      </c>
    </row>
    <row r="37" spans="1:15" x14ac:dyDescent="0.3">
      <c r="A37" s="95"/>
      <c r="B37" s="19"/>
      <c r="C37" s="11"/>
      <c r="D37" s="360"/>
      <c r="E37" s="374" t="str">
        <f t="shared" si="9"/>
        <v/>
      </c>
      <c r="F37" s="16" t="str">
        <f t="shared" si="10"/>
        <v/>
      </c>
      <c r="G37" s="363"/>
      <c r="H37" s="378" t="str">
        <f t="shared" si="11"/>
        <v/>
      </c>
      <c r="I37" s="16" t="str">
        <f t="shared" si="3"/>
        <v/>
      </c>
      <c r="J37" s="363"/>
      <c r="K37" s="374" t="str">
        <f t="shared" si="12"/>
        <v/>
      </c>
      <c r="L37" s="16" t="str">
        <f t="shared" si="5"/>
        <v/>
      </c>
      <c r="M37" s="362"/>
      <c r="N37" s="383" t="str">
        <f t="shared" si="13"/>
        <v/>
      </c>
      <c r="O37" s="16" t="str">
        <f t="shared" si="7"/>
        <v/>
      </c>
    </row>
    <row r="38" spans="1:15" x14ac:dyDescent="0.3">
      <c r="A38" s="95"/>
      <c r="B38" s="19"/>
      <c r="C38" s="11"/>
      <c r="D38" s="360"/>
      <c r="E38" s="374" t="str">
        <f t="shared" si="9"/>
        <v/>
      </c>
      <c r="F38" s="16" t="str">
        <f t="shared" si="10"/>
        <v/>
      </c>
      <c r="G38" s="363"/>
      <c r="H38" s="378" t="str">
        <f t="shared" si="11"/>
        <v/>
      </c>
      <c r="I38" s="16" t="str">
        <f t="shared" si="3"/>
        <v/>
      </c>
      <c r="J38" s="363"/>
      <c r="K38" s="374" t="str">
        <f t="shared" si="12"/>
        <v/>
      </c>
      <c r="L38" s="16" t="str">
        <f t="shared" si="5"/>
        <v/>
      </c>
      <c r="M38" s="362"/>
      <c r="N38" s="383" t="str">
        <f t="shared" si="13"/>
        <v/>
      </c>
      <c r="O38" s="16" t="str">
        <f t="shared" si="7"/>
        <v/>
      </c>
    </row>
    <row r="39" spans="1:15" x14ac:dyDescent="0.3">
      <c r="A39" s="95"/>
      <c r="B39" s="19"/>
      <c r="C39" s="11"/>
      <c r="D39" s="360"/>
      <c r="E39" s="374" t="str">
        <f t="shared" si="9"/>
        <v/>
      </c>
      <c r="F39" s="16" t="str">
        <f t="shared" si="10"/>
        <v/>
      </c>
      <c r="G39" s="363"/>
      <c r="H39" s="378" t="str">
        <f t="shared" si="11"/>
        <v/>
      </c>
      <c r="I39" s="16" t="str">
        <f t="shared" si="3"/>
        <v/>
      </c>
      <c r="J39" s="363"/>
      <c r="K39" s="374" t="str">
        <f t="shared" si="12"/>
        <v/>
      </c>
      <c r="L39" s="16" t="str">
        <f t="shared" si="5"/>
        <v/>
      </c>
      <c r="M39" s="362"/>
      <c r="N39" s="383" t="str">
        <f t="shared" si="13"/>
        <v/>
      </c>
      <c r="O39" s="16" t="str">
        <f t="shared" si="7"/>
        <v/>
      </c>
    </row>
    <row r="40" spans="1:15" x14ac:dyDescent="0.3">
      <c r="A40" s="95"/>
      <c r="B40" s="19"/>
      <c r="C40" s="11"/>
      <c r="D40" s="360"/>
      <c r="E40" s="374" t="str">
        <f t="shared" si="9"/>
        <v/>
      </c>
      <c r="F40" s="16" t="str">
        <f t="shared" si="10"/>
        <v/>
      </c>
      <c r="G40" s="363"/>
      <c r="H40" s="378" t="str">
        <f t="shared" si="11"/>
        <v/>
      </c>
      <c r="I40" s="16" t="str">
        <f t="shared" si="3"/>
        <v/>
      </c>
      <c r="J40" s="363"/>
      <c r="K40" s="374" t="str">
        <f t="shared" si="12"/>
        <v/>
      </c>
      <c r="L40" s="16" t="str">
        <f t="shared" si="5"/>
        <v/>
      </c>
      <c r="M40" s="362"/>
      <c r="N40" s="383" t="str">
        <f t="shared" si="13"/>
        <v/>
      </c>
      <c r="O40" s="16" t="str">
        <f t="shared" si="7"/>
        <v/>
      </c>
    </row>
    <row r="41" spans="1:15" x14ac:dyDescent="0.3">
      <c r="A41" s="95"/>
      <c r="B41" s="19"/>
      <c r="C41" s="11"/>
      <c r="D41" s="360"/>
      <c r="E41" s="374" t="str">
        <f t="shared" si="9"/>
        <v/>
      </c>
      <c r="F41" s="16" t="str">
        <f t="shared" si="10"/>
        <v/>
      </c>
      <c r="G41" s="363"/>
      <c r="H41" s="378" t="str">
        <f t="shared" si="11"/>
        <v/>
      </c>
      <c r="I41" s="16" t="str">
        <f t="shared" si="3"/>
        <v/>
      </c>
      <c r="J41" s="363"/>
      <c r="K41" s="374" t="str">
        <f t="shared" si="12"/>
        <v/>
      </c>
      <c r="L41" s="16" t="str">
        <f t="shared" si="5"/>
        <v/>
      </c>
      <c r="M41" s="362"/>
      <c r="N41" s="383" t="str">
        <f t="shared" si="13"/>
        <v/>
      </c>
      <c r="O41" s="16" t="str">
        <f t="shared" si="7"/>
        <v/>
      </c>
    </row>
    <row r="42" spans="1:15" x14ac:dyDescent="0.3">
      <c r="A42" s="95"/>
      <c r="B42" s="19"/>
      <c r="C42" s="11"/>
      <c r="D42" s="360"/>
      <c r="E42" s="374" t="str">
        <f t="shared" si="9"/>
        <v/>
      </c>
      <c r="F42" s="16" t="str">
        <f t="shared" si="10"/>
        <v/>
      </c>
      <c r="G42" s="363"/>
      <c r="H42" s="378" t="str">
        <f t="shared" si="11"/>
        <v/>
      </c>
      <c r="I42" s="16" t="str">
        <f t="shared" si="3"/>
        <v/>
      </c>
      <c r="J42" s="363"/>
      <c r="K42" s="374" t="str">
        <f t="shared" si="12"/>
        <v/>
      </c>
      <c r="L42" s="16" t="str">
        <f t="shared" si="5"/>
        <v/>
      </c>
      <c r="M42" s="362"/>
      <c r="N42" s="383" t="str">
        <f t="shared" si="13"/>
        <v/>
      </c>
      <c r="O42" s="16" t="str">
        <f t="shared" si="7"/>
        <v/>
      </c>
    </row>
    <row r="43" spans="1:15" x14ac:dyDescent="0.3">
      <c r="A43" s="95"/>
      <c r="B43" s="19"/>
      <c r="C43" s="11"/>
      <c r="D43" s="360"/>
      <c r="E43" s="374" t="str">
        <f t="shared" si="9"/>
        <v/>
      </c>
      <c r="F43" s="16" t="str">
        <f t="shared" si="10"/>
        <v/>
      </c>
      <c r="G43" s="363"/>
      <c r="H43" s="378" t="str">
        <f t="shared" si="11"/>
        <v/>
      </c>
      <c r="I43" s="16" t="str">
        <f t="shared" si="3"/>
        <v/>
      </c>
      <c r="J43" s="363"/>
      <c r="K43" s="374" t="str">
        <f t="shared" si="12"/>
        <v/>
      </c>
      <c r="L43" s="16" t="str">
        <f t="shared" si="5"/>
        <v/>
      </c>
      <c r="M43" s="362"/>
      <c r="N43" s="383" t="str">
        <f t="shared" si="13"/>
        <v/>
      </c>
      <c r="O43" s="16" t="str">
        <f t="shared" si="7"/>
        <v/>
      </c>
    </row>
    <row r="44" spans="1:15" x14ac:dyDescent="0.3">
      <c r="A44" s="95"/>
      <c r="B44" s="19"/>
      <c r="C44" s="11"/>
      <c r="D44" s="360"/>
      <c r="E44" s="374" t="str">
        <f t="shared" si="9"/>
        <v/>
      </c>
      <c r="F44" s="16" t="str">
        <f t="shared" si="10"/>
        <v/>
      </c>
      <c r="G44" s="363"/>
      <c r="H44" s="378" t="str">
        <f t="shared" si="11"/>
        <v/>
      </c>
      <c r="I44" s="16" t="str">
        <f t="shared" si="3"/>
        <v/>
      </c>
      <c r="J44" s="363"/>
      <c r="K44" s="374" t="str">
        <f t="shared" si="12"/>
        <v/>
      </c>
      <c r="L44" s="16" t="str">
        <f t="shared" si="5"/>
        <v/>
      </c>
      <c r="M44" s="362"/>
      <c r="N44" s="383" t="str">
        <f t="shared" si="13"/>
        <v/>
      </c>
      <c r="O44" s="16" t="str">
        <f t="shared" si="7"/>
        <v/>
      </c>
    </row>
    <row r="45" spans="1:15" x14ac:dyDescent="0.3">
      <c r="A45" s="95"/>
      <c r="B45" s="19"/>
      <c r="C45" s="11"/>
      <c r="D45" s="360"/>
      <c r="E45" s="374" t="str">
        <f t="shared" si="9"/>
        <v/>
      </c>
      <c r="F45" s="16" t="str">
        <f t="shared" si="10"/>
        <v/>
      </c>
      <c r="G45" s="363"/>
      <c r="H45" s="378" t="str">
        <f t="shared" si="11"/>
        <v/>
      </c>
      <c r="I45" s="16" t="str">
        <f t="shared" si="3"/>
        <v/>
      </c>
      <c r="J45" s="363"/>
      <c r="K45" s="374" t="str">
        <f t="shared" si="12"/>
        <v/>
      </c>
      <c r="L45" s="16" t="str">
        <f t="shared" si="5"/>
        <v/>
      </c>
      <c r="M45" s="362"/>
      <c r="N45" s="383" t="str">
        <f t="shared" si="13"/>
        <v/>
      </c>
      <c r="O45" s="16" t="str">
        <f t="shared" si="7"/>
        <v/>
      </c>
    </row>
    <row r="46" spans="1:15" x14ac:dyDescent="0.3">
      <c r="A46" s="95"/>
      <c r="B46" s="19"/>
      <c r="C46" s="11"/>
      <c r="D46" s="360"/>
      <c r="E46" s="374" t="str">
        <f t="shared" si="9"/>
        <v/>
      </c>
      <c r="F46" s="16" t="str">
        <f t="shared" si="10"/>
        <v/>
      </c>
      <c r="G46" s="363"/>
      <c r="H46" s="378" t="str">
        <f t="shared" si="11"/>
        <v/>
      </c>
      <c r="I46" s="16" t="str">
        <f t="shared" si="3"/>
        <v/>
      </c>
      <c r="J46" s="363"/>
      <c r="K46" s="374" t="str">
        <f t="shared" si="12"/>
        <v/>
      </c>
      <c r="L46" s="16" t="str">
        <f t="shared" si="5"/>
        <v/>
      </c>
      <c r="M46" s="362"/>
      <c r="N46" s="383" t="str">
        <f t="shared" si="13"/>
        <v/>
      </c>
      <c r="O46" s="16" t="str">
        <f t="shared" si="7"/>
        <v/>
      </c>
    </row>
    <row r="47" spans="1:15" x14ac:dyDescent="0.3">
      <c r="A47" s="95"/>
      <c r="B47" s="19"/>
      <c r="C47" s="11"/>
      <c r="D47" s="360"/>
      <c r="E47" s="374" t="str">
        <f t="shared" si="9"/>
        <v/>
      </c>
      <c r="F47" s="16" t="str">
        <f t="shared" si="10"/>
        <v/>
      </c>
      <c r="G47" s="363"/>
      <c r="H47" s="378" t="str">
        <f t="shared" si="11"/>
        <v/>
      </c>
      <c r="I47" s="16" t="str">
        <f t="shared" si="3"/>
        <v/>
      </c>
      <c r="J47" s="363"/>
      <c r="K47" s="374" t="str">
        <f t="shared" si="12"/>
        <v/>
      </c>
      <c r="L47" s="16" t="str">
        <f t="shared" si="5"/>
        <v/>
      </c>
      <c r="M47" s="362"/>
      <c r="N47" s="383" t="str">
        <f t="shared" si="13"/>
        <v/>
      </c>
      <c r="O47" s="16" t="str">
        <f t="shared" si="7"/>
        <v/>
      </c>
    </row>
    <row r="48" spans="1:15" x14ac:dyDescent="0.3">
      <c r="A48" s="95"/>
      <c r="B48" s="19"/>
      <c r="C48" s="11"/>
      <c r="D48" s="360"/>
      <c r="E48" s="374" t="str">
        <f t="shared" si="9"/>
        <v/>
      </c>
      <c r="F48" s="16" t="str">
        <f t="shared" si="10"/>
        <v/>
      </c>
      <c r="G48" s="363"/>
      <c r="H48" s="378" t="str">
        <f t="shared" si="11"/>
        <v/>
      </c>
      <c r="I48" s="16" t="str">
        <f t="shared" si="3"/>
        <v/>
      </c>
      <c r="J48" s="363"/>
      <c r="K48" s="374" t="str">
        <f t="shared" si="12"/>
        <v/>
      </c>
      <c r="L48" s="16" t="str">
        <f t="shared" si="5"/>
        <v/>
      </c>
      <c r="M48" s="362"/>
      <c r="N48" s="383" t="str">
        <f t="shared" si="13"/>
        <v/>
      </c>
      <c r="O48" s="16" t="str">
        <f t="shared" si="7"/>
        <v/>
      </c>
    </row>
    <row r="49" spans="1:15" x14ac:dyDescent="0.3">
      <c r="A49" s="95"/>
      <c r="B49" s="19"/>
      <c r="C49" s="11"/>
      <c r="D49" s="360"/>
      <c r="E49" s="374" t="str">
        <f t="shared" si="9"/>
        <v/>
      </c>
      <c r="F49" s="16" t="str">
        <f t="shared" si="10"/>
        <v/>
      </c>
      <c r="G49" s="363"/>
      <c r="H49" s="378" t="str">
        <f t="shared" si="11"/>
        <v/>
      </c>
      <c r="I49" s="16" t="str">
        <f t="shared" si="3"/>
        <v/>
      </c>
      <c r="J49" s="363"/>
      <c r="K49" s="374" t="str">
        <f t="shared" si="12"/>
        <v/>
      </c>
      <c r="L49" s="16" t="str">
        <f t="shared" si="5"/>
        <v/>
      </c>
      <c r="M49" s="362"/>
      <c r="N49" s="383" t="str">
        <f t="shared" si="13"/>
        <v/>
      </c>
      <c r="O49" s="16" t="str">
        <f t="shared" si="7"/>
        <v/>
      </c>
    </row>
    <row r="50" spans="1:15" x14ac:dyDescent="0.3">
      <c r="A50" s="95"/>
      <c r="B50" s="19"/>
      <c r="C50" s="11"/>
      <c r="D50" s="360"/>
      <c r="E50" s="374" t="str">
        <f t="shared" si="9"/>
        <v/>
      </c>
      <c r="F50" s="16" t="str">
        <f t="shared" si="10"/>
        <v/>
      </c>
      <c r="G50" s="363"/>
      <c r="H50" s="378" t="str">
        <f t="shared" si="11"/>
        <v/>
      </c>
      <c r="I50" s="16" t="str">
        <f t="shared" si="3"/>
        <v/>
      </c>
      <c r="J50" s="363"/>
      <c r="K50" s="374" t="str">
        <f t="shared" si="12"/>
        <v/>
      </c>
      <c r="L50" s="16" t="str">
        <f t="shared" si="5"/>
        <v/>
      </c>
      <c r="M50" s="362"/>
      <c r="N50" s="383" t="str">
        <f t="shared" si="13"/>
        <v/>
      </c>
      <c r="O50" s="16" t="str">
        <f t="shared" si="7"/>
        <v/>
      </c>
    </row>
    <row r="51" spans="1:15" x14ac:dyDescent="0.3">
      <c r="A51" s="95"/>
      <c r="B51" s="19"/>
      <c r="C51" s="11"/>
      <c r="D51" s="360"/>
      <c r="E51" s="374" t="str">
        <f t="shared" si="9"/>
        <v/>
      </c>
      <c r="F51" s="16" t="str">
        <f t="shared" si="10"/>
        <v/>
      </c>
      <c r="G51" s="363"/>
      <c r="H51" s="378" t="str">
        <f t="shared" si="11"/>
        <v/>
      </c>
      <c r="I51" s="16" t="str">
        <f t="shared" si="3"/>
        <v/>
      </c>
      <c r="J51" s="363"/>
      <c r="K51" s="374" t="str">
        <f t="shared" si="12"/>
        <v/>
      </c>
      <c r="L51" s="16" t="str">
        <f t="shared" si="5"/>
        <v/>
      </c>
      <c r="M51" s="362"/>
      <c r="N51" s="383" t="str">
        <f t="shared" si="13"/>
        <v/>
      </c>
      <c r="O51" s="16" t="str">
        <f t="shared" si="7"/>
        <v/>
      </c>
    </row>
    <row r="52" spans="1:15" x14ac:dyDescent="0.3">
      <c r="A52" s="95"/>
      <c r="B52" s="19"/>
      <c r="C52" s="11"/>
      <c r="D52" s="360"/>
      <c r="E52" s="374" t="str">
        <f t="shared" si="9"/>
        <v/>
      </c>
      <c r="F52" s="16" t="str">
        <f t="shared" si="10"/>
        <v/>
      </c>
      <c r="G52" s="363"/>
      <c r="H52" s="378" t="str">
        <f t="shared" si="11"/>
        <v/>
      </c>
      <c r="I52" s="16" t="str">
        <f t="shared" si="3"/>
        <v/>
      </c>
      <c r="J52" s="363"/>
      <c r="K52" s="374" t="str">
        <f t="shared" si="12"/>
        <v/>
      </c>
      <c r="L52" s="16" t="str">
        <f t="shared" si="5"/>
        <v/>
      </c>
      <c r="M52" s="362"/>
      <c r="N52" s="383" t="str">
        <f t="shared" si="13"/>
        <v/>
      </c>
      <c r="O52" s="16" t="str">
        <f t="shared" si="7"/>
        <v/>
      </c>
    </row>
    <row r="53" spans="1:15" x14ac:dyDescent="0.3">
      <c r="A53" s="95"/>
      <c r="B53" s="19"/>
      <c r="C53" s="11"/>
      <c r="D53" s="360"/>
      <c r="E53" s="374" t="str">
        <f t="shared" si="9"/>
        <v/>
      </c>
      <c r="F53" s="16" t="str">
        <f t="shared" si="10"/>
        <v/>
      </c>
      <c r="G53" s="363"/>
      <c r="H53" s="378" t="str">
        <f t="shared" si="11"/>
        <v/>
      </c>
      <c r="I53" s="16" t="str">
        <f t="shared" si="3"/>
        <v/>
      </c>
      <c r="J53" s="363"/>
      <c r="K53" s="374" t="str">
        <f t="shared" si="12"/>
        <v/>
      </c>
      <c r="L53" s="16" t="str">
        <f t="shared" si="5"/>
        <v/>
      </c>
      <c r="M53" s="362"/>
      <c r="N53" s="383" t="str">
        <f t="shared" si="13"/>
        <v/>
      </c>
      <c r="O53" s="16" t="str">
        <f t="shared" si="7"/>
        <v/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4"/>
  <sheetViews>
    <sheetView topLeftCell="A11" zoomScale="75" zoomScaleNormal="75" workbookViewId="0">
      <selection activeCell="AM40" sqref="AM40"/>
    </sheetView>
  </sheetViews>
  <sheetFormatPr defaultColWidth="11.42578125" defaultRowHeight="15" x14ac:dyDescent="0.25"/>
  <cols>
    <col min="1" max="1" width="4" customWidth="1"/>
    <col min="2" max="2" width="58" customWidth="1"/>
    <col min="3" max="3" width="16.42578125" customWidth="1"/>
    <col min="4" max="4" width="15" customWidth="1"/>
    <col min="5" max="5" width="12.140625" customWidth="1"/>
    <col min="6" max="6" width="17.42578125" bestFit="1" customWidth="1"/>
    <col min="7" max="7" width="9.85546875" customWidth="1"/>
    <col min="8" max="8" width="13.42578125" bestFit="1" customWidth="1"/>
    <col min="9" max="9" width="5" customWidth="1"/>
    <col min="10" max="10" width="16.42578125" hidden="1" customWidth="1"/>
    <col min="11" max="11" width="15.5703125" hidden="1" customWidth="1"/>
    <col min="12" max="12" width="8.42578125" hidden="1" customWidth="1"/>
    <col min="13" max="13" width="19.42578125" hidden="1" customWidth="1"/>
    <col min="14" max="14" width="8.140625" hidden="1" customWidth="1"/>
    <col min="15" max="15" width="9.42578125" hidden="1" customWidth="1"/>
    <col min="16" max="16" width="8" customWidth="1"/>
    <col min="17" max="17" width="5" customWidth="1"/>
    <col min="18" max="18" width="15.5703125" hidden="1" customWidth="1"/>
    <col min="19" max="19" width="12.42578125" hidden="1" customWidth="1"/>
    <col min="20" max="20" width="8.5703125" hidden="1" customWidth="1"/>
    <col min="21" max="21" width="23.5703125" hidden="1" customWidth="1"/>
    <col min="22" max="22" width="7.5703125" hidden="1" customWidth="1"/>
    <col min="23" max="23" width="8.85546875" hidden="1" customWidth="1"/>
    <col min="24" max="24" width="8.85546875" customWidth="1"/>
    <col min="25" max="25" width="2.42578125" customWidth="1"/>
    <col min="26" max="26" width="41.5703125" style="200" customWidth="1"/>
    <col min="27" max="27" width="5.5703125" customWidth="1"/>
    <col min="28" max="29" width="1" customWidth="1"/>
    <col min="30" max="30" width="0.42578125" customWidth="1"/>
    <col min="31" max="31" width="18.5703125" customWidth="1"/>
    <col min="32" max="32" width="9.42578125" customWidth="1"/>
    <col min="33" max="33" width="10.42578125" customWidth="1"/>
    <col min="34" max="34" width="7.5703125" customWidth="1"/>
    <col min="35" max="35" width="2.42578125" customWidth="1"/>
    <col min="36" max="36" width="0.85546875" customWidth="1"/>
    <col min="37" max="37" width="1" customWidth="1"/>
    <col min="38" max="38" width="0.5703125" customWidth="1"/>
    <col min="39" max="39" width="19.140625" customWidth="1"/>
    <col min="40" max="40" width="8.140625" customWidth="1"/>
    <col min="41" max="42" width="8.5703125" customWidth="1"/>
  </cols>
  <sheetData>
    <row r="1" spans="1:42" ht="103.5" customHeight="1" x14ac:dyDescent="0.25"/>
    <row r="2" spans="1:42" s="108" customFormat="1" ht="46.5" x14ac:dyDescent="0.7">
      <c r="B2" s="108" t="s">
        <v>56</v>
      </c>
      <c r="Z2" s="201"/>
    </row>
    <row r="3" spans="1:42" s="108" customFormat="1" ht="17.25" hidden="1" customHeight="1" x14ac:dyDescent="0.7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202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</row>
    <row r="4" spans="1:42" s="189" customFormat="1" ht="15.75" hidden="1" x14ac:dyDescent="0.25">
      <c r="B4" s="190" t="s">
        <v>57</v>
      </c>
      <c r="C4" s="190"/>
      <c r="D4" s="190"/>
      <c r="E4" s="190"/>
      <c r="F4" s="190"/>
      <c r="G4" s="190"/>
      <c r="J4" s="195"/>
      <c r="K4" s="195"/>
      <c r="L4" s="195"/>
      <c r="M4" s="195"/>
      <c r="N4" s="195"/>
      <c r="O4" s="195"/>
      <c r="Z4" s="202"/>
    </row>
    <row r="5" spans="1:42" s="189" customFormat="1" ht="15.75" hidden="1" x14ac:dyDescent="0.25">
      <c r="B5" s="192" t="s">
        <v>58</v>
      </c>
      <c r="C5" s="191" t="s">
        <v>42</v>
      </c>
      <c r="D5" s="191" t="s">
        <v>43</v>
      </c>
      <c r="E5" s="191" t="s">
        <v>60</v>
      </c>
      <c r="F5" s="191" t="s">
        <v>61</v>
      </c>
      <c r="G5" s="191" t="s">
        <v>62</v>
      </c>
      <c r="J5" s="196"/>
      <c r="K5" s="197"/>
      <c r="L5" s="197"/>
      <c r="M5" s="197"/>
      <c r="N5" s="197"/>
      <c r="O5" s="197"/>
      <c r="Z5" s="202"/>
    </row>
    <row r="6" spans="1:42" s="189" customFormat="1" ht="15.75" hidden="1" x14ac:dyDescent="0.25">
      <c r="B6" s="192" t="s">
        <v>59</v>
      </c>
      <c r="C6" s="191">
        <v>1.5</v>
      </c>
      <c r="D6" s="191">
        <v>1.2</v>
      </c>
      <c r="E6" s="191">
        <v>1</v>
      </c>
      <c r="F6" s="191">
        <v>0.9</v>
      </c>
      <c r="G6" s="191" t="s">
        <v>63</v>
      </c>
      <c r="J6" s="196"/>
      <c r="K6" s="197"/>
      <c r="L6" s="197"/>
      <c r="M6" s="197"/>
      <c r="N6" s="197"/>
      <c r="O6" s="197"/>
      <c r="Z6" s="202"/>
    </row>
    <row r="7" spans="1:42" s="189" customFormat="1" ht="15.75" hidden="1" x14ac:dyDescent="0.25">
      <c r="B7" s="193"/>
      <c r="C7" s="194"/>
      <c r="D7" s="194"/>
      <c r="E7" s="194"/>
      <c r="F7" s="194"/>
      <c r="G7" s="194"/>
      <c r="J7" s="193"/>
      <c r="K7" s="194"/>
      <c r="L7" s="194"/>
      <c r="M7" s="194"/>
      <c r="N7" s="194"/>
      <c r="O7" s="194"/>
      <c r="Z7" s="202"/>
    </row>
    <row r="8" spans="1:42" s="189" customFormat="1" ht="15.75" hidden="1" x14ac:dyDescent="0.25">
      <c r="B8" s="190" t="s">
        <v>66</v>
      </c>
      <c r="C8" s="190"/>
      <c r="D8" s="190"/>
      <c r="E8" s="190"/>
      <c r="F8" s="190"/>
      <c r="G8" s="190"/>
      <c r="J8" s="193"/>
      <c r="K8" s="194"/>
      <c r="L8" s="194"/>
      <c r="M8" s="194"/>
      <c r="N8" s="194"/>
      <c r="O8" s="194"/>
      <c r="Z8" s="202"/>
    </row>
    <row r="9" spans="1:42" s="189" customFormat="1" ht="15.75" hidden="1" x14ac:dyDescent="0.25">
      <c r="B9" s="192" t="s">
        <v>58</v>
      </c>
      <c r="C9" s="191" t="s">
        <v>42</v>
      </c>
      <c r="D9" s="191" t="s">
        <v>43</v>
      </c>
      <c r="E9" s="191" t="s">
        <v>60</v>
      </c>
      <c r="F9" s="191" t="s">
        <v>61</v>
      </c>
      <c r="G9" s="191" t="s">
        <v>62</v>
      </c>
      <c r="J9" s="193"/>
      <c r="K9" s="194"/>
      <c r="L9" s="194"/>
      <c r="M9" s="194"/>
      <c r="N9" s="194"/>
      <c r="O9" s="194"/>
      <c r="Z9" s="202"/>
    </row>
    <row r="10" spans="1:42" s="189" customFormat="1" ht="15.75" hidden="1" x14ac:dyDescent="0.25">
      <c r="B10" s="192" t="s">
        <v>64</v>
      </c>
      <c r="C10" s="191">
        <v>0.28000000000000003</v>
      </c>
      <c r="D10" s="191">
        <v>0.32</v>
      </c>
      <c r="E10" s="191">
        <v>1.1200000000000001</v>
      </c>
      <c r="F10" s="191">
        <v>1.75</v>
      </c>
      <c r="G10" s="191">
        <v>2</v>
      </c>
      <c r="J10" s="193"/>
      <c r="K10" s="194"/>
      <c r="L10" s="194"/>
      <c r="M10" s="194"/>
      <c r="N10" s="194"/>
      <c r="O10" s="194"/>
      <c r="Z10" s="202"/>
    </row>
    <row r="11" spans="1:42" s="189" customFormat="1" ht="16.5" thickBot="1" x14ac:dyDescent="0.3">
      <c r="B11" s="193"/>
      <c r="C11" s="194"/>
      <c r="D11" s="194"/>
      <c r="E11" s="194"/>
      <c r="F11" s="194"/>
      <c r="G11" s="194"/>
      <c r="Z11" s="202"/>
    </row>
    <row r="12" spans="1:42" ht="24" thickBot="1" x14ac:dyDescent="0.4">
      <c r="A12" s="90"/>
      <c r="B12" s="25" t="s">
        <v>50</v>
      </c>
      <c r="C12" s="114"/>
      <c r="D12" s="115" t="s">
        <v>52</v>
      </c>
      <c r="E12" s="114"/>
      <c r="F12" s="114"/>
      <c r="G12" s="114"/>
      <c r="H12" s="114"/>
      <c r="I12" s="122"/>
      <c r="J12" s="26"/>
      <c r="K12" s="27" t="s">
        <v>42</v>
      </c>
      <c r="L12" s="27"/>
      <c r="M12" s="27"/>
      <c r="N12" s="27"/>
      <c r="O12" s="27"/>
      <c r="P12" s="28"/>
      <c r="Q12" s="154"/>
      <c r="R12" s="112"/>
      <c r="S12" s="111" t="s">
        <v>43</v>
      </c>
      <c r="T12" s="112"/>
      <c r="U12" s="112"/>
      <c r="V12" s="112"/>
      <c r="W12" s="112"/>
      <c r="X12" s="161"/>
      <c r="Y12" s="122"/>
      <c r="Z12" s="209"/>
      <c r="AA12" s="198"/>
      <c r="AB12" s="29"/>
      <c r="AC12" s="30"/>
      <c r="AD12" s="31"/>
      <c r="AE12" s="30" t="s">
        <v>44</v>
      </c>
      <c r="AF12" s="31"/>
      <c r="AG12" s="31"/>
      <c r="AH12" s="32"/>
      <c r="AI12" s="119"/>
      <c r="AJ12" s="173"/>
      <c r="AK12" s="174"/>
      <c r="AL12" s="175"/>
      <c r="AM12" s="174" t="s">
        <v>45</v>
      </c>
      <c r="AN12" s="175"/>
      <c r="AO12" s="175"/>
      <c r="AP12" s="176"/>
    </row>
    <row r="13" spans="1:42" ht="16.5" thickBot="1" x14ac:dyDescent="0.3">
      <c r="A13" s="91"/>
      <c r="B13" s="40"/>
      <c r="C13" s="92" t="s">
        <v>37</v>
      </c>
      <c r="D13" s="93" t="s">
        <v>53</v>
      </c>
      <c r="E13" s="93" t="s">
        <v>36</v>
      </c>
      <c r="F13" s="39" t="s">
        <v>39</v>
      </c>
      <c r="G13" s="39"/>
      <c r="H13" s="109"/>
      <c r="I13" s="123"/>
      <c r="J13" s="38" t="s">
        <v>38</v>
      </c>
      <c r="K13" s="39" t="s">
        <v>47</v>
      </c>
      <c r="L13" s="158"/>
      <c r="M13" s="159"/>
      <c r="N13" s="159"/>
      <c r="O13" s="159"/>
      <c r="P13" s="160"/>
      <c r="Q13" s="148"/>
      <c r="R13" s="39" t="s">
        <v>38</v>
      </c>
      <c r="S13" s="39" t="s">
        <v>47</v>
      </c>
      <c r="T13" s="110"/>
      <c r="U13" s="113"/>
      <c r="V13" s="113"/>
      <c r="W13" s="113"/>
      <c r="X13" s="184"/>
      <c r="Y13" s="148"/>
      <c r="Z13" s="210"/>
      <c r="AA13" s="120"/>
      <c r="AB13" s="116" t="s">
        <v>38</v>
      </c>
      <c r="AC13" s="39" t="s">
        <v>47</v>
      </c>
      <c r="AD13" s="117"/>
      <c r="AE13" s="117"/>
      <c r="AF13" s="117"/>
      <c r="AG13" s="118"/>
      <c r="AH13" s="170"/>
      <c r="AI13" s="120"/>
      <c r="AJ13" s="179" t="s">
        <v>38</v>
      </c>
      <c r="AK13" s="39" t="s">
        <v>47</v>
      </c>
      <c r="AL13" s="153"/>
      <c r="AM13" s="153"/>
      <c r="AN13" s="153"/>
      <c r="AO13" s="153"/>
      <c r="AP13" s="155"/>
    </row>
    <row r="14" spans="1:42" s="1" customFormat="1" ht="21.75" thickBot="1" x14ac:dyDescent="0.4">
      <c r="A14" s="94" t="s">
        <v>0</v>
      </c>
      <c r="B14" s="3" t="s">
        <v>4</v>
      </c>
      <c r="C14" s="128" t="s">
        <v>6</v>
      </c>
      <c r="D14" s="129" t="s">
        <v>35</v>
      </c>
      <c r="E14" s="130" t="s">
        <v>1</v>
      </c>
      <c r="F14" s="131" t="s">
        <v>2</v>
      </c>
      <c r="G14" s="131" t="s">
        <v>41</v>
      </c>
      <c r="H14" s="132" t="s">
        <v>40</v>
      </c>
      <c r="I14" s="124"/>
      <c r="J14" s="156" t="s">
        <v>25</v>
      </c>
      <c r="K14" s="133" t="s">
        <v>27</v>
      </c>
      <c r="L14" s="134" t="s">
        <v>46</v>
      </c>
      <c r="M14" s="135" t="s">
        <v>26</v>
      </c>
      <c r="N14" s="136" t="s">
        <v>48</v>
      </c>
      <c r="O14" s="143" t="s">
        <v>49</v>
      </c>
      <c r="P14" s="157" t="s">
        <v>54</v>
      </c>
      <c r="Q14" s="149"/>
      <c r="R14" s="162" t="s">
        <v>24</v>
      </c>
      <c r="S14" s="162" t="s">
        <v>28</v>
      </c>
      <c r="T14" s="182" t="s">
        <v>46</v>
      </c>
      <c r="U14" s="185" t="s">
        <v>3</v>
      </c>
      <c r="V14" s="163" t="s">
        <v>48</v>
      </c>
      <c r="W14" s="164" t="s">
        <v>49</v>
      </c>
      <c r="X14" s="186" t="s">
        <v>55</v>
      </c>
      <c r="Y14" s="187"/>
      <c r="Z14" s="3" t="s">
        <v>4</v>
      </c>
      <c r="AA14" s="199"/>
      <c r="AB14" s="137" t="s">
        <v>31</v>
      </c>
      <c r="AC14" s="138" t="s">
        <v>29</v>
      </c>
      <c r="AD14" s="139" t="s">
        <v>46</v>
      </c>
      <c r="AE14" s="140" t="s">
        <v>30</v>
      </c>
      <c r="AF14" s="141" t="s">
        <v>48</v>
      </c>
      <c r="AG14" s="142" t="s">
        <v>51</v>
      </c>
      <c r="AH14" s="171" t="s">
        <v>55</v>
      </c>
      <c r="AI14" s="145"/>
      <c r="AJ14" s="180" t="s">
        <v>32</v>
      </c>
      <c r="AK14" s="177" t="s">
        <v>33</v>
      </c>
      <c r="AL14" s="177" t="s">
        <v>46</v>
      </c>
      <c r="AM14" s="177" t="s">
        <v>34</v>
      </c>
      <c r="AN14" s="178" t="s">
        <v>48</v>
      </c>
      <c r="AO14" s="178" t="s">
        <v>51</v>
      </c>
      <c r="AP14" s="181" t="s">
        <v>55</v>
      </c>
    </row>
    <row r="15" spans="1:42" s="1" customFormat="1" ht="18.75" x14ac:dyDescent="0.3">
      <c r="A15" s="4"/>
      <c r="B15" s="18"/>
      <c r="C15" s="8"/>
      <c r="D15" s="5"/>
      <c r="E15" s="6"/>
      <c r="F15" s="7"/>
      <c r="G15" s="7"/>
      <c r="H15" s="35"/>
      <c r="I15" s="125"/>
      <c r="J15" s="8"/>
      <c r="K15" s="5"/>
      <c r="L15" s="6"/>
      <c r="M15" s="7"/>
      <c r="N15" s="33"/>
      <c r="O15" s="6"/>
      <c r="P15" s="9"/>
      <c r="Q15" s="150"/>
      <c r="R15" s="165"/>
      <c r="S15" s="166"/>
      <c r="T15" s="183"/>
      <c r="U15" s="188"/>
      <c r="V15" s="168"/>
      <c r="W15" s="167"/>
      <c r="X15" s="169"/>
      <c r="Y15" s="150"/>
      <c r="Z15" s="18">
        <f>B15</f>
        <v>0</v>
      </c>
      <c r="AA15" s="121"/>
      <c r="AB15" s="45"/>
      <c r="AC15" s="48"/>
      <c r="AD15" s="47"/>
      <c r="AE15" s="52"/>
      <c r="AF15" s="46"/>
      <c r="AG15" s="47"/>
      <c r="AH15" s="49"/>
      <c r="AI15" s="121"/>
      <c r="AJ15" s="8"/>
      <c r="AK15" s="5"/>
      <c r="AL15" s="5"/>
      <c r="AM15" s="5"/>
      <c r="AN15" s="5"/>
      <c r="AO15" s="5"/>
      <c r="AP15" s="9"/>
    </row>
    <row r="16" spans="1:42" ht="18.75" x14ac:dyDescent="0.3">
      <c r="A16" s="95"/>
      <c r="B16" s="19"/>
      <c r="C16" s="11"/>
      <c r="D16" s="10"/>
      <c r="E16" s="12" t="str">
        <f>IF(C16&lt;&gt;"",(C16*D16),"")</f>
        <v/>
      </c>
      <c r="F16" s="20"/>
      <c r="G16" s="23" t="str">
        <f>IF(C16&lt;&gt;"",(C16*F16),"")</f>
        <v/>
      </c>
      <c r="H16" s="36" t="str">
        <f>IF(C16&lt;&gt;"",(G16*D16),"")</f>
        <v/>
      </c>
      <c r="I16" s="126"/>
      <c r="J16" s="11">
        <f t="shared" ref="J16:J64" si="0">$C$10</f>
        <v>0.28000000000000003</v>
      </c>
      <c r="K16" s="10" t="str">
        <f>IF(C16&lt;&gt;"",((G16*0.25)+J16),"")</f>
        <v/>
      </c>
      <c r="L16" s="12">
        <f t="shared" ref="L16:L64" si="1">$C$6</f>
        <v>1.5</v>
      </c>
      <c r="M16" s="16" t="str">
        <f>IF(C16&lt;&gt;"",(K16*D16*L16),"")</f>
        <v/>
      </c>
      <c r="N16" s="41" t="str">
        <f>IF(C16&lt;&gt;"",(M16-K16),"")</f>
        <v/>
      </c>
      <c r="O16" s="50" t="str">
        <f>IF(C16&lt;&gt;"",(M16/K16),"")</f>
        <v/>
      </c>
      <c r="P16" s="42" t="str">
        <f>IF($C16&lt;&gt;"",(M16/0.25),"")</f>
        <v/>
      </c>
      <c r="Q16" s="151"/>
      <c r="R16" s="11">
        <f t="shared" ref="R16:R64" si="2">$D$10</f>
        <v>0.32</v>
      </c>
      <c r="S16" s="10" t="str">
        <f>IF($C16&lt;&gt;"",(($G16*0.75)+R16),"")</f>
        <v/>
      </c>
      <c r="T16" s="12">
        <f t="shared" ref="T16:T64" si="3">$D$6</f>
        <v>1.2</v>
      </c>
      <c r="U16" s="43" t="str">
        <f>IF($C16&lt;&gt;"",(S16*$D16*T16),"")</f>
        <v/>
      </c>
      <c r="V16" s="44" t="str">
        <f>IF($C16&lt;&gt;"",(U16-S16),"")</f>
        <v/>
      </c>
      <c r="W16" s="50" t="str">
        <f>IF($C16&lt;&gt;"",(U16/S16),"")</f>
        <v/>
      </c>
      <c r="X16" s="42" t="str">
        <f>IF($C16&lt;&gt;"",(U16/0.75),"")</f>
        <v/>
      </c>
      <c r="Y16" s="151"/>
      <c r="Z16" s="203" t="str">
        <f t="shared" ref="Z16:Z64" si="4">IF($B16&lt;&gt;"",($B16),"")</f>
        <v/>
      </c>
      <c r="AA16" s="144"/>
      <c r="AB16" s="11">
        <f t="shared" ref="AB16:AB64" si="5">$E$10</f>
        <v>1.1200000000000001</v>
      </c>
      <c r="AC16" s="10" t="str">
        <f>IF($C16&lt;&gt;"",(($G16*0.75)+AB16),"")</f>
        <v/>
      </c>
      <c r="AD16" s="12">
        <f t="shared" ref="AD16:AD64" si="6">$E$6</f>
        <v>1</v>
      </c>
      <c r="AE16" s="16" t="str">
        <f>IF($C16&lt;&gt;"",(AC16*$D16*AD16),"")</f>
        <v/>
      </c>
      <c r="AF16" s="51" t="str">
        <f>IF($C16&lt;&gt;"",(AE16-AC16),"")</f>
        <v/>
      </c>
      <c r="AG16" s="50" t="str">
        <f>IF($C16&lt;&gt;"",(AE16/AC16),"")</f>
        <v/>
      </c>
      <c r="AH16" s="42" t="str">
        <f>IF($C16&lt;&gt;"",(AE16/5),"")</f>
        <v/>
      </c>
      <c r="AI16" s="144"/>
      <c r="AJ16" s="11">
        <f t="shared" ref="AJ16:AJ64" si="7">$F$10</f>
        <v>1.75</v>
      </c>
      <c r="AK16" s="10" t="str">
        <f>IF($C16&lt;&gt;"",(($G16*0.75)+AJ16),"")</f>
        <v/>
      </c>
      <c r="AL16" s="10">
        <f t="shared" ref="AL16:AL64" si="8">$F$6</f>
        <v>0.9</v>
      </c>
      <c r="AM16" s="34" t="str">
        <f>IF($C16&lt;&gt;"",(AK16*$D16*AL16),"")</f>
        <v/>
      </c>
      <c r="AN16" s="44" t="str">
        <f>IF($C16&lt;&gt;"",(AM16-AK16),"")</f>
        <v/>
      </c>
      <c r="AO16" s="44" t="str">
        <f>IF($C16&lt;&gt;"",(AM16/AK16),"")</f>
        <v/>
      </c>
      <c r="AP16" s="42" t="str">
        <f>IF($C16&lt;&gt;"",(AM16/15),"")</f>
        <v/>
      </c>
    </row>
    <row r="17" spans="1:42" ht="18.75" x14ac:dyDescent="0.3">
      <c r="A17" s="96"/>
      <c r="B17" s="146" t="s">
        <v>208</v>
      </c>
      <c r="C17" s="65"/>
      <c r="D17" s="66"/>
      <c r="E17" s="67"/>
      <c r="F17" s="22"/>
      <c r="G17" s="22"/>
      <c r="H17" s="68"/>
      <c r="I17" s="126"/>
      <c r="J17" s="65"/>
      <c r="K17" s="66"/>
      <c r="L17" s="67"/>
      <c r="M17" s="69"/>
      <c r="N17" s="70"/>
      <c r="O17" s="74"/>
      <c r="P17" s="71"/>
      <c r="Q17" s="151"/>
      <c r="R17" s="65"/>
      <c r="S17" s="66"/>
      <c r="T17" s="67"/>
      <c r="U17" s="72"/>
      <c r="V17" s="73"/>
      <c r="W17" s="74"/>
      <c r="X17" s="71"/>
      <c r="Y17" s="151"/>
      <c r="Z17" s="146" t="str">
        <f t="shared" si="4"/>
        <v>ENETHANE METAL (POLIURETANO ACRILICO)</v>
      </c>
      <c r="AA17" s="144"/>
      <c r="AB17" s="65"/>
      <c r="AC17" s="66"/>
      <c r="AD17" s="67"/>
      <c r="AE17" s="69"/>
      <c r="AF17" s="75"/>
      <c r="AG17" s="74"/>
      <c r="AH17" s="71"/>
      <c r="AI17" s="144"/>
      <c r="AJ17" s="65"/>
      <c r="AK17" s="66"/>
      <c r="AL17" s="66"/>
      <c r="AM17" s="76"/>
      <c r="AN17" s="73"/>
      <c r="AO17" s="73"/>
      <c r="AP17" s="71"/>
    </row>
    <row r="18" spans="1:42" ht="18.75" x14ac:dyDescent="0.3">
      <c r="A18" s="95"/>
      <c r="B18" s="19"/>
      <c r="C18" s="11"/>
      <c r="D18" s="10"/>
      <c r="E18" s="12" t="str">
        <f t="shared" ref="E18:E34" si="9">IF(C18&lt;&gt;"",(C18*D18),"")</f>
        <v/>
      </c>
      <c r="F18" s="20"/>
      <c r="G18" s="23" t="str">
        <f t="shared" ref="G18:G34" si="10">IF(C18&lt;&gt;"",(C18*F18),"")</f>
        <v/>
      </c>
      <c r="H18" s="36" t="str">
        <f t="shared" ref="H18:H34" si="11">IF(C18&lt;&gt;"",(G18*D18),"")</f>
        <v/>
      </c>
      <c r="I18" s="126"/>
      <c r="J18" s="11"/>
      <c r="K18" s="10" t="str">
        <f t="shared" ref="K18:K34" si="12">IF(C18&lt;&gt;"",((G18*0.25)+J18),"")</f>
        <v/>
      </c>
      <c r="L18" s="12">
        <f t="shared" si="1"/>
        <v>1.5</v>
      </c>
      <c r="M18" s="16" t="str">
        <f t="shared" ref="M18:M34" si="13">IF(C18&lt;&gt;"",(K18*D18*L18),"")</f>
        <v/>
      </c>
      <c r="N18" s="41" t="str">
        <f t="shared" ref="N18:N29" si="14">IF(C18&lt;&gt;"",(M18-K18),"")</f>
        <v/>
      </c>
      <c r="O18" s="50" t="str">
        <f t="shared" ref="O18:O29" si="15">IF(C18&lt;&gt;"",(M18/K18),"")</f>
        <v/>
      </c>
      <c r="P18" s="42" t="str">
        <f t="shared" ref="P18:P29" si="16">IF($C18&lt;&gt;"",(M18/0.25),"")</f>
        <v/>
      </c>
      <c r="Q18" s="151"/>
      <c r="R18" s="11">
        <f t="shared" si="2"/>
        <v>0.32</v>
      </c>
      <c r="S18" s="10" t="str">
        <f t="shared" ref="S18:S34" si="17">IF($C18&lt;&gt;"",(($G18*0.75)+R18),"")</f>
        <v/>
      </c>
      <c r="T18" s="12">
        <f t="shared" si="3"/>
        <v>1.2</v>
      </c>
      <c r="U18" s="43" t="str">
        <f t="shared" ref="U18:U29" si="18">IF($C18&lt;&gt;"",(S18*$D18*T18),"")</f>
        <v/>
      </c>
      <c r="V18" s="44" t="str">
        <f t="shared" ref="V18:V29" si="19">IF($C18&lt;&gt;"",(U18-S18),"")</f>
        <v/>
      </c>
      <c r="W18" s="50" t="str">
        <f t="shared" ref="W18:W29" si="20">IF($C18&lt;&gt;"",(U18/S18),"")</f>
        <v/>
      </c>
      <c r="X18" s="42" t="str">
        <f t="shared" ref="X18:X29" si="21">IF($C18&lt;&gt;"",(U18/0.75),"")</f>
        <v/>
      </c>
      <c r="Y18" s="151"/>
      <c r="Z18" s="203" t="str">
        <f t="shared" si="4"/>
        <v/>
      </c>
      <c r="AA18" s="144"/>
      <c r="AB18" s="11">
        <f t="shared" si="5"/>
        <v>1.1200000000000001</v>
      </c>
      <c r="AC18" s="10" t="str">
        <f t="shared" ref="AC18:AC29" si="22">IF($C18&lt;&gt;"",(($G18*5)+AB18),"")</f>
        <v/>
      </c>
      <c r="AD18" s="12">
        <f t="shared" si="6"/>
        <v>1</v>
      </c>
      <c r="AE18" s="16" t="str">
        <f t="shared" ref="AE18:AE29" si="23">IF($C18&lt;&gt;"",(AC18*$D18*AD18),"")</f>
        <v/>
      </c>
      <c r="AF18" s="51" t="str">
        <f t="shared" ref="AF18:AF29" si="24">IF($C18&lt;&gt;"",(AE18-AC18),"")</f>
        <v/>
      </c>
      <c r="AG18" s="50" t="str">
        <f t="shared" ref="AG18:AG29" si="25">IF($C18&lt;&gt;"",(AE18/AC18),"")</f>
        <v/>
      </c>
      <c r="AH18" s="42" t="str">
        <f t="shared" ref="AH18:AH29" si="26">IF($C18&lt;&gt;"",(AE18/5),"")</f>
        <v/>
      </c>
      <c r="AI18" s="144"/>
      <c r="AJ18" s="11">
        <f t="shared" si="7"/>
        <v>1.75</v>
      </c>
      <c r="AK18" s="10" t="str">
        <f t="shared" ref="AK18:AK29" si="27">IF($C18&lt;&gt;"",(($G18*15)+AJ18),"")</f>
        <v/>
      </c>
      <c r="AL18" s="10">
        <f t="shared" si="8"/>
        <v>0.9</v>
      </c>
      <c r="AM18" s="34" t="str">
        <f t="shared" ref="AM18:AM29" si="28">IF($C18&lt;&gt;"",(AK18*$D18*AL18),"")</f>
        <v/>
      </c>
      <c r="AN18" s="44" t="str">
        <f t="shared" ref="AN18:AN29" si="29">IF($C18&lt;&gt;"",(AM18-AK18),"")</f>
        <v/>
      </c>
      <c r="AO18" s="44" t="str">
        <f t="shared" ref="AO18:AO29" si="30">IF($C18&lt;&gt;"",(AM18/AK18),"")</f>
        <v/>
      </c>
      <c r="AP18" s="42" t="str">
        <f t="shared" ref="AP18:AP29" si="31">IF($C18&lt;&gt;"",(AM18/15),"")</f>
        <v/>
      </c>
    </row>
    <row r="19" spans="1:42" ht="18.75" x14ac:dyDescent="0.3">
      <c r="A19" s="95"/>
      <c r="B19" s="19"/>
      <c r="C19" s="11"/>
      <c r="D19" s="10"/>
      <c r="E19" s="12" t="str">
        <f t="shared" si="9"/>
        <v/>
      </c>
      <c r="F19" s="20"/>
      <c r="G19" s="23" t="str">
        <f t="shared" si="10"/>
        <v/>
      </c>
      <c r="H19" s="36" t="str">
        <f t="shared" si="11"/>
        <v/>
      </c>
      <c r="I19" s="126"/>
      <c r="J19" s="11"/>
      <c r="K19" s="10" t="str">
        <f t="shared" si="12"/>
        <v/>
      </c>
      <c r="L19" s="12">
        <f t="shared" si="1"/>
        <v>1.5</v>
      </c>
      <c r="M19" s="16" t="str">
        <f t="shared" si="13"/>
        <v/>
      </c>
      <c r="N19" s="41" t="str">
        <f t="shared" si="14"/>
        <v/>
      </c>
      <c r="O19" s="50" t="str">
        <f t="shared" si="15"/>
        <v/>
      </c>
      <c r="P19" s="42" t="str">
        <f t="shared" si="16"/>
        <v/>
      </c>
      <c r="Q19" s="151"/>
      <c r="R19" s="11">
        <f t="shared" si="2"/>
        <v>0.32</v>
      </c>
      <c r="S19" s="10" t="str">
        <f t="shared" si="17"/>
        <v/>
      </c>
      <c r="T19" s="12">
        <f t="shared" si="3"/>
        <v>1.2</v>
      </c>
      <c r="U19" s="43" t="str">
        <f t="shared" si="18"/>
        <v/>
      </c>
      <c r="V19" s="44" t="str">
        <f t="shared" si="19"/>
        <v/>
      </c>
      <c r="W19" s="50" t="str">
        <f t="shared" si="20"/>
        <v/>
      </c>
      <c r="X19" s="42" t="str">
        <f t="shared" si="21"/>
        <v/>
      </c>
      <c r="Y19" s="151"/>
      <c r="Z19" s="203" t="str">
        <f t="shared" si="4"/>
        <v/>
      </c>
      <c r="AA19" s="144"/>
      <c r="AB19" s="11">
        <f t="shared" si="5"/>
        <v>1.1200000000000001</v>
      </c>
      <c r="AC19" s="10" t="str">
        <f t="shared" si="22"/>
        <v/>
      </c>
      <c r="AD19" s="12">
        <f t="shared" si="6"/>
        <v>1</v>
      </c>
      <c r="AE19" s="16" t="str">
        <f t="shared" si="23"/>
        <v/>
      </c>
      <c r="AF19" s="51" t="str">
        <f t="shared" si="24"/>
        <v/>
      </c>
      <c r="AG19" s="50" t="str">
        <f t="shared" si="25"/>
        <v/>
      </c>
      <c r="AH19" s="42" t="str">
        <f t="shared" si="26"/>
        <v/>
      </c>
      <c r="AI19" s="144"/>
      <c r="AJ19" s="11">
        <f t="shared" si="7"/>
        <v>1.75</v>
      </c>
      <c r="AK19" s="10" t="str">
        <f t="shared" si="27"/>
        <v/>
      </c>
      <c r="AL19" s="10">
        <f t="shared" si="8"/>
        <v>0.9</v>
      </c>
      <c r="AM19" s="34" t="str">
        <f t="shared" si="28"/>
        <v/>
      </c>
      <c r="AN19" s="44" t="str">
        <f t="shared" si="29"/>
        <v/>
      </c>
      <c r="AO19" s="44" t="str">
        <f t="shared" si="30"/>
        <v/>
      </c>
      <c r="AP19" s="42" t="str">
        <f t="shared" si="31"/>
        <v/>
      </c>
    </row>
    <row r="20" spans="1:42" ht="18.75" x14ac:dyDescent="0.3">
      <c r="A20" s="95"/>
      <c r="B20" s="2" t="s">
        <v>123</v>
      </c>
      <c r="C20" s="11">
        <v>3.5</v>
      </c>
      <c r="D20" s="10">
        <v>4.8</v>
      </c>
      <c r="E20" s="12">
        <f t="shared" si="9"/>
        <v>16.8</v>
      </c>
      <c r="F20" s="20">
        <v>1.02</v>
      </c>
      <c r="G20" s="23">
        <f t="shared" si="10"/>
        <v>3.5700000000000003</v>
      </c>
      <c r="H20" s="36">
        <f t="shared" si="11"/>
        <v>17.135999999999999</v>
      </c>
      <c r="I20" s="126"/>
      <c r="J20" s="11">
        <f t="shared" si="0"/>
        <v>0.28000000000000003</v>
      </c>
      <c r="K20" s="10">
        <f t="shared" si="12"/>
        <v>1.1725000000000001</v>
      </c>
      <c r="L20" s="12">
        <f t="shared" si="1"/>
        <v>1.5</v>
      </c>
      <c r="M20" s="16">
        <f t="shared" si="13"/>
        <v>8.4420000000000002</v>
      </c>
      <c r="N20" s="41">
        <f t="shared" si="14"/>
        <v>7.2694999999999999</v>
      </c>
      <c r="O20" s="50">
        <f t="shared" si="15"/>
        <v>7.1999999999999993</v>
      </c>
      <c r="P20" s="42">
        <f t="shared" si="16"/>
        <v>33.768000000000001</v>
      </c>
      <c r="Q20" s="151"/>
      <c r="R20" s="11">
        <f t="shared" si="2"/>
        <v>0.32</v>
      </c>
      <c r="S20" s="10">
        <f t="shared" si="17"/>
        <v>2.9975000000000001</v>
      </c>
      <c r="T20" s="12">
        <f t="shared" si="3"/>
        <v>1.2</v>
      </c>
      <c r="U20" s="43">
        <f t="shared" si="18"/>
        <v>17.265599999999999</v>
      </c>
      <c r="V20" s="44">
        <f t="shared" si="19"/>
        <v>14.268099999999999</v>
      </c>
      <c r="W20" s="50">
        <f t="shared" si="20"/>
        <v>5.76</v>
      </c>
      <c r="X20" s="42">
        <f t="shared" si="21"/>
        <v>23.020799999999998</v>
      </c>
      <c r="Y20" s="151"/>
      <c r="Z20" s="203" t="str">
        <f t="shared" si="4"/>
        <v>ENETHANE  METAL - COLOR BLANCO</v>
      </c>
      <c r="AA20" s="144"/>
      <c r="AB20" s="11">
        <f t="shared" si="5"/>
        <v>1.1200000000000001</v>
      </c>
      <c r="AC20" s="10">
        <f t="shared" si="22"/>
        <v>18.970000000000002</v>
      </c>
      <c r="AD20" s="12">
        <f t="shared" si="6"/>
        <v>1</v>
      </c>
      <c r="AE20" s="16">
        <f t="shared" si="23"/>
        <v>91.056000000000012</v>
      </c>
      <c r="AF20" s="51">
        <f t="shared" si="24"/>
        <v>72.086000000000013</v>
      </c>
      <c r="AG20" s="50">
        <f t="shared" si="25"/>
        <v>4.8</v>
      </c>
      <c r="AH20" s="42">
        <f t="shared" si="26"/>
        <v>18.211200000000002</v>
      </c>
      <c r="AI20" s="144"/>
      <c r="AJ20" s="11">
        <f t="shared" si="7"/>
        <v>1.75</v>
      </c>
      <c r="AK20" s="10">
        <f t="shared" si="27"/>
        <v>55.300000000000004</v>
      </c>
      <c r="AL20" s="10">
        <f t="shared" si="8"/>
        <v>0.9</v>
      </c>
      <c r="AM20" s="34">
        <f t="shared" si="28"/>
        <v>238.89600000000002</v>
      </c>
      <c r="AN20" s="44">
        <f t="shared" si="29"/>
        <v>183.596</v>
      </c>
      <c r="AO20" s="44">
        <f t="shared" si="30"/>
        <v>4.32</v>
      </c>
      <c r="AP20" s="42">
        <f t="shared" si="31"/>
        <v>15.926400000000001</v>
      </c>
    </row>
    <row r="21" spans="1:42" ht="18.75" x14ac:dyDescent="0.3">
      <c r="A21" s="95"/>
      <c r="B21" s="2" t="s">
        <v>119</v>
      </c>
      <c r="C21" s="11"/>
      <c r="D21" s="10"/>
      <c r="E21" s="12" t="str">
        <f t="shared" si="9"/>
        <v/>
      </c>
      <c r="F21" s="20"/>
      <c r="G21" s="23" t="str">
        <f t="shared" si="10"/>
        <v/>
      </c>
      <c r="H21" s="36" t="str">
        <f t="shared" si="11"/>
        <v/>
      </c>
      <c r="I21" s="126"/>
      <c r="J21" s="11"/>
      <c r="K21" s="10" t="str">
        <f t="shared" si="12"/>
        <v/>
      </c>
      <c r="L21" s="12">
        <f t="shared" si="1"/>
        <v>1.5</v>
      </c>
      <c r="M21" s="16" t="str">
        <f t="shared" si="13"/>
        <v/>
      </c>
      <c r="N21" s="41" t="str">
        <f t="shared" si="14"/>
        <v/>
      </c>
      <c r="O21" s="50" t="str">
        <f t="shared" si="15"/>
        <v/>
      </c>
      <c r="P21" s="42" t="str">
        <f t="shared" si="16"/>
        <v/>
      </c>
      <c r="Q21" s="151"/>
      <c r="R21" s="11">
        <f t="shared" si="2"/>
        <v>0.32</v>
      </c>
      <c r="S21" s="10" t="str">
        <f t="shared" si="17"/>
        <v/>
      </c>
      <c r="T21" s="12">
        <f t="shared" si="3"/>
        <v>1.2</v>
      </c>
      <c r="U21" s="43" t="str">
        <f t="shared" si="18"/>
        <v/>
      </c>
      <c r="V21" s="44" t="str">
        <f t="shared" si="19"/>
        <v/>
      </c>
      <c r="W21" s="50" t="str">
        <f t="shared" si="20"/>
        <v/>
      </c>
      <c r="X21" s="42" t="str">
        <f t="shared" si="21"/>
        <v/>
      </c>
      <c r="Y21" s="151"/>
      <c r="Z21" s="203" t="str">
        <f t="shared" si="4"/>
        <v xml:space="preserve"> ( POLIURETANO ACRILICO DE ALTA CALIDAD SOLVENTE )</v>
      </c>
      <c r="AA21" s="144"/>
      <c r="AB21" s="11">
        <f t="shared" si="5"/>
        <v>1.1200000000000001</v>
      </c>
      <c r="AC21" s="10" t="str">
        <f t="shared" si="22"/>
        <v/>
      </c>
      <c r="AD21" s="12">
        <f t="shared" si="6"/>
        <v>1</v>
      </c>
      <c r="AE21" s="16" t="str">
        <f t="shared" si="23"/>
        <v/>
      </c>
      <c r="AF21" s="51" t="str">
        <f t="shared" si="24"/>
        <v/>
      </c>
      <c r="AG21" s="50" t="str">
        <f t="shared" si="25"/>
        <v/>
      </c>
      <c r="AH21" s="42" t="str">
        <f t="shared" si="26"/>
        <v/>
      </c>
      <c r="AI21" s="144"/>
      <c r="AJ21" s="11">
        <f t="shared" si="7"/>
        <v>1.75</v>
      </c>
      <c r="AK21" s="10" t="str">
        <f t="shared" si="27"/>
        <v/>
      </c>
      <c r="AL21" s="10">
        <f t="shared" si="8"/>
        <v>0.9</v>
      </c>
      <c r="AM21" s="34" t="str">
        <f t="shared" si="28"/>
        <v/>
      </c>
      <c r="AN21" s="44" t="str">
        <f t="shared" si="29"/>
        <v/>
      </c>
      <c r="AO21" s="44" t="str">
        <f t="shared" si="30"/>
        <v/>
      </c>
      <c r="AP21" s="42" t="str">
        <f t="shared" si="31"/>
        <v/>
      </c>
    </row>
    <row r="22" spans="1:42" ht="18.75" x14ac:dyDescent="0.3">
      <c r="A22" s="95"/>
      <c r="B22" s="2" t="s">
        <v>120</v>
      </c>
      <c r="C22" s="11">
        <v>3.8</v>
      </c>
      <c r="D22" s="10">
        <v>4.8</v>
      </c>
      <c r="E22" s="12">
        <f t="shared" si="9"/>
        <v>18.239999999999998</v>
      </c>
      <c r="F22" s="20">
        <v>1.02</v>
      </c>
      <c r="G22" s="23">
        <f t="shared" si="10"/>
        <v>3.8759999999999999</v>
      </c>
      <c r="H22" s="36">
        <f t="shared" si="11"/>
        <v>18.604799999999997</v>
      </c>
      <c r="I22" s="126"/>
      <c r="J22" s="11">
        <f t="shared" si="0"/>
        <v>0.28000000000000003</v>
      </c>
      <c r="K22" s="10">
        <f t="shared" si="12"/>
        <v>1.2490000000000001</v>
      </c>
      <c r="L22" s="12">
        <f t="shared" si="1"/>
        <v>1.5</v>
      </c>
      <c r="M22" s="16">
        <f t="shared" si="13"/>
        <v>8.9928000000000008</v>
      </c>
      <c r="N22" s="41">
        <f t="shared" si="14"/>
        <v>7.7438000000000002</v>
      </c>
      <c r="O22" s="50">
        <f t="shared" si="15"/>
        <v>7.2</v>
      </c>
      <c r="P22" s="42">
        <f t="shared" si="16"/>
        <v>35.971200000000003</v>
      </c>
      <c r="Q22" s="151"/>
      <c r="R22" s="11">
        <f t="shared" si="2"/>
        <v>0.32</v>
      </c>
      <c r="S22" s="10">
        <f t="shared" si="17"/>
        <v>3.2269999999999999</v>
      </c>
      <c r="T22" s="12">
        <f t="shared" si="3"/>
        <v>1.2</v>
      </c>
      <c r="U22" s="43">
        <f t="shared" si="18"/>
        <v>18.587519999999998</v>
      </c>
      <c r="V22" s="44">
        <f t="shared" si="19"/>
        <v>15.360519999999998</v>
      </c>
      <c r="W22" s="50">
        <f t="shared" si="20"/>
        <v>5.76</v>
      </c>
      <c r="X22" s="42">
        <f t="shared" si="21"/>
        <v>24.783359999999998</v>
      </c>
      <c r="Y22" s="151"/>
      <c r="Z22" s="203" t="str">
        <f t="shared" si="4"/>
        <v>ENETHANE  METAL - COLOR CARTA NORMAL</v>
      </c>
      <c r="AA22" s="144"/>
      <c r="AB22" s="11">
        <f t="shared" si="5"/>
        <v>1.1200000000000001</v>
      </c>
      <c r="AC22" s="10">
        <f t="shared" si="22"/>
        <v>20.5</v>
      </c>
      <c r="AD22" s="12">
        <f t="shared" si="6"/>
        <v>1</v>
      </c>
      <c r="AE22" s="16">
        <f t="shared" si="23"/>
        <v>98.399999999999991</v>
      </c>
      <c r="AF22" s="51">
        <f t="shared" si="24"/>
        <v>77.899999999999991</v>
      </c>
      <c r="AG22" s="50">
        <f t="shared" si="25"/>
        <v>4.8</v>
      </c>
      <c r="AH22" s="42">
        <f t="shared" si="26"/>
        <v>19.68</v>
      </c>
      <c r="AI22" s="144"/>
      <c r="AJ22" s="11">
        <f t="shared" si="7"/>
        <v>1.75</v>
      </c>
      <c r="AK22" s="10">
        <f t="shared" si="27"/>
        <v>59.89</v>
      </c>
      <c r="AL22" s="10">
        <f t="shared" si="8"/>
        <v>0.9</v>
      </c>
      <c r="AM22" s="34">
        <f t="shared" si="28"/>
        <v>258.72480000000002</v>
      </c>
      <c r="AN22" s="44">
        <f t="shared" si="29"/>
        <v>198.83480000000003</v>
      </c>
      <c r="AO22" s="44">
        <f t="shared" si="30"/>
        <v>4.32</v>
      </c>
      <c r="AP22" s="42">
        <f t="shared" si="31"/>
        <v>17.24832</v>
      </c>
    </row>
    <row r="23" spans="1:42" ht="18.75" x14ac:dyDescent="0.3">
      <c r="A23" s="95"/>
      <c r="B23" s="2" t="s">
        <v>119</v>
      </c>
      <c r="C23" s="11"/>
      <c r="D23" s="10"/>
      <c r="E23" s="12" t="str">
        <f t="shared" si="9"/>
        <v/>
      </c>
      <c r="F23" s="20"/>
      <c r="G23" s="23" t="str">
        <f t="shared" si="10"/>
        <v/>
      </c>
      <c r="H23" s="36" t="str">
        <f t="shared" si="11"/>
        <v/>
      </c>
      <c r="I23" s="126"/>
      <c r="J23" s="11"/>
      <c r="K23" s="10" t="str">
        <f t="shared" si="12"/>
        <v/>
      </c>
      <c r="L23" s="12">
        <f t="shared" si="1"/>
        <v>1.5</v>
      </c>
      <c r="M23" s="16" t="str">
        <f t="shared" si="13"/>
        <v/>
      </c>
      <c r="N23" s="41" t="str">
        <f t="shared" si="14"/>
        <v/>
      </c>
      <c r="O23" s="50" t="str">
        <f t="shared" si="15"/>
        <v/>
      </c>
      <c r="P23" s="42" t="str">
        <f t="shared" si="16"/>
        <v/>
      </c>
      <c r="Q23" s="151"/>
      <c r="R23" s="11">
        <f t="shared" si="2"/>
        <v>0.32</v>
      </c>
      <c r="S23" s="10" t="str">
        <f t="shared" si="17"/>
        <v/>
      </c>
      <c r="T23" s="12">
        <f t="shared" si="3"/>
        <v>1.2</v>
      </c>
      <c r="U23" s="43" t="str">
        <f t="shared" si="18"/>
        <v/>
      </c>
      <c r="V23" s="44" t="str">
        <f t="shared" si="19"/>
        <v/>
      </c>
      <c r="W23" s="50" t="str">
        <f t="shared" si="20"/>
        <v/>
      </c>
      <c r="X23" s="42" t="str">
        <f t="shared" si="21"/>
        <v/>
      </c>
      <c r="Y23" s="151"/>
      <c r="Z23" s="203" t="str">
        <f t="shared" si="4"/>
        <v xml:space="preserve"> ( POLIURETANO ACRILICO DE ALTA CALIDAD SOLVENTE )</v>
      </c>
      <c r="AA23" s="144"/>
      <c r="AB23" s="11">
        <f t="shared" si="5"/>
        <v>1.1200000000000001</v>
      </c>
      <c r="AC23" s="10" t="str">
        <f t="shared" si="22"/>
        <v/>
      </c>
      <c r="AD23" s="12">
        <f t="shared" si="6"/>
        <v>1</v>
      </c>
      <c r="AE23" s="16" t="str">
        <f t="shared" si="23"/>
        <v/>
      </c>
      <c r="AF23" s="51" t="str">
        <f t="shared" si="24"/>
        <v/>
      </c>
      <c r="AG23" s="50" t="str">
        <f t="shared" si="25"/>
        <v/>
      </c>
      <c r="AH23" s="42" t="str">
        <f t="shared" si="26"/>
        <v/>
      </c>
      <c r="AI23" s="144"/>
      <c r="AJ23" s="11">
        <f t="shared" si="7"/>
        <v>1.75</v>
      </c>
      <c r="AK23" s="10" t="str">
        <f t="shared" si="27"/>
        <v/>
      </c>
      <c r="AL23" s="10">
        <f t="shared" si="8"/>
        <v>0.9</v>
      </c>
      <c r="AM23" s="34" t="str">
        <f t="shared" si="28"/>
        <v/>
      </c>
      <c r="AN23" s="44" t="str">
        <f t="shared" si="29"/>
        <v/>
      </c>
      <c r="AO23" s="44" t="str">
        <f t="shared" si="30"/>
        <v/>
      </c>
      <c r="AP23" s="42" t="str">
        <f t="shared" si="31"/>
        <v/>
      </c>
    </row>
    <row r="24" spans="1:42" ht="18.75" x14ac:dyDescent="0.3">
      <c r="A24" s="95"/>
      <c r="B24" s="2" t="s">
        <v>121</v>
      </c>
      <c r="C24" s="11">
        <v>5.4</v>
      </c>
      <c r="D24" s="10">
        <v>4.7</v>
      </c>
      <c r="E24" s="12">
        <f t="shared" si="9"/>
        <v>25.380000000000003</v>
      </c>
      <c r="F24" s="20">
        <v>1.02</v>
      </c>
      <c r="G24" s="23">
        <f t="shared" si="10"/>
        <v>5.5080000000000009</v>
      </c>
      <c r="H24" s="36">
        <f t="shared" si="11"/>
        <v>25.887600000000006</v>
      </c>
      <c r="I24" s="126"/>
      <c r="J24" s="11">
        <f t="shared" si="0"/>
        <v>0.28000000000000003</v>
      </c>
      <c r="K24" s="10">
        <f t="shared" si="12"/>
        <v>1.6570000000000003</v>
      </c>
      <c r="L24" s="12">
        <f t="shared" si="1"/>
        <v>1.5</v>
      </c>
      <c r="M24" s="16">
        <f t="shared" si="13"/>
        <v>11.681850000000003</v>
      </c>
      <c r="N24" s="41">
        <f t="shared" si="14"/>
        <v>10.024850000000002</v>
      </c>
      <c r="O24" s="50">
        <f t="shared" si="15"/>
        <v>7.0500000000000007</v>
      </c>
      <c r="P24" s="42">
        <f t="shared" si="16"/>
        <v>46.72740000000001</v>
      </c>
      <c r="Q24" s="151"/>
      <c r="R24" s="11">
        <f t="shared" si="2"/>
        <v>0.32</v>
      </c>
      <c r="S24" s="10">
        <f t="shared" si="17"/>
        <v>4.4510000000000005</v>
      </c>
      <c r="T24" s="12">
        <f t="shared" si="3"/>
        <v>1.2</v>
      </c>
      <c r="U24" s="43">
        <f t="shared" si="18"/>
        <v>25.103640000000002</v>
      </c>
      <c r="V24" s="44">
        <f t="shared" si="19"/>
        <v>20.652640000000002</v>
      </c>
      <c r="W24" s="50">
        <f t="shared" si="20"/>
        <v>5.64</v>
      </c>
      <c r="X24" s="42">
        <f t="shared" si="21"/>
        <v>33.471520000000005</v>
      </c>
      <c r="Y24" s="151"/>
      <c r="Z24" s="203" t="str">
        <f t="shared" si="4"/>
        <v>ENETHANE  METAL -COLORES RAL VIVOS</v>
      </c>
      <c r="AA24" s="144"/>
      <c r="AB24" s="11">
        <f t="shared" si="5"/>
        <v>1.1200000000000001</v>
      </c>
      <c r="AC24" s="10">
        <f t="shared" si="22"/>
        <v>28.660000000000007</v>
      </c>
      <c r="AD24" s="12">
        <f t="shared" si="6"/>
        <v>1</v>
      </c>
      <c r="AE24" s="16">
        <f t="shared" si="23"/>
        <v>134.70200000000003</v>
      </c>
      <c r="AF24" s="51">
        <f t="shared" si="24"/>
        <v>106.04200000000002</v>
      </c>
      <c r="AG24" s="50">
        <f t="shared" si="25"/>
        <v>4.7</v>
      </c>
      <c r="AH24" s="42">
        <f t="shared" si="26"/>
        <v>26.940400000000004</v>
      </c>
      <c r="AI24" s="144"/>
      <c r="AJ24" s="11">
        <f t="shared" si="7"/>
        <v>1.75</v>
      </c>
      <c r="AK24" s="10">
        <f t="shared" si="27"/>
        <v>84.370000000000019</v>
      </c>
      <c r="AL24" s="10">
        <f t="shared" si="8"/>
        <v>0.9</v>
      </c>
      <c r="AM24" s="34">
        <f t="shared" si="28"/>
        <v>356.88510000000008</v>
      </c>
      <c r="AN24" s="44">
        <f t="shared" si="29"/>
        <v>272.51510000000007</v>
      </c>
      <c r="AO24" s="44">
        <f t="shared" si="30"/>
        <v>4.2300000000000004</v>
      </c>
      <c r="AP24" s="42">
        <f t="shared" si="31"/>
        <v>23.792340000000006</v>
      </c>
    </row>
    <row r="25" spans="1:42" ht="18.75" x14ac:dyDescent="0.3">
      <c r="A25" s="95"/>
      <c r="B25" s="2" t="s">
        <v>119</v>
      </c>
      <c r="C25" s="11"/>
      <c r="D25" s="10"/>
      <c r="E25" s="12" t="str">
        <f t="shared" si="9"/>
        <v/>
      </c>
      <c r="F25" s="20"/>
      <c r="G25" s="23" t="str">
        <f t="shared" si="10"/>
        <v/>
      </c>
      <c r="H25" s="36" t="str">
        <f t="shared" si="11"/>
        <v/>
      </c>
      <c r="I25" s="126"/>
      <c r="J25" s="11"/>
      <c r="K25" s="10" t="str">
        <f t="shared" si="12"/>
        <v/>
      </c>
      <c r="L25" s="12">
        <f t="shared" si="1"/>
        <v>1.5</v>
      </c>
      <c r="M25" s="16" t="str">
        <f t="shared" si="13"/>
        <v/>
      </c>
      <c r="N25" s="41" t="str">
        <f t="shared" si="14"/>
        <v/>
      </c>
      <c r="O25" s="50" t="str">
        <f t="shared" si="15"/>
        <v/>
      </c>
      <c r="P25" s="42" t="str">
        <f t="shared" si="16"/>
        <v/>
      </c>
      <c r="Q25" s="151"/>
      <c r="R25" s="11">
        <f t="shared" si="2"/>
        <v>0.32</v>
      </c>
      <c r="S25" s="10" t="str">
        <f t="shared" si="17"/>
        <v/>
      </c>
      <c r="T25" s="12">
        <f t="shared" si="3"/>
        <v>1.2</v>
      </c>
      <c r="U25" s="43" t="str">
        <f t="shared" si="18"/>
        <v/>
      </c>
      <c r="V25" s="44" t="str">
        <f t="shared" si="19"/>
        <v/>
      </c>
      <c r="W25" s="50" t="str">
        <f t="shared" si="20"/>
        <v/>
      </c>
      <c r="X25" s="42" t="str">
        <f t="shared" si="21"/>
        <v/>
      </c>
      <c r="Y25" s="151"/>
      <c r="Z25" s="203" t="str">
        <f t="shared" si="4"/>
        <v xml:space="preserve"> ( POLIURETANO ACRILICO DE ALTA CALIDAD SOLVENTE )</v>
      </c>
      <c r="AA25" s="144"/>
      <c r="AB25" s="11">
        <f t="shared" si="5"/>
        <v>1.1200000000000001</v>
      </c>
      <c r="AC25" s="10" t="str">
        <f t="shared" si="22"/>
        <v/>
      </c>
      <c r="AD25" s="12">
        <f t="shared" si="6"/>
        <v>1</v>
      </c>
      <c r="AE25" s="16" t="str">
        <f t="shared" si="23"/>
        <v/>
      </c>
      <c r="AF25" s="51" t="str">
        <f t="shared" si="24"/>
        <v/>
      </c>
      <c r="AG25" s="50" t="str">
        <f t="shared" si="25"/>
        <v/>
      </c>
      <c r="AH25" s="42" t="str">
        <f t="shared" si="26"/>
        <v/>
      </c>
      <c r="AI25" s="144"/>
      <c r="AJ25" s="11">
        <f t="shared" si="7"/>
        <v>1.75</v>
      </c>
      <c r="AK25" s="10" t="str">
        <f t="shared" si="27"/>
        <v/>
      </c>
      <c r="AL25" s="10">
        <f t="shared" si="8"/>
        <v>0.9</v>
      </c>
      <c r="AM25" s="34" t="str">
        <f t="shared" si="28"/>
        <v/>
      </c>
      <c r="AN25" s="44" t="str">
        <f t="shared" si="29"/>
        <v/>
      </c>
      <c r="AO25" s="44" t="str">
        <f t="shared" si="30"/>
        <v/>
      </c>
      <c r="AP25" s="42" t="str">
        <f t="shared" si="31"/>
        <v/>
      </c>
    </row>
    <row r="26" spans="1:42" ht="18.75" x14ac:dyDescent="0.3">
      <c r="A26" s="95"/>
      <c r="B26" s="2" t="s">
        <v>122</v>
      </c>
      <c r="C26" s="11">
        <v>2.8</v>
      </c>
      <c r="D26" s="10">
        <v>5</v>
      </c>
      <c r="E26" s="12">
        <f t="shared" si="9"/>
        <v>14</v>
      </c>
      <c r="F26" s="20">
        <v>1.02</v>
      </c>
      <c r="G26" s="23">
        <f t="shared" si="10"/>
        <v>2.8559999999999999</v>
      </c>
      <c r="H26" s="36">
        <f t="shared" si="11"/>
        <v>14.28</v>
      </c>
      <c r="I26" s="126"/>
      <c r="J26" s="11">
        <f t="shared" si="0"/>
        <v>0.28000000000000003</v>
      </c>
      <c r="K26" s="10">
        <f t="shared" si="12"/>
        <v>0.99399999999999999</v>
      </c>
      <c r="L26" s="12">
        <f t="shared" si="1"/>
        <v>1.5</v>
      </c>
      <c r="M26" s="16">
        <f t="shared" si="13"/>
        <v>7.4550000000000001</v>
      </c>
      <c r="N26" s="41">
        <f t="shared" si="14"/>
        <v>6.4610000000000003</v>
      </c>
      <c r="O26" s="50">
        <f t="shared" si="15"/>
        <v>7.5</v>
      </c>
      <c r="P26" s="42">
        <f t="shared" si="16"/>
        <v>29.82</v>
      </c>
      <c r="Q26" s="151"/>
      <c r="R26" s="11">
        <f t="shared" si="2"/>
        <v>0.32</v>
      </c>
      <c r="S26" s="10">
        <f t="shared" si="17"/>
        <v>2.4619999999999997</v>
      </c>
      <c r="T26" s="12">
        <f t="shared" si="3"/>
        <v>1.2</v>
      </c>
      <c r="U26" s="43">
        <f t="shared" si="18"/>
        <v>14.771999999999998</v>
      </c>
      <c r="V26" s="44">
        <f t="shared" si="19"/>
        <v>12.309999999999999</v>
      </c>
      <c r="W26" s="50">
        <f t="shared" si="20"/>
        <v>6</v>
      </c>
      <c r="X26" s="42">
        <f t="shared" si="21"/>
        <v>19.695999999999998</v>
      </c>
      <c r="Y26" s="151"/>
      <c r="Z26" s="203" t="str">
        <f t="shared" si="4"/>
        <v xml:space="preserve">ENETHANE  METAL  - TRANSPARENTE </v>
      </c>
      <c r="AA26" s="144"/>
      <c r="AB26" s="11">
        <f t="shared" si="5"/>
        <v>1.1200000000000001</v>
      </c>
      <c r="AC26" s="10">
        <f t="shared" si="22"/>
        <v>15.399999999999999</v>
      </c>
      <c r="AD26" s="12">
        <f t="shared" si="6"/>
        <v>1</v>
      </c>
      <c r="AE26" s="16">
        <f t="shared" si="23"/>
        <v>77</v>
      </c>
      <c r="AF26" s="51">
        <f t="shared" si="24"/>
        <v>61.6</v>
      </c>
      <c r="AG26" s="50">
        <f t="shared" si="25"/>
        <v>5.0000000000000009</v>
      </c>
      <c r="AH26" s="42">
        <f t="shared" si="26"/>
        <v>15.4</v>
      </c>
      <c r="AI26" s="144"/>
      <c r="AJ26" s="11">
        <f t="shared" si="7"/>
        <v>1.75</v>
      </c>
      <c r="AK26" s="10">
        <f t="shared" si="27"/>
        <v>44.589999999999996</v>
      </c>
      <c r="AL26" s="10">
        <f t="shared" si="8"/>
        <v>0.9</v>
      </c>
      <c r="AM26" s="34">
        <f t="shared" si="28"/>
        <v>200.655</v>
      </c>
      <c r="AN26" s="44">
        <f t="shared" si="29"/>
        <v>156.065</v>
      </c>
      <c r="AO26" s="44">
        <f t="shared" si="30"/>
        <v>4.5</v>
      </c>
      <c r="AP26" s="42">
        <f t="shared" si="31"/>
        <v>13.377000000000001</v>
      </c>
    </row>
    <row r="27" spans="1:42" ht="18.75" x14ac:dyDescent="0.3">
      <c r="A27" s="95"/>
      <c r="B27" s="2" t="s">
        <v>119</v>
      </c>
      <c r="C27" s="11"/>
      <c r="D27" s="10"/>
      <c r="E27" s="12" t="str">
        <f t="shared" si="9"/>
        <v/>
      </c>
      <c r="F27" s="20"/>
      <c r="G27" s="23" t="str">
        <f t="shared" si="10"/>
        <v/>
      </c>
      <c r="H27" s="36" t="str">
        <f t="shared" si="11"/>
        <v/>
      </c>
      <c r="I27" s="126"/>
      <c r="J27" s="11"/>
      <c r="K27" s="10" t="str">
        <f t="shared" si="12"/>
        <v/>
      </c>
      <c r="L27" s="12">
        <f t="shared" si="1"/>
        <v>1.5</v>
      </c>
      <c r="M27" s="16" t="str">
        <f t="shared" si="13"/>
        <v/>
      </c>
      <c r="N27" s="41" t="str">
        <f t="shared" si="14"/>
        <v/>
      </c>
      <c r="O27" s="50" t="str">
        <f t="shared" si="15"/>
        <v/>
      </c>
      <c r="P27" s="42" t="str">
        <f t="shared" si="16"/>
        <v/>
      </c>
      <c r="Q27" s="151"/>
      <c r="R27" s="11">
        <f t="shared" si="2"/>
        <v>0.32</v>
      </c>
      <c r="S27" s="10" t="str">
        <f t="shared" si="17"/>
        <v/>
      </c>
      <c r="T27" s="12">
        <f t="shared" si="3"/>
        <v>1.2</v>
      </c>
      <c r="U27" s="43" t="str">
        <f t="shared" si="18"/>
        <v/>
      </c>
      <c r="V27" s="44" t="str">
        <f t="shared" si="19"/>
        <v/>
      </c>
      <c r="W27" s="50" t="str">
        <f t="shared" si="20"/>
        <v/>
      </c>
      <c r="X27" s="42" t="str">
        <f t="shared" si="21"/>
        <v/>
      </c>
      <c r="Y27" s="151"/>
      <c r="Z27" s="203" t="str">
        <f t="shared" si="4"/>
        <v xml:space="preserve"> ( POLIURETANO ACRILICO DE ALTA CALIDAD SOLVENTE )</v>
      </c>
      <c r="AA27" s="144"/>
      <c r="AB27" s="11">
        <f t="shared" si="5"/>
        <v>1.1200000000000001</v>
      </c>
      <c r="AC27" s="10" t="str">
        <f t="shared" si="22"/>
        <v/>
      </c>
      <c r="AD27" s="12">
        <f t="shared" si="6"/>
        <v>1</v>
      </c>
      <c r="AE27" s="16" t="str">
        <f t="shared" si="23"/>
        <v/>
      </c>
      <c r="AF27" s="51" t="str">
        <f t="shared" si="24"/>
        <v/>
      </c>
      <c r="AG27" s="50" t="str">
        <f t="shared" si="25"/>
        <v/>
      </c>
      <c r="AH27" s="42" t="str">
        <f t="shared" si="26"/>
        <v/>
      </c>
      <c r="AI27" s="144"/>
      <c r="AJ27" s="11">
        <f t="shared" si="7"/>
        <v>1.75</v>
      </c>
      <c r="AK27" s="10" t="str">
        <f t="shared" si="27"/>
        <v/>
      </c>
      <c r="AL27" s="10">
        <f t="shared" si="8"/>
        <v>0.9</v>
      </c>
      <c r="AM27" s="34" t="str">
        <f t="shared" si="28"/>
        <v/>
      </c>
      <c r="AN27" s="44" t="str">
        <f t="shared" si="29"/>
        <v/>
      </c>
      <c r="AO27" s="44" t="str">
        <f t="shared" si="30"/>
        <v/>
      </c>
      <c r="AP27" s="42" t="str">
        <f t="shared" si="31"/>
        <v/>
      </c>
    </row>
    <row r="28" spans="1:42" ht="18.75" x14ac:dyDescent="0.3">
      <c r="A28" s="95"/>
      <c r="B28" s="2" t="s">
        <v>130</v>
      </c>
      <c r="C28" s="11">
        <v>4</v>
      </c>
      <c r="D28" s="10">
        <v>4.7</v>
      </c>
      <c r="E28" s="12">
        <f t="shared" si="9"/>
        <v>18.8</v>
      </c>
      <c r="F28" s="20">
        <v>1.02</v>
      </c>
      <c r="G28" s="23">
        <f t="shared" si="10"/>
        <v>4.08</v>
      </c>
      <c r="H28" s="36">
        <f t="shared" si="11"/>
        <v>19.176000000000002</v>
      </c>
      <c r="I28" s="126"/>
      <c r="J28" s="11">
        <f t="shared" si="0"/>
        <v>0.28000000000000003</v>
      </c>
      <c r="K28" s="10">
        <f t="shared" si="12"/>
        <v>1.3</v>
      </c>
      <c r="L28" s="12">
        <f t="shared" si="1"/>
        <v>1.5</v>
      </c>
      <c r="M28" s="16">
        <f t="shared" si="13"/>
        <v>9.1650000000000009</v>
      </c>
      <c r="N28" s="41">
        <f t="shared" si="14"/>
        <v>7.8650000000000011</v>
      </c>
      <c r="O28" s="50">
        <f t="shared" si="15"/>
        <v>7.0500000000000007</v>
      </c>
      <c r="P28" s="42">
        <f t="shared" si="16"/>
        <v>36.660000000000004</v>
      </c>
      <c r="Q28" s="151"/>
      <c r="R28" s="11">
        <f t="shared" si="2"/>
        <v>0.32</v>
      </c>
      <c r="S28" s="10">
        <f t="shared" si="17"/>
        <v>3.38</v>
      </c>
      <c r="T28" s="12">
        <f t="shared" si="3"/>
        <v>1.2</v>
      </c>
      <c r="U28" s="43">
        <f t="shared" si="18"/>
        <v>19.063199999999998</v>
      </c>
      <c r="V28" s="44">
        <f t="shared" si="19"/>
        <v>15.683199999999999</v>
      </c>
      <c r="W28" s="50">
        <f t="shared" si="20"/>
        <v>5.64</v>
      </c>
      <c r="X28" s="42">
        <f t="shared" si="21"/>
        <v>25.417599999999997</v>
      </c>
      <c r="Y28" s="151"/>
      <c r="Z28" s="203" t="str">
        <f t="shared" si="4"/>
        <v>ENETHANE  METAL - COLOR ANTRACITA</v>
      </c>
      <c r="AA28" s="144"/>
      <c r="AB28" s="11">
        <f t="shared" si="5"/>
        <v>1.1200000000000001</v>
      </c>
      <c r="AC28" s="10">
        <f t="shared" si="22"/>
        <v>21.52</v>
      </c>
      <c r="AD28" s="12">
        <f t="shared" si="6"/>
        <v>1</v>
      </c>
      <c r="AE28" s="16">
        <f t="shared" si="23"/>
        <v>101.14400000000001</v>
      </c>
      <c r="AF28" s="51">
        <f t="shared" si="24"/>
        <v>79.624000000000009</v>
      </c>
      <c r="AG28" s="50">
        <f t="shared" si="25"/>
        <v>4.7</v>
      </c>
      <c r="AH28" s="42">
        <f t="shared" si="26"/>
        <v>20.2288</v>
      </c>
      <c r="AI28" s="144"/>
      <c r="AJ28" s="11">
        <f t="shared" si="7"/>
        <v>1.75</v>
      </c>
      <c r="AK28" s="10">
        <f t="shared" si="27"/>
        <v>62.95</v>
      </c>
      <c r="AL28" s="10">
        <f t="shared" si="8"/>
        <v>0.9</v>
      </c>
      <c r="AM28" s="34">
        <f t="shared" si="28"/>
        <v>266.27850000000001</v>
      </c>
      <c r="AN28" s="44">
        <f t="shared" si="29"/>
        <v>203.32850000000002</v>
      </c>
      <c r="AO28" s="44">
        <f t="shared" si="30"/>
        <v>4.2299999999999995</v>
      </c>
      <c r="AP28" s="42">
        <f t="shared" si="31"/>
        <v>17.751899999999999</v>
      </c>
    </row>
    <row r="29" spans="1:42" ht="18.75" x14ac:dyDescent="0.3">
      <c r="A29" s="95"/>
      <c r="B29" s="2" t="s">
        <v>119</v>
      </c>
      <c r="C29" s="11"/>
      <c r="D29" s="10"/>
      <c r="E29" s="12" t="str">
        <f t="shared" si="9"/>
        <v/>
      </c>
      <c r="F29" s="20"/>
      <c r="G29" s="23" t="str">
        <f t="shared" si="10"/>
        <v/>
      </c>
      <c r="H29" s="36" t="str">
        <f t="shared" si="11"/>
        <v/>
      </c>
      <c r="I29" s="126"/>
      <c r="J29" s="11"/>
      <c r="K29" s="10" t="str">
        <f t="shared" si="12"/>
        <v/>
      </c>
      <c r="L29" s="12">
        <f t="shared" si="1"/>
        <v>1.5</v>
      </c>
      <c r="M29" s="16" t="str">
        <f t="shared" si="13"/>
        <v/>
      </c>
      <c r="N29" s="41" t="str">
        <f t="shared" si="14"/>
        <v/>
      </c>
      <c r="O29" s="50" t="str">
        <f t="shared" si="15"/>
        <v/>
      </c>
      <c r="P29" s="42" t="str">
        <f t="shared" si="16"/>
        <v/>
      </c>
      <c r="Q29" s="151"/>
      <c r="R29" s="11">
        <f t="shared" si="2"/>
        <v>0.32</v>
      </c>
      <c r="S29" s="10" t="str">
        <f t="shared" si="17"/>
        <v/>
      </c>
      <c r="T29" s="12">
        <f t="shared" si="3"/>
        <v>1.2</v>
      </c>
      <c r="U29" s="43" t="str">
        <f t="shared" si="18"/>
        <v/>
      </c>
      <c r="V29" s="44" t="str">
        <f t="shared" si="19"/>
        <v/>
      </c>
      <c r="W29" s="50" t="str">
        <f t="shared" si="20"/>
        <v/>
      </c>
      <c r="X29" s="42" t="str">
        <f t="shared" si="21"/>
        <v/>
      </c>
      <c r="Y29" s="151"/>
      <c r="Z29" s="203" t="str">
        <f t="shared" si="4"/>
        <v xml:space="preserve"> ( POLIURETANO ACRILICO DE ALTA CALIDAD SOLVENTE )</v>
      </c>
      <c r="AA29" s="144"/>
      <c r="AB29" s="11">
        <f t="shared" si="5"/>
        <v>1.1200000000000001</v>
      </c>
      <c r="AC29" s="10" t="str">
        <f t="shared" si="22"/>
        <v/>
      </c>
      <c r="AD29" s="12">
        <f t="shared" si="6"/>
        <v>1</v>
      </c>
      <c r="AE29" s="16" t="str">
        <f t="shared" si="23"/>
        <v/>
      </c>
      <c r="AF29" s="51" t="str">
        <f t="shared" si="24"/>
        <v/>
      </c>
      <c r="AG29" s="50" t="str">
        <f t="shared" si="25"/>
        <v/>
      </c>
      <c r="AH29" s="42" t="str">
        <f t="shared" si="26"/>
        <v/>
      </c>
      <c r="AI29" s="144"/>
      <c r="AJ29" s="11">
        <f t="shared" si="7"/>
        <v>1.75</v>
      </c>
      <c r="AK29" s="10" t="str">
        <f t="shared" si="27"/>
        <v/>
      </c>
      <c r="AL29" s="10">
        <f t="shared" si="8"/>
        <v>0.9</v>
      </c>
      <c r="AM29" s="34" t="str">
        <f t="shared" si="28"/>
        <v/>
      </c>
      <c r="AN29" s="44" t="str">
        <f t="shared" si="29"/>
        <v/>
      </c>
      <c r="AO29" s="44" t="str">
        <f t="shared" si="30"/>
        <v/>
      </c>
      <c r="AP29" s="42" t="str">
        <f t="shared" si="31"/>
        <v/>
      </c>
    </row>
    <row r="30" spans="1:42" ht="18.75" x14ac:dyDescent="0.3">
      <c r="A30" s="95"/>
      <c r="B30" s="2" t="s">
        <v>139</v>
      </c>
      <c r="C30" s="11">
        <v>3.9</v>
      </c>
      <c r="D30" s="10">
        <v>4.7</v>
      </c>
      <c r="E30" s="12">
        <f t="shared" si="9"/>
        <v>18.330000000000002</v>
      </c>
      <c r="F30" s="20">
        <v>1.02</v>
      </c>
      <c r="G30" s="23">
        <f t="shared" si="10"/>
        <v>3.9779999999999998</v>
      </c>
      <c r="H30" s="36">
        <f t="shared" si="11"/>
        <v>18.6966</v>
      </c>
      <c r="I30" s="126"/>
      <c r="J30" s="11">
        <f t="shared" si="0"/>
        <v>0.28000000000000003</v>
      </c>
      <c r="K30" s="10">
        <f t="shared" si="12"/>
        <v>1.2745</v>
      </c>
      <c r="L30" s="12">
        <f t="shared" si="1"/>
        <v>1.5</v>
      </c>
      <c r="M30" s="16">
        <f t="shared" si="13"/>
        <v>8.9852249999999998</v>
      </c>
      <c r="N30" s="41">
        <f>IF(C30&lt;&gt;"",(M30-K30),"")</f>
        <v>7.7107250000000001</v>
      </c>
      <c r="O30" s="50">
        <f>IF(C30&lt;&gt;"",(M30/K30),"")</f>
        <v>7.05</v>
      </c>
      <c r="P30" s="42">
        <f>IF($C30&lt;&gt;"",(M30/0.25),"")</f>
        <v>35.940899999999999</v>
      </c>
      <c r="Q30" s="151"/>
      <c r="R30" s="11">
        <f t="shared" si="2"/>
        <v>0.32</v>
      </c>
      <c r="S30" s="10">
        <f t="shared" si="17"/>
        <v>3.3034999999999997</v>
      </c>
      <c r="T30" s="12">
        <f t="shared" si="3"/>
        <v>1.2</v>
      </c>
      <c r="U30" s="43">
        <f>IF($C30&lt;&gt;"",(S30*$D30*T30),"")</f>
        <v>18.631739999999997</v>
      </c>
      <c r="V30" s="44">
        <f>IF($C30&lt;&gt;"",(U30-S30),"")</f>
        <v>15.328239999999997</v>
      </c>
      <c r="W30" s="50">
        <f>IF($C30&lt;&gt;"",(U30/S30),"")</f>
        <v>5.64</v>
      </c>
      <c r="X30" s="42">
        <f>IF($C30&lt;&gt;"",(U30/0.75),"")</f>
        <v>24.842319999999997</v>
      </c>
      <c r="Y30" s="151"/>
      <c r="Z30" s="203" t="str">
        <f t="shared" si="4"/>
        <v>ENETHANE  - RAL 1016 AMARILLO AZUFRE</v>
      </c>
      <c r="AA30" s="144"/>
      <c r="AB30" s="11">
        <f t="shared" si="5"/>
        <v>1.1200000000000001</v>
      </c>
      <c r="AC30" s="10">
        <f>IF($C30&lt;&gt;"",(($G30*5)+AB30),"")</f>
        <v>21.01</v>
      </c>
      <c r="AD30" s="12">
        <f t="shared" si="6"/>
        <v>1</v>
      </c>
      <c r="AE30" s="16">
        <f>IF($C30&lt;&gt;"",(AC30*$D30*AD30),"")</f>
        <v>98.747000000000014</v>
      </c>
      <c r="AF30" s="51">
        <f>IF($C30&lt;&gt;"",(AE30-AC30),"")</f>
        <v>77.737000000000009</v>
      </c>
      <c r="AG30" s="50">
        <f>IF($C30&lt;&gt;"",(AE30/AC30),"")</f>
        <v>4.7</v>
      </c>
      <c r="AH30" s="42">
        <f>IF($C30&lt;&gt;"",(AE30/5),"")</f>
        <v>19.749400000000001</v>
      </c>
      <c r="AI30" s="144"/>
      <c r="AJ30" s="11">
        <f t="shared" si="7"/>
        <v>1.75</v>
      </c>
      <c r="AK30" s="10">
        <f>IF($C30&lt;&gt;"",(($G30*15)+AJ30),"")</f>
        <v>61.419999999999995</v>
      </c>
      <c r="AL30" s="10">
        <f t="shared" si="8"/>
        <v>0.9</v>
      </c>
      <c r="AM30" s="34">
        <f>IF($C30&lt;&gt;"",(AK30*$D30*AL30),"")</f>
        <v>259.8066</v>
      </c>
      <c r="AN30" s="44">
        <f>IF($C30&lt;&gt;"",(AM30-AK30),"")</f>
        <v>198.38660000000002</v>
      </c>
      <c r="AO30" s="44">
        <f>IF($C30&lt;&gt;"",(AM30/AK30),"")</f>
        <v>4.2300000000000004</v>
      </c>
      <c r="AP30" s="42">
        <f>IF($C30&lt;&gt;"",(AM30/15),"")</f>
        <v>17.320440000000001</v>
      </c>
    </row>
    <row r="31" spans="1:42" ht="18.75" x14ac:dyDescent="0.3">
      <c r="A31" s="95"/>
      <c r="B31" s="2" t="s">
        <v>140</v>
      </c>
      <c r="C31" s="11">
        <v>4.5999999999999996</v>
      </c>
      <c r="D31" s="10">
        <v>4.7</v>
      </c>
      <c r="E31" s="12">
        <f t="shared" si="9"/>
        <v>21.619999999999997</v>
      </c>
      <c r="F31" s="20">
        <v>1.02</v>
      </c>
      <c r="G31" s="23">
        <f t="shared" si="10"/>
        <v>4.6919999999999993</v>
      </c>
      <c r="H31" s="36">
        <f t="shared" si="11"/>
        <v>22.052399999999999</v>
      </c>
      <c r="I31" s="126"/>
      <c r="J31" s="11">
        <f t="shared" si="0"/>
        <v>0.28000000000000003</v>
      </c>
      <c r="K31" s="10">
        <f t="shared" si="12"/>
        <v>1.4529999999999998</v>
      </c>
      <c r="L31" s="12">
        <f t="shared" si="1"/>
        <v>1.5</v>
      </c>
      <c r="M31" s="16">
        <f t="shared" si="13"/>
        <v>10.243649999999999</v>
      </c>
      <c r="N31" s="41">
        <f>IF(C31&lt;&gt;"",(M31-K31),"")</f>
        <v>8.7906499999999994</v>
      </c>
      <c r="O31" s="50">
        <f>IF(C31&lt;&gt;"",(M31/K31),"")</f>
        <v>7.05</v>
      </c>
      <c r="P31" s="42">
        <f>IF($C31&lt;&gt;"",(M31/0.25),"")</f>
        <v>40.974599999999995</v>
      </c>
      <c r="Q31" s="151"/>
      <c r="R31" s="11">
        <f t="shared" si="2"/>
        <v>0.32</v>
      </c>
      <c r="S31" s="10">
        <f t="shared" si="17"/>
        <v>3.8389999999999991</v>
      </c>
      <c r="T31" s="12">
        <f t="shared" si="3"/>
        <v>1.2</v>
      </c>
      <c r="U31" s="43">
        <f>IF($C31&lt;&gt;"",(S31*$D31*T31),"")</f>
        <v>21.651959999999992</v>
      </c>
      <c r="V31" s="44">
        <f>IF($C31&lt;&gt;"",(U31-S31),"")</f>
        <v>17.812959999999993</v>
      </c>
      <c r="W31" s="50">
        <f>IF($C31&lt;&gt;"",(U31/S31),"")</f>
        <v>5.64</v>
      </c>
      <c r="X31" s="42">
        <f>IF($C31&lt;&gt;"",(U31/0.75),"")</f>
        <v>28.869279999999989</v>
      </c>
      <c r="Y31" s="151"/>
      <c r="Z31" s="203" t="str">
        <f t="shared" si="4"/>
        <v>ENETHANE  - RAL 2004 NARANJA PURO</v>
      </c>
      <c r="AA31" s="144"/>
      <c r="AB31" s="11">
        <f t="shared" si="5"/>
        <v>1.1200000000000001</v>
      </c>
      <c r="AC31" s="10">
        <f>IF($C31&lt;&gt;"",(($G31*5)+AB31),"")</f>
        <v>24.58</v>
      </c>
      <c r="AD31" s="12">
        <f t="shared" si="6"/>
        <v>1</v>
      </c>
      <c r="AE31" s="16">
        <f>IF($C31&lt;&gt;"",(AC31*$D31*AD31),"")</f>
        <v>115.526</v>
      </c>
      <c r="AF31" s="51">
        <f>IF($C31&lt;&gt;"",(AE31-AC31),"")</f>
        <v>90.945999999999998</v>
      </c>
      <c r="AG31" s="50">
        <f>IF($C31&lt;&gt;"",(AE31/AC31),"")</f>
        <v>4.7</v>
      </c>
      <c r="AH31" s="42">
        <f>IF($C31&lt;&gt;"",(AE31/5),"")</f>
        <v>23.1052</v>
      </c>
      <c r="AI31" s="144"/>
      <c r="AJ31" s="11">
        <f t="shared" si="7"/>
        <v>1.75</v>
      </c>
      <c r="AK31" s="10">
        <f>IF($C31&lt;&gt;"",(($G31*15)+AJ31),"")</f>
        <v>72.13</v>
      </c>
      <c r="AL31" s="10">
        <f t="shared" si="8"/>
        <v>0.9</v>
      </c>
      <c r="AM31" s="34">
        <f>IF($C31&lt;&gt;"",(AK31*$D31*AL31),"")</f>
        <v>305.10989999999998</v>
      </c>
      <c r="AN31" s="44">
        <f>IF($C31&lt;&gt;"",(AM31-AK31),"")</f>
        <v>232.97989999999999</v>
      </c>
      <c r="AO31" s="44">
        <f>IF($C31&lt;&gt;"",(AM31/AK31),"")</f>
        <v>4.2300000000000004</v>
      </c>
      <c r="AP31" s="42">
        <f>IF($C31&lt;&gt;"",(AM31/15),"")</f>
        <v>20.34066</v>
      </c>
    </row>
    <row r="32" spans="1:42" ht="18.75" x14ac:dyDescent="0.3">
      <c r="A32" s="95"/>
      <c r="B32" s="2" t="s">
        <v>143</v>
      </c>
      <c r="C32" s="11">
        <v>5.8</v>
      </c>
      <c r="D32" s="10">
        <v>4.7</v>
      </c>
      <c r="E32" s="12">
        <f t="shared" si="9"/>
        <v>27.26</v>
      </c>
      <c r="F32" s="20">
        <v>1.02</v>
      </c>
      <c r="G32" s="23">
        <f t="shared" si="10"/>
        <v>5.9159999999999995</v>
      </c>
      <c r="H32" s="36">
        <f t="shared" si="11"/>
        <v>27.805199999999999</v>
      </c>
      <c r="I32" s="126"/>
      <c r="J32" s="11">
        <f t="shared" si="0"/>
        <v>0.28000000000000003</v>
      </c>
      <c r="K32" s="10">
        <f t="shared" si="12"/>
        <v>1.7589999999999999</v>
      </c>
      <c r="L32" s="12">
        <f t="shared" si="1"/>
        <v>1.5</v>
      </c>
      <c r="M32" s="16">
        <f t="shared" si="13"/>
        <v>12.400950000000002</v>
      </c>
      <c r="N32" s="41">
        <f>IF(C32&lt;&gt;"",(M32-K32),"")</f>
        <v>10.641950000000001</v>
      </c>
      <c r="O32" s="50">
        <f>IF(C32&lt;&gt;"",(M32/K32),"")</f>
        <v>7.0500000000000016</v>
      </c>
      <c r="P32" s="42">
        <f>IF($C32&lt;&gt;"",(M32/0.25),"")</f>
        <v>49.603800000000007</v>
      </c>
      <c r="Q32" s="151"/>
      <c r="R32" s="11">
        <f t="shared" si="2"/>
        <v>0.32</v>
      </c>
      <c r="S32" s="10">
        <f t="shared" si="17"/>
        <v>4.7569999999999997</v>
      </c>
      <c r="T32" s="12">
        <f t="shared" si="3"/>
        <v>1.2</v>
      </c>
      <c r="U32" s="43">
        <f>IF($C32&lt;&gt;"",(S32*$D32*T32),"")</f>
        <v>26.82948</v>
      </c>
      <c r="V32" s="44">
        <f>IF($C32&lt;&gt;"",(U32-S32),"")</f>
        <v>22.072479999999999</v>
      </c>
      <c r="W32" s="50">
        <f>IF($C32&lt;&gt;"",(U32/S32),"")</f>
        <v>5.6400000000000006</v>
      </c>
      <c r="X32" s="42">
        <f>IF($C32&lt;&gt;"",(U32/0.75),"")</f>
        <v>35.772640000000003</v>
      </c>
      <c r="Y32" s="151"/>
      <c r="Z32" s="203" t="str">
        <f t="shared" si="4"/>
        <v>ENETHANE  - RAL 3032 ROJO TRÁFICO - 3001 SEÑALES</v>
      </c>
      <c r="AA32" s="144"/>
      <c r="AB32" s="11">
        <f t="shared" si="5"/>
        <v>1.1200000000000001</v>
      </c>
      <c r="AC32" s="10">
        <f>IF($C32&lt;&gt;"",(($G32*5)+AB32),"")</f>
        <v>30.7</v>
      </c>
      <c r="AD32" s="12">
        <f t="shared" si="6"/>
        <v>1</v>
      </c>
      <c r="AE32" s="16">
        <f>IF($C32&lt;&gt;"",(AC32*$D32*AD32),"")</f>
        <v>144.29</v>
      </c>
      <c r="AF32" s="51">
        <f>IF($C32&lt;&gt;"",(AE32-AC32),"")</f>
        <v>113.58999999999999</v>
      </c>
      <c r="AG32" s="50">
        <f>IF($C32&lt;&gt;"",(AE32/AC32),"")</f>
        <v>4.7</v>
      </c>
      <c r="AH32" s="42">
        <f>IF($C32&lt;&gt;"",(AE32/5),"")</f>
        <v>28.857999999999997</v>
      </c>
      <c r="AI32" s="144"/>
      <c r="AJ32" s="11">
        <f t="shared" si="7"/>
        <v>1.75</v>
      </c>
      <c r="AK32" s="10">
        <f>IF($C32&lt;&gt;"",(($G32*15)+AJ32),"")</f>
        <v>90.49</v>
      </c>
      <c r="AL32" s="10">
        <f t="shared" si="8"/>
        <v>0.9</v>
      </c>
      <c r="AM32" s="34">
        <f>IF($C32&lt;&gt;"",(AK32*$D32*AL32),"")</f>
        <v>382.77269999999999</v>
      </c>
      <c r="AN32" s="44">
        <f>IF($C32&lt;&gt;"",(AM32-AK32),"")</f>
        <v>292.28269999999998</v>
      </c>
      <c r="AO32" s="44">
        <f>IF($C32&lt;&gt;"",(AM32/AK32),"")</f>
        <v>4.2300000000000004</v>
      </c>
      <c r="AP32" s="42">
        <f>IF($C32&lt;&gt;"",(AM32/15),"")</f>
        <v>25.518179999999997</v>
      </c>
    </row>
    <row r="33" spans="1:42" ht="18.75" x14ac:dyDescent="0.3">
      <c r="A33" s="95"/>
      <c r="B33" s="2" t="s">
        <v>141</v>
      </c>
      <c r="C33" s="11">
        <v>4</v>
      </c>
      <c r="D33" s="10">
        <v>4.7</v>
      </c>
      <c r="E33" s="12">
        <f t="shared" si="9"/>
        <v>18.8</v>
      </c>
      <c r="F33" s="20">
        <v>1.02</v>
      </c>
      <c r="G33" s="23">
        <f t="shared" si="10"/>
        <v>4.08</v>
      </c>
      <c r="H33" s="36">
        <f t="shared" si="11"/>
        <v>19.176000000000002</v>
      </c>
      <c r="I33" s="126"/>
      <c r="J33" s="11">
        <f t="shared" si="0"/>
        <v>0.28000000000000003</v>
      </c>
      <c r="K33" s="10">
        <f t="shared" si="12"/>
        <v>1.3</v>
      </c>
      <c r="L33" s="12">
        <f t="shared" si="1"/>
        <v>1.5</v>
      </c>
      <c r="M33" s="16">
        <f t="shared" si="13"/>
        <v>9.1650000000000009</v>
      </c>
      <c r="N33" s="41">
        <f>IF(C33&lt;&gt;"",(M33-K33),"")</f>
        <v>7.8650000000000011</v>
      </c>
      <c r="O33" s="50">
        <f>IF(C33&lt;&gt;"",(M33/K33),"")</f>
        <v>7.0500000000000007</v>
      </c>
      <c r="P33" s="42">
        <f>IF($C33&lt;&gt;"",(M33/0.25),"")</f>
        <v>36.660000000000004</v>
      </c>
      <c r="Q33" s="151"/>
      <c r="R33" s="11">
        <f t="shared" si="2"/>
        <v>0.32</v>
      </c>
      <c r="S33" s="10">
        <f t="shared" si="17"/>
        <v>3.38</v>
      </c>
      <c r="T33" s="12">
        <f t="shared" si="3"/>
        <v>1.2</v>
      </c>
      <c r="U33" s="43">
        <f>IF($C33&lt;&gt;"",(S33*$D33*T33),"")</f>
        <v>19.063199999999998</v>
      </c>
      <c r="V33" s="44">
        <f>IF($C33&lt;&gt;"",(U33-S33),"")</f>
        <v>15.683199999999999</v>
      </c>
      <c r="W33" s="50">
        <f>IF($C33&lt;&gt;"",(U33/S33),"")</f>
        <v>5.64</v>
      </c>
      <c r="X33" s="42">
        <f>IF($C33&lt;&gt;"",(U33/0.75),"")</f>
        <v>25.417599999999997</v>
      </c>
      <c r="Y33" s="151"/>
      <c r="Z33" s="203" t="str">
        <f t="shared" si="4"/>
        <v>ENETHANE  - RAL 5012 AZUL LUMINOSO</v>
      </c>
      <c r="AA33" s="144"/>
      <c r="AB33" s="11">
        <f t="shared" si="5"/>
        <v>1.1200000000000001</v>
      </c>
      <c r="AC33" s="10">
        <f>IF($C33&lt;&gt;"",(($G33*5)+AB33),"")</f>
        <v>21.52</v>
      </c>
      <c r="AD33" s="12">
        <f t="shared" si="6"/>
        <v>1</v>
      </c>
      <c r="AE33" s="16">
        <f>IF($C33&lt;&gt;"",(AC33*$D33*AD33),"")</f>
        <v>101.14400000000001</v>
      </c>
      <c r="AF33" s="51">
        <f>IF($C33&lt;&gt;"",(AE33-AC33),"")</f>
        <v>79.624000000000009</v>
      </c>
      <c r="AG33" s="50">
        <f>IF($C33&lt;&gt;"",(AE33/AC33),"")</f>
        <v>4.7</v>
      </c>
      <c r="AH33" s="42">
        <f>IF($C33&lt;&gt;"",(AE33/5),"")</f>
        <v>20.2288</v>
      </c>
      <c r="AI33" s="144"/>
      <c r="AJ33" s="11">
        <f t="shared" si="7"/>
        <v>1.75</v>
      </c>
      <c r="AK33" s="10">
        <f>IF($C33&lt;&gt;"",(($G33*15)+AJ33),"")</f>
        <v>62.95</v>
      </c>
      <c r="AL33" s="10">
        <f t="shared" si="8"/>
        <v>0.9</v>
      </c>
      <c r="AM33" s="34">
        <f>IF($C33&lt;&gt;"",(AK33*$D33*AL33),"")</f>
        <v>266.27850000000001</v>
      </c>
      <c r="AN33" s="44">
        <f>IF($C33&lt;&gt;"",(AM33-AK33),"")</f>
        <v>203.32850000000002</v>
      </c>
      <c r="AO33" s="44">
        <f>IF($C33&lt;&gt;"",(AM33/AK33),"")</f>
        <v>4.2299999999999995</v>
      </c>
      <c r="AP33" s="42">
        <f>IF($C33&lt;&gt;"",(AM33/15),"")</f>
        <v>17.751899999999999</v>
      </c>
    </row>
    <row r="34" spans="1:42" ht="18.75" x14ac:dyDescent="0.3">
      <c r="A34" s="95"/>
      <c r="B34" s="2" t="s">
        <v>142</v>
      </c>
      <c r="C34" s="11">
        <v>4.0999999999999996</v>
      </c>
      <c r="D34" s="10">
        <v>4.7</v>
      </c>
      <c r="E34" s="12">
        <f t="shared" si="9"/>
        <v>19.27</v>
      </c>
      <c r="F34" s="20">
        <v>1.02</v>
      </c>
      <c r="G34" s="23">
        <f t="shared" si="10"/>
        <v>4.1819999999999995</v>
      </c>
      <c r="H34" s="36">
        <f t="shared" si="11"/>
        <v>19.655399999999997</v>
      </c>
      <c r="I34" s="126"/>
      <c r="J34" s="11">
        <f t="shared" si="0"/>
        <v>0.28000000000000003</v>
      </c>
      <c r="K34" s="10">
        <f t="shared" si="12"/>
        <v>1.3254999999999999</v>
      </c>
      <c r="L34" s="12">
        <f t="shared" si="1"/>
        <v>1.5</v>
      </c>
      <c r="M34" s="16">
        <f t="shared" si="13"/>
        <v>9.3447750000000003</v>
      </c>
      <c r="N34" s="41">
        <f>IF(C34&lt;&gt;"",(M34-K34),"")</f>
        <v>8.0192750000000004</v>
      </c>
      <c r="O34" s="50">
        <f>IF(C34&lt;&gt;"",(M34/K34),"")</f>
        <v>7.0500000000000007</v>
      </c>
      <c r="P34" s="42">
        <f>IF($C34&lt;&gt;"",(M34/0.25),"")</f>
        <v>37.379100000000001</v>
      </c>
      <c r="Q34" s="151"/>
      <c r="R34" s="11">
        <f t="shared" si="2"/>
        <v>0.32</v>
      </c>
      <c r="S34" s="10">
        <f t="shared" si="17"/>
        <v>3.4564999999999997</v>
      </c>
      <c r="T34" s="12">
        <f t="shared" si="3"/>
        <v>1.2</v>
      </c>
      <c r="U34" s="43">
        <f>IF($C34&lt;&gt;"",(S34*$D34*T34),"")</f>
        <v>19.494659999999996</v>
      </c>
      <c r="V34" s="44">
        <f>IF($C34&lt;&gt;"",(U34-S34),"")</f>
        <v>16.038159999999998</v>
      </c>
      <c r="W34" s="50">
        <f>IF($C34&lt;&gt;"",(U34/S34),"")</f>
        <v>5.64</v>
      </c>
      <c r="X34" s="42">
        <f>IF($C34&lt;&gt;"",(U34/0.75),"")</f>
        <v>25.992879999999996</v>
      </c>
      <c r="Y34" s="151"/>
      <c r="Z34" s="203" t="str">
        <f t="shared" si="4"/>
        <v>ENETHANE  - RAL 6018 VERDE AMARILLENTO</v>
      </c>
      <c r="AA34" s="144"/>
      <c r="AB34" s="11">
        <f t="shared" si="5"/>
        <v>1.1200000000000001</v>
      </c>
      <c r="AC34" s="10">
        <f>IF($C34&lt;&gt;"",(($G34*5)+AB34),"")</f>
        <v>22.029999999999998</v>
      </c>
      <c r="AD34" s="12">
        <f t="shared" si="6"/>
        <v>1</v>
      </c>
      <c r="AE34" s="16">
        <f>IF($C34&lt;&gt;"",(AC34*$D34*AD34),"")</f>
        <v>103.541</v>
      </c>
      <c r="AF34" s="51">
        <f>IF($C34&lt;&gt;"",(AE34-AC34),"")</f>
        <v>81.510999999999996</v>
      </c>
      <c r="AG34" s="50">
        <f>IF($C34&lt;&gt;"",(AE34/AC34),"")</f>
        <v>4.7</v>
      </c>
      <c r="AH34" s="42">
        <f>IF($C34&lt;&gt;"",(AE34/5),"")</f>
        <v>20.708199999999998</v>
      </c>
      <c r="AI34" s="144"/>
      <c r="AJ34" s="11">
        <f t="shared" si="7"/>
        <v>1.75</v>
      </c>
      <c r="AK34" s="10">
        <f>IF($C34&lt;&gt;"",(($G34*15)+AJ34),"")</f>
        <v>64.47999999999999</v>
      </c>
      <c r="AL34" s="10">
        <f t="shared" si="8"/>
        <v>0.9</v>
      </c>
      <c r="AM34" s="34">
        <f>IF($C34&lt;&gt;"",(AK34*$D34*AL34),"")</f>
        <v>272.75040000000001</v>
      </c>
      <c r="AN34" s="44">
        <f>IF($C34&lt;&gt;"",(AM34-AK34),"")</f>
        <v>208.27040000000002</v>
      </c>
      <c r="AO34" s="44">
        <f>IF($C34&lt;&gt;"",(AM34/AK34),"")</f>
        <v>4.2300000000000013</v>
      </c>
      <c r="AP34" s="42">
        <f>IF($C34&lt;&gt;"",(AM34/15),"")</f>
        <v>18.18336</v>
      </c>
    </row>
    <row r="35" spans="1:42" ht="18.75" x14ac:dyDescent="0.3">
      <c r="A35" s="95"/>
      <c r="B35" s="19"/>
      <c r="C35" s="11"/>
      <c r="D35" s="10"/>
      <c r="E35" s="12"/>
      <c r="F35" s="20"/>
      <c r="G35" s="23"/>
      <c r="H35" s="36"/>
      <c r="I35" s="126"/>
      <c r="J35" s="11"/>
      <c r="K35" s="10"/>
      <c r="L35" s="12"/>
      <c r="M35" s="16"/>
      <c r="N35" s="41"/>
      <c r="O35" s="50"/>
      <c r="P35" s="42"/>
      <c r="Q35" s="151"/>
      <c r="R35" s="11"/>
      <c r="S35" s="10"/>
      <c r="T35" s="12"/>
      <c r="U35" s="43"/>
      <c r="V35" s="44"/>
      <c r="W35" s="50"/>
      <c r="X35" s="42"/>
      <c r="Y35" s="151"/>
      <c r="Z35" s="203"/>
      <c r="AA35" s="144"/>
      <c r="AB35" s="11"/>
      <c r="AC35" s="10"/>
      <c r="AD35" s="12"/>
      <c r="AE35" s="16"/>
      <c r="AF35" s="51"/>
      <c r="AG35" s="50"/>
      <c r="AH35" s="42"/>
      <c r="AI35" s="144"/>
      <c r="AJ35" s="11"/>
      <c r="AK35" s="10"/>
      <c r="AL35" s="10"/>
      <c r="AM35" s="34"/>
      <c r="AN35" s="44"/>
      <c r="AO35" s="44"/>
      <c r="AP35" s="42"/>
    </row>
    <row r="36" spans="1:42" ht="18.75" x14ac:dyDescent="0.3">
      <c r="A36" s="95"/>
      <c r="B36" s="19"/>
      <c r="C36" s="11"/>
      <c r="D36" s="10"/>
      <c r="E36" s="12"/>
      <c r="F36" s="20"/>
      <c r="G36" s="23"/>
      <c r="H36" s="36"/>
      <c r="I36" s="126"/>
      <c r="J36" s="11"/>
      <c r="K36" s="10"/>
      <c r="L36" s="12"/>
      <c r="M36" s="16"/>
      <c r="N36" s="41"/>
      <c r="O36" s="50"/>
      <c r="P36" s="42"/>
      <c r="Q36" s="151"/>
      <c r="R36" s="11"/>
      <c r="S36" s="10"/>
      <c r="T36" s="12"/>
      <c r="U36" s="43"/>
      <c r="V36" s="44"/>
      <c r="W36" s="50"/>
      <c r="X36" s="42"/>
      <c r="Y36" s="151"/>
      <c r="Z36" s="203"/>
      <c r="AA36" s="144"/>
      <c r="AB36" s="11"/>
      <c r="AC36" s="10"/>
      <c r="AD36" s="12"/>
      <c r="AE36" s="16"/>
      <c r="AF36" s="51"/>
      <c r="AG36" s="50"/>
      <c r="AH36" s="42"/>
      <c r="AI36" s="144"/>
      <c r="AJ36" s="11"/>
      <c r="AK36" s="10"/>
      <c r="AL36" s="10"/>
      <c r="AM36" s="34"/>
      <c r="AN36" s="44"/>
      <c r="AO36" s="44"/>
      <c r="AP36" s="42"/>
    </row>
    <row r="37" spans="1:42" ht="18.75" x14ac:dyDescent="0.3">
      <c r="A37" s="95"/>
      <c r="B37" s="19"/>
      <c r="C37" s="11"/>
      <c r="D37" s="10"/>
      <c r="E37" s="12"/>
      <c r="F37" s="20"/>
      <c r="G37" s="23"/>
      <c r="H37" s="36"/>
      <c r="I37" s="126"/>
      <c r="J37" s="11"/>
      <c r="K37" s="10"/>
      <c r="L37" s="12"/>
      <c r="M37" s="16"/>
      <c r="N37" s="41"/>
      <c r="O37" s="50"/>
      <c r="P37" s="42"/>
      <c r="Q37" s="151"/>
      <c r="R37" s="11"/>
      <c r="S37" s="10"/>
      <c r="T37" s="12"/>
      <c r="U37" s="43"/>
      <c r="V37" s="44"/>
      <c r="W37" s="50"/>
      <c r="X37" s="42"/>
      <c r="Y37" s="151"/>
      <c r="Z37" s="203"/>
      <c r="AA37" s="144"/>
      <c r="AB37" s="11"/>
      <c r="AC37" s="10"/>
      <c r="AD37" s="12"/>
      <c r="AE37" s="16"/>
      <c r="AF37" s="51"/>
      <c r="AG37" s="50"/>
      <c r="AH37" s="42"/>
      <c r="AI37" s="144"/>
      <c r="AJ37" s="11"/>
      <c r="AK37" s="10"/>
      <c r="AL37" s="10"/>
      <c r="AM37" s="34"/>
      <c r="AN37" s="44"/>
      <c r="AO37" s="44"/>
      <c r="AP37" s="42"/>
    </row>
    <row r="38" spans="1:42" ht="18.75" x14ac:dyDescent="0.3">
      <c r="A38" s="95"/>
      <c r="B38" s="2" t="s">
        <v>134</v>
      </c>
      <c r="C38" s="11">
        <v>4.0999999999999996</v>
      </c>
      <c r="D38" s="10">
        <v>4.5</v>
      </c>
      <c r="E38" s="12">
        <f t="shared" ref="E38:E47" si="32">IF(C38&lt;&gt;"",(C38*D38),"")</f>
        <v>18.45</v>
      </c>
      <c r="F38" s="20">
        <v>1.02</v>
      </c>
      <c r="G38" s="23">
        <f t="shared" ref="G38:G47" si="33">IF(C38&lt;&gt;"",(C38*F38),"")</f>
        <v>4.1819999999999995</v>
      </c>
      <c r="H38" s="36">
        <f t="shared" ref="H38:H47" si="34">IF(C38&lt;&gt;"",(G38*D38),"")</f>
        <v>18.818999999999999</v>
      </c>
      <c r="I38" s="126"/>
      <c r="J38" s="11">
        <f t="shared" si="0"/>
        <v>0.28000000000000003</v>
      </c>
      <c r="K38" s="10">
        <f t="shared" ref="K38:K47" si="35">IF(C38&lt;&gt;"",((G38*0.25)+J38),"")</f>
        <v>1.3254999999999999</v>
      </c>
      <c r="L38" s="12">
        <f t="shared" si="1"/>
        <v>1.5</v>
      </c>
      <c r="M38" s="16">
        <f t="shared" ref="M38:M47" si="36">IF(C38&lt;&gt;"",(K38*D38*L38),"")</f>
        <v>8.9471249999999998</v>
      </c>
      <c r="N38" s="41">
        <f t="shared" ref="N38:N47" si="37">IF(C38&lt;&gt;"",(M38-K38),"")</f>
        <v>7.6216249999999999</v>
      </c>
      <c r="O38" s="50">
        <f t="shared" ref="O38:O47" si="38">IF(C38&lt;&gt;"",(M38/K38),"")</f>
        <v>6.75</v>
      </c>
      <c r="P38" s="42">
        <f t="shared" ref="P38:P47" si="39">IF($C38&lt;&gt;"",(M38/0.25),"")</f>
        <v>35.788499999999999</v>
      </c>
      <c r="Q38" s="151"/>
      <c r="R38" s="11">
        <f t="shared" si="2"/>
        <v>0.32</v>
      </c>
      <c r="S38" s="10">
        <f t="shared" ref="S38:S47" si="40">IF($C38&lt;&gt;"",(($G38*0.75)+R38),"")</f>
        <v>3.4564999999999997</v>
      </c>
      <c r="T38" s="12">
        <f t="shared" si="3"/>
        <v>1.2</v>
      </c>
      <c r="U38" s="43">
        <f t="shared" ref="U38:U47" si="41">IF($C38&lt;&gt;"",(S38*$D38*T38),"")</f>
        <v>18.665099999999995</v>
      </c>
      <c r="V38" s="44">
        <f t="shared" ref="V38:V47" si="42">IF($C38&lt;&gt;"",(U38-S38),"")</f>
        <v>15.208599999999995</v>
      </c>
      <c r="W38" s="50">
        <f t="shared" ref="W38:W47" si="43">IF($C38&lt;&gt;"",(U38/S38),"")</f>
        <v>5.3999999999999995</v>
      </c>
      <c r="X38" s="42">
        <f t="shared" ref="X38:X47" si="44">IF($C38&lt;&gt;"",(U38/0.75),"")</f>
        <v>24.886799999999994</v>
      </c>
      <c r="Y38" s="151"/>
      <c r="Z38" s="203" t="str">
        <f t="shared" si="4"/>
        <v>ENETHANE  METAL ANTIOXIDANTE - COLOR BLANCO</v>
      </c>
      <c r="AA38" s="144"/>
      <c r="AB38" s="11">
        <f t="shared" si="5"/>
        <v>1.1200000000000001</v>
      </c>
      <c r="AC38" s="10">
        <f t="shared" ref="AC38:AC47" si="45">IF($C38&lt;&gt;"",(($G38*5)+AB38),"")</f>
        <v>22.029999999999998</v>
      </c>
      <c r="AD38" s="12">
        <f t="shared" si="6"/>
        <v>1</v>
      </c>
      <c r="AE38" s="16">
        <f t="shared" ref="AE38:AE47" si="46">IF($C38&lt;&gt;"",(AC38*$D38*AD38),"")</f>
        <v>99.134999999999991</v>
      </c>
      <c r="AF38" s="51">
        <f t="shared" ref="AF38:AF47" si="47">IF($C38&lt;&gt;"",(AE38-AC38),"")</f>
        <v>77.10499999999999</v>
      </c>
      <c r="AG38" s="50">
        <f t="shared" ref="AG38:AG47" si="48">IF($C38&lt;&gt;"",(AE38/AC38),"")</f>
        <v>4.5</v>
      </c>
      <c r="AH38" s="42">
        <f t="shared" ref="AH38:AH47" si="49">IF($C38&lt;&gt;"",(AE38/5),"")</f>
        <v>19.826999999999998</v>
      </c>
      <c r="AI38" s="144"/>
      <c r="AJ38" s="11">
        <f t="shared" si="7"/>
        <v>1.75</v>
      </c>
      <c r="AK38" s="10">
        <f t="shared" ref="AK38:AK47" si="50">IF($C38&lt;&gt;"",(($G38*15)+AJ38),"")</f>
        <v>64.47999999999999</v>
      </c>
      <c r="AL38" s="10">
        <f t="shared" si="8"/>
        <v>0.9</v>
      </c>
      <c r="AM38" s="34">
        <f t="shared" ref="AM38:AM47" si="51">IF($C38&lt;&gt;"",(AK38*$D38*AL38),"")</f>
        <v>261.14400000000001</v>
      </c>
      <c r="AN38" s="44">
        <f t="shared" ref="AN38:AN47" si="52">IF($C38&lt;&gt;"",(AM38-AK38),"")</f>
        <v>196.66400000000002</v>
      </c>
      <c r="AO38" s="44">
        <f t="shared" ref="AO38:AO47" si="53">IF($C38&lt;&gt;"",(AM38/AK38),"")</f>
        <v>4.0500000000000007</v>
      </c>
      <c r="AP38" s="42">
        <f t="shared" ref="AP38:AP47" si="54">IF($C38&lt;&gt;"",(AM38/15),"")</f>
        <v>17.409600000000001</v>
      </c>
    </row>
    <row r="39" spans="1:42" ht="18.75" x14ac:dyDescent="0.3">
      <c r="A39" s="95"/>
      <c r="B39" s="2" t="s">
        <v>119</v>
      </c>
      <c r="C39" s="11"/>
      <c r="D39" s="10"/>
      <c r="E39" s="12" t="str">
        <f t="shared" si="32"/>
        <v/>
      </c>
      <c r="F39" s="20"/>
      <c r="G39" s="23" t="str">
        <f t="shared" si="33"/>
        <v/>
      </c>
      <c r="H39" s="36" t="str">
        <f t="shared" si="34"/>
        <v/>
      </c>
      <c r="I39" s="126"/>
      <c r="J39" s="11">
        <f t="shared" si="0"/>
        <v>0.28000000000000003</v>
      </c>
      <c r="K39" s="10" t="str">
        <f t="shared" si="35"/>
        <v/>
      </c>
      <c r="L39" s="12">
        <f t="shared" si="1"/>
        <v>1.5</v>
      </c>
      <c r="M39" s="16" t="str">
        <f t="shared" si="36"/>
        <v/>
      </c>
      <c r="N39" s="41" t="str">
        <f t="shared" si="37"/>
        <v/>
      </c>
      <c r="O39" s="50" t="str">
        <f t="shared" si="38"/>
        <v/>
      </c>
      <c r="P39" s="42" t="str">
        <f t="shared" si="39"/>
        <v/>
      </c>
      <c r="Q39" s="151"/>
      <c r="R39" s="11">
        <f t="shared" si="2"/>
        <v>0.32</v>
      </c>
      <c r="S39" s="10" t="str">
        <f t="shared" si="40"/>
        <v/>
      </c>
      <c r="T39" s="12">
        <f t="shared" si="3"/>
        <v>1.2</v>
      </c>
      <c r="U39" s="43" t="str">
        <f t="shared" si="41"/>
        <v/>
      </c>
      <c r="V39" s="44" t="str">
        <f t="shared" si="42"/>
        <v/>
      </c>
      <c r="W39" s="50" t="str">
        <f t="shared" si="43"/>
        <v/>
      </c>
      <c r="X39" s="42" t="str">
        <f t="shared" si="44"/>
        <v/>
      </c>
      <c r="Y39" s="151"/>
      <c r="Z39" s="203" t="str">
        <f t="shared" si="4"/>
        <v xml:space="preserve"> ( POLIURETANO ACRILICO DE ALTA CALIDAD SOLVENTE )</v>
      </c>
      <c r="AA39" s="144"/>
      <c r="AB39" s="11">
        <f t="shared" si="5"/>
        <v>1.1200000000000001</v>
      </c>
      <c r="AC39" s="10" t="str">
        <f t="shared" si="45"/>
        <v/>
      </c>
      <c r="AD39" s="12">
        <f t="shared" si="6"/>
        <v>1</v>
      </c>
      <c r="AE39" s="16" t="str">
        <f t="shared" si="46"/>
        <v/>
      </c>
      <c r="AF39" s="51" t="str">
        <f t="shared" si="47"/>
        <v/>
      </c>
      <c r="AG39" s="50" t="str">
        <f t="shared" si="48"/>
        <v/>
      </c>
      <c r="AH39" s="42" t="str">
        <f t="shared" si="49"/>
        <v/>
      </c>
      <c r="AI39" s="144"/>
      <c r="AJ39" s="11">
        <f t="shared" si="7"/>
        <v>1.75</v>
      </c>
      <c r="AK39" s="10" t="str">
        <f t="shared" si="50"/>
        <v/>
      </c>
      <c r="AL39" s="10">
        <f t="shared" si="8"/>
        <v>0.9</v>
      </c>
      <c r="AM39" s="34" t="str">
        <f t="shared" si="51"/>
        <v/>
      </c>
      <c r="AN39" s="44" t="str">
        <f t="shared" si="52"/>
        <v/>
      </c>
      <c r="AO39" s="44" t="str">
        <f t="shared" si="53"/>
        <v/>
      </c>
      <c r="AP39" s="42" t="str">
        <f t="shared" si="54"/>
        <v/>
      </c>
    </row>
    <row r="40" spans="1:42" ht="18.75" x14ac:dyDescent="0.3">
      <c r="A40" s="95"/>
      <c r="B40" s="2" t="s">
        <v>135</v>
      </c>
      <c r="C40" s="11">
        <v>4.3</v>
      </c>
      <c r="D40" s="10">
        <v>4.5</v>
      </c>
      <c r="E40" s="12">
        <f t="shared" si="32"/>
        <v>19.349999999999998</v>
      </c>
      <c r="F40" s="20">
        <v>1.02</v>
      </c>
      <c r="G40" s="23">
        <f t="shared" si="33"/>
        <v>4.3860000000000001</v>
      </c>
      <c r="H40" s="36">
        <f t="shared" si="34"/>
        <v>19.737000000000002</v>
      </c>
      <c r="I40" s="126"/>
      <c r="J40" s="11">
        <f t="shared" si="0"/>
        <v>0.28000000000000003</v>
      </c>
      <c r="K40" s="10">
        <f t="shared" si="35"/>
        <v>1.3765000000000001</v>
      </c>
      <c r="L40" s="12">
        <f t="shared" si="1"/>
        <v>1.5</v>
      </c>
      <c r="M40" s="16">
        <f t="shared" si="36"/>
        <v>9.2913750000000004</v>
      </c>
      <c r="N40" s="41">
        <f t="shared" si="37"/>
        <v>7.9148750000000003</v>
      </c>
      <c r="O40" s="50">
        <f t="shared" si="38"/>
        <v>6.75</v>
      </c>
      <c r="P40" s="42">
        <f t="shared" si="39"/>
        <v>37.165500000000002</v>
      </c>
      <c r="Q40" s="151"/>
      <c r="R40" s="11">
        <f t="shared" si="2"/>
        <v>0.32</v>
      </c>
      <c r="S40" s="10">
        <f t="shared" si="40"/>
        <v>3.6095000000000002</v>
      </c>
      <c r="T40" s="12">
        <f t="shared" si="3"/>
        <v>1.2</v>
      </c>
      <c r="U40" s="43">
        <f t="shared" si="41"/>
        <v>19.491299999999999</v>
      </c>
      <c r="V40" s="44">
        <f t="shared" si="42"/>
        <v>15.881799999999998</v>
      </c>
      <c r="W40" s="50">
        <f t="shared" si="43"/>
        <v>5.3999999999999995</v>
      </c>
      <c r="X40" s="42">
        <f t="shared" si="44"/>
        <v>25.988399999999999</v>
      </c>
      <c r="Y40" s="151"/>
      <c r="Z40" s="203" t="str">
        <f t="shared" si="4"/>
        <v>ENETHANE  METAL ANTIOXIDANTE - COLOR CARTA NORMAL</v>
      </c>
      <c r="AA40" s="144"/>
      <c r="AB40" s="11">
        <f t="shared" si="5"/>
        <v>1.1200000000000001</v>
      </c>
      <c r="AC40" s="10">
        <f t="shared" si="45"/>
        <v>23.05</v>
      </c>
      <c r="AD40" s="12">
        <f t="shared" si="6"/>
        <v>1</v>
      </c>
      <c r="AE40" s="16">
        <f t="shared" si="46"/>
        <v>103.72500000000001</v>
      </c>
      <c r="AF40" s="51">
        <f t="shared" si="47"/>
        <v>80.675000000000011</v>
      </c>
      <c r="AG40" s="50">
        <f t="shared" si="48"/>
        <v>4.5</v>
      </c>
      <c r="AH40" s="42">
        <f t="shared" si="49"/>
        <v>20.745000000000001</v>
      </c>
      <c r="AI40" s="144"/>
      <c r="AJ40" s="11">
        <f t="shared" si="7"/>
        <v>1.75</v>
      </c>
      <c r="AK40" s="10">
        <f t="shared" si="50"/>
        <v>67.540000000000006</v>
      </c>
      <c r="AL40" s="10">
        <f t="shared" si="8"/>
        <v>0.9</v>
      </c>
      <c r="AM40" s="34">
        <f t="shared" si="51"/>
        <v>273.53700000000003</v>
      </c>
      <c r="AN40" s="44">
        <f t="shared" si="52"/>
        <v>205.99700000000001</v>
      </c>
      <c r="AO40" s="44">
        <f t="shared" si="53"/>
        <v>4.05</v>
      </c>
      <c r="AP40" s="42">
        <f t="shared" si="54"/>
        <v>18.235800000000001</v>
      </c>
    </row>
    <row r="41" spans="1:42" ht="18.75" x14ac:dyDescent="0.3">
      <c r="A41" s="95"/>
      <c r="B41" s="2" t="s">
        <v>119</v>
      </c>
      <c r="C41" s="11"/>
      <c r="D41" s="10"/>
      <c r="E41" s="12" t="str">
        <f t="shared" si="32"/>
        <v/>
      </c>
      <c r="F41" s="20"/>
      <c r="G41" s="23" t="str">
        <f t="shared" si="33"/>
        <v/>
      </c>
      <c r="H41" s="36" t="str">
        <f t="shared" si="34"/>
        <v/>
      </c>
      <c r="I41" s="126"/>
      <c r="J41" s="11">
        <f t="shared" si="0"/>
        <v>0.28000000000000003</v>
      </c>
      <c r="K41" s="10" t="str">
        <f t="shared" si="35"/>
        <v/>
      </c>
      <c r="L41" s="12">
        <f t="shared" si="1"/>
        <v>1.5</v>
      </c>
      <c r="M41" s="16" t="str">
        <f t="shared" si="36"/>
        <v/>
      </c>
      <c r="N41" s="41" t="str">
        <f t="shared" si="37"/>
        <v/>
      </c>
      <c r="O41" s="50" t="str">
        <f t="shared" si="38"/>
        <v/>
      </c>
      <c r="P41" s="42" t="str">
        <f t="shared" si="39"/>
        <v/>
      </c>
      <c r="Q41" s="151"/>
      <c r="R41" s="11">
        <f t="shared" si="2"/>
        <v>0.32</v>
      </c>
      <c r="S41" s="10" t="str">
        <f t="shared" si="40"/>
        <v/>
      </c>
      <c r="T41" s="12">
        <f t="shared" si="3"/>
        <v>1.2</v>
      </c>
      <c r="U41" s="43" t="str">
        <f t="shared" si="41"/>
        <v/>
      </c>
      <c r="V41" s="44" t="str">
        <f t="shared" si="42"/>
        <v/>
      </c>
      <c r="W41" s="50" t="str">
        <f t="shared" si="43"/>
        <v/>
      </c>
      <c r="X41" s="42" t="str">
        <f t="shared" si="44"/>
        <v/>
      </c>
      <c r="Y41" s="151"/>
      <c r="Z41" s="203" t="str">
        <f t="shared" si="4"/>
        <v xml:space="preserve"> ( POLIURETANO ACRILICO DE ALTA CALIDAD SOLVENTE )</v>
      </c>
      <c r="AA41" s="144"/>
      <c r="AB41" s="11">
        <f t="shared" si="5"/>
        <v>1.1200000000000001</v>
      </c>
      <c r="AC41" s="10" t="str">
        <f t="shared" si="45"/>
        <v/>
      </c>
      <c r="AD41" s="12">
        <f t="shared" si="6"/>
        <v>1</v>
      </c>
      <c r="AE41" s="16" t="str">
        <f t="shared" si="46"/>
        <v/>
      </c>
      <c r="AF41" s="51" t="str">
        <f t="shared" si="47"/>
        <v/>
      </c>
      <c r="AG41" s="50" t="str">
        <f t="shared" si="48"/>
        <v/>
      </c>
      <c r="AH41" s="42" t="str">
        <f t="shared" si="49"/>
        <v/>
      </c>
      <c r="AI41" s="144"/>
      <c r="AJ41" s="11">
        <f t="shared" si="7"/>
        <v>1.75</v>
      </c>
      <c r="AK41" s="10" t="str">
        <f t="shared" si="50"/>
        <v/>
      </c>
      <c r="AL41" s="10">
        <f t="shared" si="8"/>
        <v>0.9</v>
      </c>
      <c r="AM41" s="34" t="str">
        <f t="shared" si="51"/>
        <v/>
      </c>
      <c r="AN41" s="44" t="str">
        <f t="shared" si="52"/>
        <v/>
      </c>
      <c r="AO41" s="44" t="str">
        <f t="shared" si="53"/>
        <v/>
      </c>
      <c r="AP41" s="42" t="str">
        <f t="shared" si="54"/>
        <v/>
      </c>
    </row>
    <row r="42" spans="1:42" ht="18.75" x14ac:dyDescent="0.3">
      <c r="A42" s="95"/>
      <c r="B42" s="2" t="s">
        <v>136</v>
      </c>
      <c r="C42" s="11">
        <v>5.9</v>
      </c>
      <c r="D42" s="10">
        <v>4.5</v>
      </c>
      <c r="E42" s="12">
        <f t="shared" si="32"/>
        <v>26.55</v>
      </c>
      <c r="F42" s="20">
        <v>1.02</v>
      </c>
      <c r="G42" s="23">
        <f t="shared" si="33"/>
        <v>6.0180000000000007</v>
      </c>
      <c r="H42" s="36">
        <f t="shared" si="34"/>
        <v>27.081000000000003</v>
      </c>
      <c r="I42" s="126"/>
      <c r="J42" s="11">
        <f t="shared" si="0"/>
        <v>0.28000000000000003</v>
      </c>
      <c r="K42" s="10">
        <f t="shared" si="35"/>
        <v>1.7845000000000002</v>
      </c>
      <c r="L42" s="12">
        <f t="shared" si="1"/>
        <v>1.5</v>
      </c>
      <c r="M42" s="16">
        <f t="shared" si="36"/>
        <v>12.045375</v>
      </c>
      <c r="N42" s="41">
        <f t="shared" si="37"/>
        <v>10.260875</v>
      </c>
      <c r="O42" s="50">
        <f t="shared" si="38"/>
        <v>6.7499999999999991</v>
      </c>
      <c r="P42" s="42">
        <f t="shared" si="39"/>
        <v>48.1815</v>
      </c>
      <c r="Q42" s="151"/>
      <c r="R42" s="11">
        <f t="shared" si="2"/>
        <v>0.32</v>
      </c>
      <c r="S42" s="10">
        <f t="shared" si="40"/>
        <v>4.8335000000000008</v>
      </c>
      <c r="T42" s="12">
        <f t="shared" si="3"/>
        <v>1.2</v>
      </c>
      <c r="U42" s="43">
        <f t="shared" si="41"/>
        <v>26.100900000000003</v>
      </c>
      <c r="V42" s="44">
        <f t="shared" si="42"/>
        <v>21.267400000000002</v>
      </c>
      <c r="W42" s="50">
        <f t="shared" si="43"/>
        <v>5.3999999999999995</v>
      </c>
      <c r="X42" s="42">
        <f t="shared" si="44"/>
        <v>34.801200000000001</v>
      </c>
      <c r="Y42" s="151"/>
      <c r="Z42" s="203" t="str">
        <f t="shared" si="4"/>
        <v>ENETHANE  METAL ANTIOXIDANTE -COLORES RAL VIVOS</v>
      </c>
      <c r="AA42" s="144"/>
      <c r="AB42" s="11">
        <f t="shared" si="5"/>
        <v>1.1200000000000001</v>
      </c>
      <c r="AC42" s="10">
        <f t="shared" si="45"/>
        <v>31.210000000000004</v>
      </c>
      <c r="AD42" s="12">
        <f t="shared" si="6"/>
        <v>1</v>
      </c>
      <c r="AE42" s="16">
        <f t="shared" si="46"/>
        <v>140.44500000000002</v>
      </c>
      <c r="AF42" s="51">
        <f t="shared" si="47"/>
        <v>109.23500000000001</v>
      </c>
      <c r="AG42" s="50">
        <f t="shared" si="48"/>
        <v>4.5</v>
      </c>
      <c r="AH42" s="42">
        <f t="shared" si="49"/>
        <v>28.089000000000006</v>
      </c>
      <c r="AI42" s="144"/>
      <c r="AJ42" s="11">
        <f t="shared" si="7"/>
        <v>1.75</v>
      </c>
      <c r="AK42" s="10">
        <f t="shared" si="50"/>
        <v>92.02000000000001</v>
      </c>
      <c r="AL42" s="10">
        <f t="shared" si="8"/>
        <v>0.9</v>
      </c>
      <c r="AM42" s="34">
        <f t="shared" si="51"/>
        <v>372.68100000000004</v>
      </c>
      <c r="AN42" s="44">
        <f t="shared" si="52"/>
        <v>280.66100000000006</v>
      </c>
      <c r="AO42" s="44">
        <f t="shared" si="53"/>
        <v>4.05</v>
      </c>
      <c r="AP42" s="42">
        <f t="shared" si="54"/>
        <v>24.845400000000001</v>
      </c>
    </row>
    <row r="43" spans="1:42" ht="18.75" x14ac:dyDescent="0.3">
      <c r="A43" s="95"/>
      <c r="B43" s="2" t="s">
        <v>119</v>
      </c>
      <c r="C43" s="11"/>
      <c r="D43" s="10"/>
      <c r="E43" s="12" t="str">
        <f t="shared" si="32"/>
        <v/>
      </c>
      <c r="F43" s="20"/>
      <c r="G43" s="23" t="str">
        <f t="shared" si="33"/>
        <v/>
      </c>
      <c r="H43" s="36" t="str">
        <f t="shared" si="34"/>
        <v/>
      </c>
      <c r="I43" s="126"/>
      <c r="J43" s="11">
        <f t="shared" si="0"/>
        <v>0.28000000000000003</v>
      </c>
      <c r="K43" s="10" t="str">
        <f t="shared" si="35"/>
        <v/>
      </c>
      <c r="L43" s="12">
        <f t="shared" si="1"/>
        <v>1.5</v>
      </c>
      <c r="M43" s="16" t="str">
        <f t="shared" si="36"/>
        <v/>
      </c>
      <c r="N43" s="41" t="str">
        <f t="shared" si="37"/>
        <v/>
      </c>
      <c r="O43" s="50" t="str">
        <f t="shared" si="38"/>
        <v/>
      </c>
      <c r="P43" s="42" t="str">
        <f t="shared" si="39"/>
        <v/>
      </c>
      <c r="Q43" s="151"/>
      <c r="R43" s="11">
        <f t="shared" si="2"/>
        <v>0.32</v>
      </c>
      <c r="S43" s="10" t="str">
        <f t="shared" si="40"/>
        <v/>
      </c>
      <c r="T43" s="12">
        <f t="shared" si="3"/>
        <v>1.2</v>
      </c>
      <c r="U43" s="43" t="str">
        <f t="shared" si="41"/>
        <v/>
      </c>
      <c r="V43" s="44" t="str">
        <f t="shared" si="42"/>
        <v/>
      </c>
      <c r="W43" s="50" t="str">
        <f t="shared" si="43"/>
        <v/>
      </c>
      <c r="X43" s="42" t="str">
        <f t="shared" si="44"/>
        <v/>
      </c>
      <c r="Y43" s="151"/>
      <c r="Z43" s="203" t="str">
        <f t="shared" si="4"/>
        <v xml:space="preserve"> ( POLIURETANO ACRILICO DE ALTA CALIDAD SOLVENTE )</v>
      </c>
      <c r="AA43" s="144"/>
      <c r="AB43" s="11">
        <f t="shared" si="5"/>
        <v>1.1200000000000001</v>
      </c>
      <c r="AC43" s="10" t="str">
        <f t="shared" si="45"/>
        <v/>
      </c>
      <c r="AD43" s="12">
        <f t="shared" si="6"/>
        <v>1</v>
      </c>
      <c r="AE43" s="16" t="str">
        <f t="shared" si="46"/>
        <v/>
      </c>
      <c r="AF43" s="51" t="str">
        <f t="shared" si="47"/>
        <v/>
      </c>
      <c r="AG43" s="50" t="str">
        <f t="shared" si="48"/>
        <v/>
      </c>
      <c r="AH43" s="42" t="str">
        <f t="shared" si="49"/>
        <v/>
      </c>
      <c r="AI43" s="144"/>
      <c r="AJ43" s="11">
        <f t="shared" si="7"/>
        <v>1.75</v>
      </c>
      <c r="AK43" s="10" t="str">
        <f t="shared" si="50"/>
        <v/>
      </c>
      <c r="AL43" s="10">
        <f t="shared" si="8"/>
        <v>0.9</v>
      </c>
      <c r="AM43" s="34" t="str">
        <f t="shared" si="51"/>
        <v/>
      </c>
      <c r="AN43" s="44" t="str">
        <f t="shared" si="52"/>
        <v/>
      </c>
      <c r="AO43" s="44" t="str">
        <f t="shared" si="53"/>
        <v/>
      </c>
      <c r="AP43" s="42" t="str">
        <f t="shared" si="54"/>
        <v/>
      </c>
    </row>
    <row r="44" spans="1:42" ht="18.75" x14ac:dyDescent="0.3">
      <c r="A44" s="95"/>
      <c r="B44" s="2" t="s">
        <v>144</v>
      </c>
      <c r="C44" s="11">
        <v>6.3</v>
      </c>
      <c r="D44" s="10">
        <v>4.5</v>
      </c>
      <c r="E44" s="12">
        <f>IF(C44&lt;&gt;"",(C44*D44),"")</f>
        <v>28.349999999999998</v>
      </c>
      <c r="F44" s="20">
        <v>1.02</v>
      </c>
      <c r="G44" s="23">
        <f>IF(C44&lt;&gt;"",(C44*F44),"")</f>
        <v>6.4260000000000002</v>
      </c>
      <c r="H44" s="36">
        <f>IF(C44&lt;&gt;"",(G44*D44),"")</f>
        <v>28.917000000000002</v>
      </c>
      <c r="I44" s="126"/>
      <c r="J44" s="11">
        <f t="shared" si="0"/>
        <v>0.28000000000000003</v>
      </c>
      <c r="K44" s="10">
        <f>IF(C44&lt;&gt;"",((G44*0.25)+J44),"")</f>
        <v>1.8865000000000001</v>
      </c>
      <c r="L44" s="12">
        <f t="shared" si="1"/>
        <v>1.5</v>
      </c>
      <c r="M44" s="16">
        <f>IF(C44&lt;&gt;"",(K44*D44*L44),"")</f>
        <v>12.733875000000001</v>
      </c>
      <c r="N44" s="41">
        <f>IF(C44&lt;&gt;"",(M44-K44),"")</f>
        <v>10.847375000000001</v>
      </c>
      <c r="O44" s="50">
        <f>IF(C44&lt;&gt;"",(M44/K44),"")</f>
        <v>6.75</v>
      </c>
      <c r="P44" s="42">
        <f>IF($C44&lt;&gt;"",(M44/0.25),"")</f>
        <v>50.935500000000005</v>
      </c>
      <c r="Q44" s="151"/>
      <c r="R44" s="11">
        <f t="shared" si="2"/>
        <v>0.32</v>
      </c>
      <c r="S44" s="10">
        <f>IF($C44&lt;&gt;"",(($G44*0.75)+R44),"")</f>
        <v>5.1395</v>
      </c>
      <c r="T44" s="12">
        <f t="shared" si="3"/>
        <v>1.2</v>
      </c>
      <c r="U44" s="43">
        <f>IF($C44&lt;&gt;"",(S44*$D44*T44),"")</f>
        <v>27.753299999999999</v>
      </c>
      <c r="V44" s="44">
        <f>IF($C44&lt;&gt;"",(U44-S44),"")</f>
        <v>22.613799999999998</v>
      </c>
      <c r="W44" s="50">
        <f>IF($C44&lt;&gt;"",(U44/S44),"")</f>
        <v>5.4</v>
      </c>
      <c r="X44" s="42">
        <f>IF($C44&lt;&gt;"",(U44/0.75),"")</f>
        <v>37.004399999999997</v>
      </c>
      <c r="Y44" s="151"/>
      <c r="Z44" s="203" t="str">
        <f t="shared" si="4"/>
        <v xml:space="preserve">ENETHANE  METAL  ANTIOXIDANTE - </v>
      </c>
      <c r="AA44" s="144"/>
      <c r="AB44" s="11">
        <f t="shared" si="5"/>
        <v>1.1200000000000001</v>
      </c>
      <c r="AC44" s="10">
        <f>IF($C44&lt;&gt;"",(($G44*5)+AB44),"")</f>
        <v>33.25</v>
      </c>
      <c r="AD44" s="12">
        <f t="shared" si="6"/>
        <v>1</v>
      </c>
      <c r="AE44" s="16">
        <f>IF($C44&lt;&gt;"",(AC44*$D44*AD44),"")</f>
        <v>149.625</v>
      </c>
      <c r="AF44" s="51">
        <f>IF($C44&lt;&gt;"",(AE44-AC44),"")</f>
        <v>116.375</v>
      </c>
      <c r="AG44" s="50">
        <f>IF($C44&lt;&gt;"",(AE44/AC44),"")</f>
        <v>4.5</v>
      </c>
      <c r="AH44" s="42">
        <f>IF($C44&lt;&gt;"",(AE44/5),"")</f>
        <v>29.925000000000001</v>
      </c>
      <c r="AI44" s="144"/>
      <c r="AJ44" s="11">
        <f t="shared" si="7"/>
        <v>1.75</v>
      </c>
      <c r="AK44" s="10">
        <f>IF($C44&lt;&gt;"",(($G44*15)+AJ44),"")</f>
        <v>98.14</v>
      </c>
      <c r="AL44" s="10">
        <f t="shared" si="8"/>
        <v>0.9</v>
      </c>
      <c r="AM44" s="34">
        <f>IF($C44&lt;&gt;"",(AK44*$D44*AL44),"")</f>
        <v>397.46699999999998</v>
      </c>
      <c r="AN44" s="44">
        <f>IF($C44&lt;&gt;"",(AM44-AK44),"")</f>
        <v>299.327</v>
      </c>
      <c r="AO44" s="44">
        <f>IF($C44&lt;&gt;"",(AM44/AK44),"")</f>
        <v>4.05</v>
      </c>
      <c r="AP44" s="42">
        <f>IF($C44&lt;&gt;"",(AM44/15),"")</f>
        <v>26.497799999999998</v>
      </c>
    </row>
    <row r="45" spans="1:42" ht="18.75" x14ac:dyDescent="0.3">
      <c r="A45" s="95"/>
      <c r="B45" s="271" t="s">
        <v>145</v>
      </c>
      <c r="C45" s="11"/>
      <c r="D45" s="10"/>
      <c r="E45" s="12" t="str">
        <f>IF(C45&lt;&gt;"",(C45*D45),"")</f>
        <v/>
      </c>
      <c r="F45" s="20"/>
      <c r="G45" s="23" t="str">
        <f>IF(C45&lt;&gt;"",(C45*F45),"")</f>
        <v/>
      </c>
      <c r="H45" s="36" t="str">
        <f>IF(C45&lt;&gt;"",(G45*D45),"")</f>
        <v/>
      </c>
      <c r="I45" s="126"/>
      <c r="J45" s="11">
        <f t="shared" si="0"/>
        <v>0.28000000000000003</v>
      </c>
      <c r="K45" s="10" t="str">
        <f>IF(C45&lt;&gt;"",((G45*0.25)+J45),"")</f>
        <v/>
      </c>
      <c r="L45" s="12">
        <f t="shared" si="1"/>
        <v>1.5</v>
      </c>
      <c r="M45" s="16" t="str">
        <f>IF(C45&lt;&gt;"",(K45*D45*L45),"")</f>
        <v/>
      </c>
      <c r="N45" s="41" t="str">
        <f>IF(C45&lt;&gt;"",(M45-K45),"")</f>
        <v/>
      </c>
      <c r="O45" s="50" t="str">
        <f>IF(C45&lt;&gt;"",(M45/K45),"")</f>
        <v/>
      </c>
      <c r="P45" s="42" t="str">
        <f>IF($C45&lt;&gt;"",(M45/0.25),"")</f>
        <v/>
      </c>
      <c r="Q45" s="151"/>
      <c r="R45" s="11">
        <f t="shared" si="2"/>
        <v>0.32</v>
      </c>
      <c r="S45" s="10" t="str">
        <f>IF($C45&lt;&gt;"",(($G45*0.75)+R45),"")</f>
        <v/>
      </c>
      <c r="T45" s="12">
        <f t="shared" si="3"/>
        <v>1.2</v>
      </c>
      <c r="U45" s="43" t="str">
        <f>IF($C45&lt;&gt;"",(S45*$D45*T45),"")</f>
        <v/>
      </c>
      <c r="V45" s="44" t="str">
        <f>IF($C45&lt;&gt;"",(U45-S45),"")</f>
        <v/>
      </c>
      <c r="W45" s="50" t="str">
        <f>IF($C45&lt;&gt;"",(U45/S45),"")</f>
        <v/>
      </c>
      <c r="X45" s="42" t="str">
        <f>IF($C45&lt;&gt;"",(U45/0.75),"")</f>
        <v/>
      </c>
      <c r="Y45" s="151"/>
      <c r="Z45" s="203" t="str">
        <f t="shared" si="4"/>
        <v>RAL 3032 ROJO TRÁFICO - 3001 SEÑALES</v>
      </c>
      <c r="AA45" s="144"/>
      <c r="AB45" s="11">
        <f t="shared" si="5"/>
        <v>1.1200000000000001</v>
      </c>
      <c r="AC45" s="10" t="str">
        <f>IF($C45&lt;&gt;"",(($G45*5)+AB45),"")</f>
        <v/>
      </c>
      <c r="AD45" s="12">
        <f t="shared" si="6"/>
        <v>1</v>
      </c>
      <c r="AE45" s="16" t="str">
        <f>IF($C45&lt;&gt;"",(AC45*$D45*AD45),"")</f>
        <v/>
      </c>
      <c r="AF45" s="51" t="str">
        <f>IF($C45&lt;&gt;"",(AE45-AC45),"")</f>
        <v/>
      </c>
      <c r="AG45" s="50" t="str">
        <f>IF($C45&lt;&gt;"",(AE45/AC45),"")</f>
        <v/>
      </c>
      <c r="AH45" s="42" t="str">
        <f>IF($C45&lt;&gt;"",(AE45/5),"")</f>
        <v/>
      </c>
      <c r="AI45" s="144"/>
      <c r="AJ45" s="11">
        <f t="shared" si="7"/>
        <v>1.75</v>
      </c>
      <c r="AK45" s="10" t="str">
        <f>IF($C45&lt;&gt;"",(($G45*15)+AJ45),"")</f>
        <v/>
      </c>
      <c r="AL45" s="10">
        <f t="shared" si="8"/>
        <v>0.9</v>
      </c>
      <c r="AM45" s="34" t="str">
        <f>IF($C45&lt;&gt;"",(AK45*$D45*AL45),"")</f>
        <v/>
      </c>
      <c r="AN45" s="44" t="str">
        <f>IF($C45&lt;&gt;"",(AM45-AK45),"")</f>
        <v/>
      </c>
      <c r="AO45" s="44" t="str">
        <f>IF($C45&lt;&gt;"",(AM45/AK45),"")</f>
        <v/>
      </c>
      <c r="AP45" s="42" t="str">
        <f>IF($C45&lt;&gt;"",(AM45/15),"")</f>
        <v/>
      </c>
    </row>
    <row r="46" spans="1:42" ht="18.75" x14ac:dyDescent="0.3">
      <c r="A46" s="95"/>
      <c r="B46" s="2" t="s">
        <v>137</v>
      </c>
      <c r="C46" s="11">
        <v>3.3</v>
      </c>
      <c r="D46" s="10">
        <v>4.5</v>
      </c>
      <c r="E46" s="12">
        <f t="shared" si="32"/>
        <v>14.85</v>
      </c>
      <c r="F46" s="20">
        <v>1.02</v>
      </c>
      <c r="G46" s="23">
        <f t="shared" si="33"/>
        <v>3.3659999999999997</v>
      </c>
      <c r="H46" s="36">
        <f t="shared" si="34"/>
        <v>15.146999999999998</v>
      </c>
      <c r="I46" s="126"/>
      <c r="J46" s="11">
        <f t="shared" si="0"/>
        <v>0.28000000000000003</v>
      </c>
      <c r="K46" s="10">
        <f t="shared" si="35"/>
        <v>1.1214999999999999</v>
      </c>
      <c r="L46" s="12">
        <f t="shared" si="1"/>
        <v>1.5</v>
      </c>
      <c r="M46" s="16">
        <f t="shared" si="36"/>
        <v>7.5701249999999991</v>
      </c>
      <c r="N46" s="41">
        <f t="shared" si="37"/>
        <v>6.4486249999999989</v>
      </c>
      <c r="O46" s="50">
        <f t="shared" si="38"/>
        <v>6.7499999999999991</v>
      </c>
      <c r="P46" s="42">
        <f t="shared" si="39"/>
        <v>30.280499999999996</v>
      </c>
      <c r="Q46" s="151"/>
      <c r="R46" s="11">
        <f t="shared" si="2"/>
        <v>0.32</v>
      </c>
      <c r="S46" s="10">
        <f t="shared" si="40"/>
        <v>2.8444999999999996</v>
      </c>
      <c r="T46" s="12">
        <f t="shared" si="3"/>
        <v>1.2</v>
      </c>
      <c r="U46" s="43">
        <f t="shared" si="41"/>
        <v>15.360299999999997</v>
      </c>
      <c r="V46" s="44">
        <f t="shared" si="42"/>
        <v>12.515799999999997</v>
      </c>
      <c r="W46" s="50">
        <f t="shared" si="43"/>
        <v>5.3999999999999995</v>
      </c>
      <c r="X46" s="42">
        <f t="shared" si="44"/>
        <v>20.480399999999996</v>
      </c>
      <c r="Y46" s="151"/>
      <c r="Z46" s="203" t="str">
        <f t="shared" si="4"/>
        <v xml:space="preserve">ENETHANE  METAL  ANTIOXIDANTE - TRANSPARENTE </v>
      </c>
      <c r="AA46" s="144"/>
      <c r="AB46" s="11">
        <f t="shared" si="5"/>
        <v>1.1200000000000001</v>
      </c>
      <c r="AC46" s="10">
        <f t="shared" si="45"/>
        <v>17.95</v>
      </c>
      <c r="AD46" s="12">
        <f t="shared" si="6"/>
        <v>1</v>
      </c>
      <c r="AE46" s="16">
        <f t="shared" si="46"/>
        <v>80.774999999999991</v>
      </c>
      <c r="AF46" s="51">
        <f t="shared" si="47"/>
        <v>62.824999999999989</v>
      </c>
      <c r="AG46" s="50">
        <f t="shared" si="48"/>
        <v>4.5</v>
      </c>
      <c r="AH46" s="42">
        <f t="shared" si="49"/>
        <v>16.154999999999998</v>
      </c>
      <c r="AI46" s="144"/>
      <c r="AJ46" s="11">
        <f t="shared" si="7"/>
        <v>1.75</v>
      </c>
      <c r="AK46" s="10">
        <f t="shared" si="50"/>
        <v>52.239999999999995</v>
      </c>
      <c r="AL46" s="10">
        <f t="shared" si="8"/>
        <v>0.9</v>
      </c>
      <c r="AM46" s="34">
        <f t="shared" si="51"/>
        <v>211.572</v>
      </c>
      <c r="AN46" s="44">
        <f t="shared" si="52"/>
        <v>159.33199999999999</v>
      </c>
      <c r="AO46" s="44">
        <f t="shared" si="53"/>
        <v>4.0500000000000007</v>
      </c>
      <c r="AP46" s="42">
        <f t="shared" si="54"/>
        <v>14.104800000000001</v>
      </c>
    </row>
    <row r="47" spans="1:42" ht="18.75" x14ac:dyDescent="0.3">
      <c r="A47" s="95"/>
      <c r="B47" s="2" t="s">
        <v>119</v>
      </c>
      <c r="C47" s="11"/>
      <c r="D47" s="10"/>
      <c r="E47" s="12" t="str">
        <f t="shared" si="32"/>
        <v/>
      </c>
      <c r="F47" s="20"/>
      <c r="G47" s="23" t="str">
        <f t="shared" si="33"/>
        <v/>
      </c>
      <c r="H47" s="36" t="str">
        <f t="shared" si="34"/>
        <v/>
      </c>
      <c r="I47" s="126"/>
      <c r="J47" s="11">
        <f t="shared" si="0"/>
        <v>0.28000000000000003</v>
      </c>
      <c r="K47" s="10" t="str">
        <f t="shared" si="35"/>
        <v/>
      </c>
      <c r="L47" s="12">
        <f t="shared" si="1"/>
        <v>1.5</v>
      </c>
      <c r="M47" s="16" t="str">
        <f t="shared" si="36"/>
        <v/>
      </c>
      <c r="N47" s="41" t="str">
        <f t="shared" si="37"/>
        <v/>
      </c>
      <c r="O47" s="50" t="str">
        <f t="shared" si="38"/>
        <v/>
      </c>
      <c r="P47" s="42" t="str">
        <f t="shared" si="39"/>
        <v/>
      </c>
      <c r="Q47" s="151"/>
      <c r="R47" s="11">
        <f t="shared" si="2"/>
        <v>0.32</v>
      </c>
      <c r="S47" s="10" t="str">
        <f t="shared" si="40"/>
        <v/>
      </c>
      <c r="T47" s="12">
        <f t="shared" si="3"/>
        <v>1.2</v>
      </c>
      <c r="U47" s="43" t="str">
        <f t="shared" si="41"/>
        <v/>
      </c>
      <c r="V47" s="44" t="str">
        <f t="shared" si="42"/>
        <v/>
      </c>
      <c r="W47" s="50" t="str">
        <f t="shared" si="43"/>
        <v/>
      </c>
      <c r="X47" s="42" t="str">
        <f t="shared" si="44"/>
        <v/>
      </c>
      <c r="Y47" s="151"/>
      <c r="Z47" s="203" t="str">
        <f t="shared" si="4"/>
        <v xml:space="preserve"> ( POLIURETANO ACRILICO DE ALTA CALIDAD SOLVENTE )</v>
      </c>
      <c r="AA47" s="144"/>
      <c r="AB47" s="11">
        <f t="shared" si="5"/>
        <v>1.1200000000000001</v>
      </c>
      <c r="AC47" s="10" t="str">
        <f t="shared" si="45"/>
        <v/>
      </c>
      <c r="AD47" s="12">
        <f t="shared" si="6"/>
        <v>1</v>
      </c>
      <c r="AE47" s="16" t="str">
        <f t="shared" si="46"/>
        <v/>
      </c>
      <c r="AF47" s="51" t="str">
        <f t="shared" si="47"/>
        <v/>
      </c>
      <c r="AG47" s="50" t="str">
        <f t="shared" si="48"/>
        <v/>
      </c>
      <c r="AH47" s="42" t="str">
        <f t="shared" si="49"/>
        <v/>
      </c>
      <c r="AI47" s="144"/>
      <c r="AJ47" s="11">
        <f t="shared" si="7"/>
        <v>1.75</v>
      </c>
      <c r="AK47" s="10" t="str">
        <f t="shared" si="50"/>
        <v/>
      </c>
      <c r="AL47" s="10">
        <f t="shared" si="8"/>
        <v>0.9</v>
      </c>
      <c r="AM47" s="34" t="str">
        <f t="shared" si="51"/>
        <v/>
      </c>
      <c r="AN47" s="44" t="str">
        <f t="shared" si="52"/>
        <v/>
      </c>
      <c r="AO47" s="44" t="str">
        <f t="shared" si="53"/>
        <v/>
      </c>
      <c r="AP47" s="42" t="str">
        <f t="shared" si="54"/>
        <v/>
      </c>
    </row>
    <row r="48" spans="1:42" ht="18.75" x14ac:dyDescent="0.3">
      <c r="A48" s="95"/>
      <c r="B48" s="19"/>
      <c r="C48" s="11"/>
      <c r="D48" s="10"/>
      <c r="E48" s="12"/>
      <c r="F48" s="20"/>
      <c r="G48" s="23"/>
      <c r="H48" s="36"/>
      <c r="I48" s="126"/>
      <c r="J48" s="11"/>
      <c r="K48" s="10"/>
      <c r="L48" s="12"/>
      <c r="M48" s="16"/>
      <c r="N48" s="41"/>
      <c r="O48" s="50"/>
      <c r="P48" s="42"/>
      <c r="Q48" s="151"/>
      <c r="R48" s="11"/>
      <c r="S48" s="10"/>
      <c r="T48" s="12"/>
      <c r="U48" s="43"/>
      <c r="V48" s="44"/>
      <c r="W48" s="50"/>
      <c r="X48" s="42"/>
      <c r="Y48" s="151"/>
      <c r="Z48" s="203"/>
      <c r="AA48" s="144"/>
      <c r="AB48" s="11"/>
      <c r="AC48" s="10"/>
      <c r="AD48" s="12"/>
      <c r="AE48" s="16"/>
      <c r="AF48" s="51"/>
      <c r="AG48" s="50"/>
      <c r="AH48" s="42"/>
      <c r="AI48" s="144"/>
      <c r="AJ48" s="11"/>
      <c r="AK48" s="10"/>
      <c r="AL48" s="10"/>
      <c r="AM48" s="34"/>
      <c r="AN48" s="44"/>
      <c r="AO48" s="44"/>
      <c r="AP48" s="42"/>
    </row>
    <row r="49" spans="1:42" ht="18.75" x14ac:dyDescent="0.3">
      <c r="A49" s="95"/>
      <c r="B49" s="19" t="s">
        <v>138</v>
      </c>
      <c r="C49" s="11">
        <v>21</v>
      </c>
      <c r="D49" s="10">
        <v>4.5</v>
      </c>
      <c r="E49" s="12">
        <f t="shared" ref="E49:E64" si="55">IF(C49&lt;&gt;"",(C49*D49),"")</f>
        <v>94.5</v>
      </c>
      <c r="F49" s="20">
        <v>1.02</v>
      </c>
      <c r="G49" s="23">
        <f t="shared" ref="G49:G64" si="56">IF(C49&lt;&gt;"",(C49*F49),"")</f>
        <v>21.42</v>
      </c>
      <c r="H49" s="36">
        <f t="shared" ref="H49:H64" si="57">IF(C49&lt;&gt;"",(G49*D49),"")</f>
        <v>96.390000000000015</v>
      </c>
      <c r="I49" s="126"/>
      <c r="J49" s="11">
        <f t="shared" si="0"/>
        <v>0.28000000000000003</v>
      </c>
      <c r="K49" s="10">
        <f>IF(C49&lt;&gt;"",((G49*0.25)+J49),"")</f>
        <v>5.6350000000000007</v>
      </c>
      <c r="L49" s="12">
        <f t="shared" si="1"/>
        <v>1.5</v>
      </c>
      <c r="M49" s="16">
        <f>IF(C49&lt;&gt;"",(K49*D49*L49),"")</f>
        <v>38.036250000000003</v>
      </c>
      <c r="N49" s="41">
        <f>IF(C49&lt;&gt;"",(M49-K49),"")</f>
        <v>32.401250000000005</v>
      </c>
      <c r="O49" s="50">
        <f>IF(C49&lt;&gt;"",(M49/K49),"")</f>
        <v>6.75</v>
      </c>
      <c r="P49" s="42">
        <f>IF($C49&lt;&gt;"",(M49/0.25),"")</f>
        <v>152.14500000000001</v>
      </c>
      <c r="Q49" s="151"/>
      <c r="R49" s="11">
        <f t="shared" si="2"/>
        <v>0.32</v>
      </c>
      <c r="S49" s="10">
        <f>IF($C49&lt;&gt;"",(($G49*0.75)+R49),"")</f>
        <v>16.385000000000002</v>
      </c>
      <c r="T49" s="12">
        <f t="shared" si="3"/>
        <v>1.2</v>
      </c>
      <c r="U49" s="43">
        <f>IF($C49&lt;&gt;"",(S49*$D49*T49),"")</f>
        <v>88.478999999999999</v>
      </c>
      <c r="V49" s="44">
        <f>IF($C49&lt;&gt;"",(U49-S49),"")</f>
        <v>72.093999999999994</v>
      </c>
      <c r="W49" s="50">
        <f>IF($C49&lt;&gt;"",(U49/S49),"")</f>
        <v>5.3999999999999995</v>
      </c>
      <c r="X49" s="42">
        <f>IF($C49&lt;&gt;"",(U49/0.75),"")</f>
        <v>117.97199999999999</v>
      </c>
      <c r="Y49" s="151"/>
      <c r="Z49" s="203" t="str">
        <f t="shared" si="4"/>
        <v>POLIUREAS ALIFÁTICAS - POLIASPÁRTICAS</v>
      </c>
      <c r="AA49" s="144"/>
      <c r="AB49" s="11">
        <f t="shared" si="5"/>
        <v>1.1200000000000001</v>
      </c>
      <c r="AC49" s="10">
        <f>IF($C49&lt;&gt;"",(($G49*5)+AB49),"")</f>
        <v>108.22000000000001</v>
      </c>
      <c r="AD49" s="12">
        <f t="shared" si="6"/>
        <v>1</v>
      </c>
      <c r="AE49" s="16">
        <f>IF($C49&lt;&gt;"",(AC49*$D49*AD49),"")</f>
        <v>486.99000000000007</v>
      </c>
      <c r="AF49" s="51">
        <f>IF($C49&lt;&gt;"",(AE49-AC49),"")</f>
        <v>378.77000000000004</v>
      </c>
      <c r="AG49" s="50">
        <f>IF($C49&lt;&gt;"",(AE49/AC49),"")</f>
        <v>4.5</v>
      </c>
      <c r="AH49" s="42">
        <f>IF($C49&lt;&gt;"",(AE49/5),"")</f>
        <v>97.39800000000001</v>
      </c>
      <c r="AI49" s="144"/>
      <c r="AJ49" s="11">
        <f t="shared" si="7"/>
        <v>1.75</v>
      </c>
      <c r="AK49" s="10">
        <f>IF($C49&lt;&gt;"",(($G49*15)+AJ49),"")</f>
        <v>323.05</v>
      </c>
      <c r="AL49" s="10">
        <f t="shared" si="8"/>
        <v>0.9</v>
      </c>
      <c r="AM49" s="34">
        <f>IF($C49&lt;&gt;"",(AK49*$D49*AL49),"")</f>
        <v>1308.3525000000002</v>
      </c>
      <c r="AN49" s="44">
        <f>IF($C49&lt;&gt;"",(AM49-AK49),"")</f>
        <v>985.30250000000024</v>
      </c>
      <c r="AO49" s="44">
        <f>IF($C49&lt;&gt;"",(AM49/AK49),"")</f>
        <v>4.0500000000000007</v>
      </c>
      <c r="AP49" s="42">
        <f>IF($C49&lt;&gt;"",(AM49/15),"")</f>
        <v>87.223500000000016</v>
      </c>
    </row>
    <row r="50" spans="1:42" ht="18.75" x14ac:dyDescent="0.3">
      <c r="A50" s="95"/>
      <c r="B50" s="19"/>
      <c r="C50" s="11"/>
      <c r="D50" s="10"/>
      <c r="E50" s="12" t="str">
        <f t="shared" si="55"/>
        <v/>
      </c>
      <c r="F50" s="20"/>
      <c r="G50" s="23" t="str">
        <f t="shared" si="56"/>
        <v/>
      </c>
      <c r="H50" s="36" t="str">
        <f t="shared" si="57"/>
        <v/>
      </c>
      <c r="I50" s="126"/>
      <c r="J50" s="11">
        <f t="shared" si="0"/>
        <v>0.28000000000000003</v>
      </c>
      <c r="K50" s="10" t="str">
        <f>IF(C50&lt;&gt;"",((G50*0.25)+J50),"")</f>
        <v/>
      </c>
      <c r="L50" s="12">
        <f t="shared" si="1"/>
        <v>1.5</v>
      </c>
      <c r="M50" s="16" t="str">
        <f>IF(C50&lt;&gt;"",(K50*D50*L50),"")</f>
        <v/>
      </c>
      <c r="N50" s="41" t="str">
        <f>IF(C50&lt;&gt;"",(M50-K50),"")</f>
        <v/>
      </c>
      <c r="O50" s="50" t="str">
        <f>IF(C50&lt;&gt;"",(M50/K50),"")</f>
        <v/>
      </c>
      <c r="P50" s="42" t="str">
        <f>IF($C50&lt;&gt;"",(M50/0.25),"")</f>
        <v/>
      </c>
      <c r="Q50" s="151"/>
      <c r="R50" s="11">
        <f t="shared" si="2"/>
        <v>0.32</v>
      </c>
      <c r="S50" s="10" t="str">
        <f>IF($C50&lt;&gt;"",(($G50*0.75)+R50),"")</f>
        <v/>
      </c>
      <c r="T50" s="12">
        <f t="shared" si="3"/>
        <v>1.2</v>
      </c>
      <c r="U50" s="43" t="str">
        <f>IF($C50&lt;&gt;"",(S50*$D50*T50),"")</f>
        <v/>
      </c>
      <c r="V50" s="44" t="str">
        <f>IF($C50&lt;&gt;"",(U50-S50),"")</f>
        <v/>
      </c>
      <c r="W50" s="50" t="str">
        <f>IF($C50&lt;&gt;"",(U50/S50),"")</f>
        <v/>
      </c>
      <c r="X50" s="42" t="str">
        <f>IF($C50&lt;&gt;"",(U50/0.75),"")</f>
        <v/>
      </c>
      <c r="Y50" s="151"/>
      <c r="Z50" s="203" t="str">
        <f t="shared" si="4"/>
        <v/>
      </c>
      <c r="AA50" s="144"/>
      <c r="AB50" s="11">
        <f t="shared" si="5"/>
        <v>1.1200000000000001</v>
      </c>
      <c r="AC50" s="10" t="str">
        <f>IF($C50&lt;&gt;"",(($G50*5)+AB50),"")</f>
        <v/>
      </c>
      <c r="AD50" s="12">
        <f t="shared" si="6"/>
        <v>1</v>
      </c>
      <c r="AE50" s="16" t="str">
        <f>IF($C50&lt;&gt;"",(AC50*$D50*AD50),"")</f>
        <v/>
      </c>
      <c r="AF50" s="51" t="str">
        <f>IF($C50&lt;&gt;"",(AE50-AC50),"")</f>
        <v/>
      </c>
      <c r="AG50" s="50" t="str">
        <f>IF($C50&lt;&gt;"",(AE50/AC50),"")</f>
        <v/>
      </c>
      <c r="AH50" s="42" t="str">
        <f>IF($C50&lt;&gt;"",(AE50/5),"")</f>
        <v/>
      </c>
      <c r="AI50" s="144"/>
      <c r="AJ50" s="11">
        <f t="shared" si="7"/>
        <v>1.75</v>
      </c>
      <c r="AK50" s="10" t="str">
        <f>IF($C50&lt;&gt;"",(($G50*15)+AJ50),"")</f>
        <v/>
      </c>
      <c r="AL50" s="10">
        <f t="shared" si="8"/>
        <v>0.9</v>
      </c>
      <c r="AM50" s="34" t="str">
        <f>IF($C50&lt;&gt;"",(AK50*$D50*AL50),"")</f>
        <v/>
      </c>
      <c r="AN50" s="44" t="str">
        <f>IF($C50&lt;&gt;"",(AM50-AK50),"")</f>
        <v/>
      </c>
      <c r="AO50" s="44" t="str">
        <f>IF($C50&lt;&gt;"",(AM50/AK50),"")</f>
        <v/>
      </c>
      <c r="AP50" s="42" t="str">
        <f>IF($C50&lt;&gt;"",(AM50/15),"")</f>
        <v/>
      </c>
    </row>
    <row r="51" spans="1:42" ht="18.75" x14ac:dyDescent="0.3">
      <c r="A51" s="97"/>
      <c r="B51" s="147" t="s">
        <v>10</v>
      </c>
      <c r="C51" s="77"/>
      <c r="D51" s="78"/>
      <c r="E51" s="79" t="str">
        <f t="shared" si="55"/>
        <v/>
      </c>
      <c r="F51" s="80"/>
      <c r="G51" s="80" t="str">
        <f t="shared" si="56"/>
        <v/>
      </c>
      <c r="H51" s="81" t="str">
        <f t="shared" si="57"/>
        <v/>
      </c>
      <c r="I51" s="126"/>
      <c r="J51" s="77"/>
      <c r="K51" s="78"/>
      <c r="L51" s="79"/>
      <c r="M51" s="82"/>
      <c r="N51" s="83"/>
      <c r="O51" s="87"/>
      <c r="P51" s="84"/>
      <c r="Q51" s="151"/>
      <c r="R51" s="77"/>
      <c r="S51" s="78"/>
      <c r="T51" s="79"/>
      <c r="U51" s="85"/>
      <c r="V51" s="86"/>
      <c r="W51" s="87"/>
      <c r="X51" s="84"/>
      <c r="Y51" s="151"/>
      <c r="Z51" s="147" t="str">
        <f t="shared" si="4"/>
        <v>COLORES METALICOS</v>
      </c>
      <c r="AA51" s="144"/>
      <c r="AB51" s="77"/>
      <c r="AC51" s="78"/>
      <c r="AD51" s="79"/>
      <c r="AE51" s="82"/>
      <c r="AF51" s="88"/>
      <c r="AG51" s="87"/>
      <c r="AH51" s="84"/>
      <c r="AI51" s="144"/>
      <c r="AJ51" s="77"/>
      <c r="AK51" s="78"/>
      <c r="AL51" s="78"/>
      <c r="AM51" s="89"/>
      <c r="AN51" s="86"/>
      <c r="AO51" s="86"/>
      <c r="AP51" s="84"/>
    </row>
    <row r="52" spans="1:42" ht="18.75" x14ac:dyDescent="0.3">
      <c r="A52" s="95"/>
      <c r="B52" s="19" t="s">
        <v>16</v>
      </c>
      <c r="C52" s="11">
        <v>9.1999999999999993</v>
      </c>
      <c r="D52" s="10">
        <v>3</v>
      </c>
      <c r="E52" s="12">
        <f t="shared" si="55"/>
        <v>27.599999999999998</v>
      </c>
      <c r="F52" s="20">
        <v>1.48</v>
      </c>
      <c r="G52" s="23">
        <f t="shared" si="56"/>
        <v>13.616</v>
      </c>
      <c r="H52" s="36">
        <f t="shared" si="57"/>
        <v>40.847999999999999</v>
      </c>
      <c r="I52" s="126"/>
      <c r="J52" s="11">
        <f t="shared" si="0"/>
        <v>0.28000000000000003</v>
      </c>
      <c r="K52" s="10">
        <f t="shared" ref="K52:K58" si="58">IF(C52&lt;&gt;"",((G52*0.25)+J52),"")</f>
        <v>3.6840000000000002</v>
      </c>
      <c r="L52" s="12">
        <f t="shared" si="1"/>
        <v>1.5</v>
      </c>
      <c r="M52" s="16">
        <f t="shared" ref="M52:M58" si="59">IF(C52&lt;&gt;"",(K52*D52*L52),"")</f>
        <v>16.577999999999999</v>
      </c>
      <c r="N52" s="41">
        <f t="shared" ref="N52:N58" si="60">IF(C52&lt;&gt;"",(M52-K52),"")</f>
        <v>12.893999999999998</v>
      </c>
      <c r="O52" s="50">
        <f t="shared" ref="O52:O58" si="61">IF(C52&lt;&gt;"",(M52/K52),"")</f>
        <v>4.5</v>
      </c>
      <c r="P52" s="42">
        <f t="shared" ref="P52:P58" si="62">IF($C52&lt;&gt;"",(M52/0.25),"")</f>
        <v>66.311999999999998</v>
      </c>
      <c r="Q52" s="151"/>
      <c r="R52" s="11">
        <f t="shared" si="2"/>
        <v>0.32</v>
      </c>
      <c r="S52" s="10">
        <f t="shared" ref="S52:S58" si="63">IF($C52&lt;&gt;"",(($G52*0.75)+R52),"")</f>
        <v>10.532</v>
      </c>
      <c r="T52" s="12">
        <f t="shared" si="3"/>
        <v>1.2</v>
      </c>
      <c r="U52" s="43">
        <f t="shared" ref="U52:U58" si="64">IF($C52&lt;&gt;"",(S52*$D52*T52),"")</f>
        <v>37.915199999999999</v>
      </c>
      <c r="V52" s="44">
        <f t="shared" ref="V52:V58" si="65">IF($C52&lt;&gt;"",(U52-S52),"")</f>
        <v>27.383199999999999</v>
      </c>
      <c r="W52" s="50">
        <f t="shared" ref="W52:W58" si="66">IF($C52&lt;&gt;"",(U52/S52),"")</f>
        <v>3.5999999999999996</v>
      </c>
      <c r="X52" s="42">
        <f t="shared" ref="X52:X58" si="67">IF($C52&lt;&gt;"",(U52/0.75),"")</f>
        <v>50.553599999999996</v>
      </c>
      <c r="Y52" s="151"/>
      <c r="Z52" s="203" t="str">
        <f t="shared" si="4"/>
        <v>ENEKRIL BRONCE F</v>
      </c>
      <c r="AA52" s="144"/>
      <c r="AB52" s="11">
        <f t="shared" si="5"/>
        <v>1.1200000000000001</v>
      </c>
      <c r="AC52" s="10">
        <f>IF($C52&lt;&gt;"",(($G52*5)+AB52),"")</f>
        <v>69.2</v>
      </c>
      <c r="AD52" s="12">
        <f t="shared" si="6"/>
        <v>1</v>
      </c>
      <c r="AE52" s="16">
        <f t="shared" ref="AE52:AE58" si="68">IF($C52&lt;&gt;"",(AC52*$D52*AD52),"")</f>
        <v>207.60000000000002</v>
      </c>
      <c r="AF52" s="51">
        <f t="shared" ref="AF52:AF58" si="69">IF($C52&lt;&gt;"",(AE52-AC52),"")</f>
        <v>138.40000000000003</v>
      </c>
      <c r="AG52" s="50">
        <f t="shared" ref="AG52:AG58" si="70">IF($C52&lt;&gt;"",(AE52/AC52),"")</f>
        <v>3</v>
      </c>
      <c r="AH52" s="42">
        <f t="shared" ref="AH52:AH58" si="71">IF($C52&lt;&gt;"",(AE52/5),"")</f>
        <v>41.52</v>
      </c>
      <c r="AI52" s="144"/>
      <c r="AJ52" s="11">
        <f t="shared" si="7"/>
        <v>1.75</v>
      </c>
      <c r="AK52" s="10">
        <f>IF($C52&lt;&gt;"",(($G52*15)+AJ52),"")</f>
        <v>205.99</v>
      </c>
      <c r="AL52" s="10">
        <f t="shared" si="8"/>
        <v>0.9</v>
      </c>
      <c r="AM52" s="34">
        <f t="shared" ref="AM52:AM58" si="72">IF($C52&lt;&gt;"",(AK52*$D52*AL52),"")</f>
        <v>556.173</v>
      </c>
      <c r="AN52" s="44">
        <f t="shared" ref="AN52:AN58" si="73">IF($C52&lt;&gt;"",(AM52-AK52),"")</f>
        <v>350.18299999999999</v>
      </c>
      <c r="AO52" s="44">
        <f t="shared" ref="AO52:AO58" si="74">IF($C52&lt;&gt;"",(AM52/AK52),"")</f>
        <v>2.6999999999999997</v>
      </c>
      <c r="AP52" s="42">
        <f t="shared" ref="AP52:AP58" si="75">IF($C52&lt;&gt;"",(AM52/15),"")</f>
        <v>37.078200000000002</v>
      </c>
    </row>
    <row r="53" spans="1:42" ht="18.75" x14ac:dyDescent="0.3">
      <c r="A53" s="95"/>
      <c r="B53" s="19" t="s">
        <v>17</v>
      </c>
      <c r="C53" s="11">
        <v>4.5</v>
      </c>
      <c r="D53" s="10">
        <v>3</v>
      </c>
      <c r="E53" s="12">
        <f t="shared" si="55"/>
        <v>13.5</v>
      </c>
      <c r="F53" s="20">
        <v>1.28</v>
      </c>
      <c r="G53" s="23">
        <f t="shared" si="56"/>
        <v>5.76</v>
      </c>
      <c r="H53" s="36">
        <f t="shared" si="57"/>
        <v>17.28</v>
      </c>
      <c r="I53" s="126"/>
      <c r="J53" s="11">
        <f t="shared" si="0"/>
        <v>0.28000000000000003</v>
      </c>
      <c r="K53" s="10">
        <f t="shared" si="58"/>
        <v>1.72</v>
      </c>
      <c r="L53" s="12">
        <f t="shared" si="1"/>
        <v>1.5</v>
      </c>
      <c r="M53" s="16">
        <f t="shared" si="59"/>
        <v>7.74</v>
      </c>
      <c r="N53" s="41">
        <f t="shared" si="60"/>
        <v>6.0200000000000005</v>
      </c>
      <c r="O53" s="50">
        <f t="shared" si="61"/>
        <v>4.5</v>
      </c>
      <c r="P53" s="42">
        <f t="shared" si="62"/>
        <v>30.96</v>
      </c>
      <c r="Q53" s="151"/>
      <c r="R53" s="11">
        <f t="shared" si="2"/>
        <v>0.32</v>
      </c>
      <c r="S53" s="10">
        <f t="shared" si="63"/>
        <v>4.6400000000000006</v>
      </c>
      <c r="T53" s="12">
        <f t="shared" si="3"/>
        <v>1.2</v>
      </c>
      <c r="U53" s="43">
        <f t="shared" si="64"/>
        <v>16.704000000000001</v>
      </c>
      <c r="V53" s="44">
        <f t="shared" si="65"/>
        <v>12.064</v>
      </c>
      <c r="W53" s="50">
        <f t="shared" si="66"/>
        <v>3.5999999999999996</v>
      </c>
      <c r="X53" s="42">
        <f t="shared" si="67"/>
        <v>22.272000000000002</v>
      </c>
      <c r="Y53" s="151"/>
      <c r="Z53" s="203" t="str">
        <f t="shared" si="4"/>
        <v>ENEKRIL PLATA F</v>
      </c>
      <c r="AA53" s="144"/>
      <c r="AB53" s="11">
        <f t="shared" si="5"/>
        <v>1.1200000000000001</v>
      </c>
      <c r="AC53" s="10">
        <f t="shared" ref="AC53:AC58" si="76">IF($C53&lt;&gt;"",(($G53*5)+AB53),"")</f>
        <v>29.919999999999998</v>
      </c>
      <c r="AD53" s="12">
        <f t="shared" si="6"/>
        <v>1</v>
      </c>
      <c r="AE53" s="16">
        <f t="shared" si="68"/>
        <v>89.759999999999991</v>
      </c>
      <c r="AF53" s="51">
        <f t="shared" si="69"/>
        <v>59.839999999999989</v>
      </c>
      <c r="AG53" s="50">
        <f t="shared" si="70"/>
        <v>3</v>
      </c>
      <c r="AH53" s="42">
        <f t="shared" si="71"/>
        <v>17.951999999999998</v>
      </c>
      <c r="AI53" s="144"/>
      <c r="AJ53" s="11">
        <f t="shared" si="7"/>
        <v>1.75</v>
      </c>
      <c r="AK53" s="10">
        <f t="shared" ref="AK53:AK58" si="77">IF($C53&lt;&gt;"",(($G53*15)+AJ53),"")</f>
        <v>88.149999999999991</v>
      </c>
      <c r="AL53" s="10">
        <f t="shared" si="8"/>
        <v>0.9</v>
      </c>
      <c r="AM53" s="34">
        <f t="shared" si="72"/>
        <v>238.005</v>
      </c>
      <c r="AN53" s="44">
        <f t="shared" si="73"/>
        <v>149.85500000000002</v>
      </c>
      <c r="AO53" s="44">
        <f t="shared" si="74"/>
        <v>2.7</v>
      </c>
      <c r="AP53" s="42">
        <f t="shared" si="75"/>
        <v>15.866999999999999</v>
      </c>
    </row>
    <row r="54" spans="1:42" ht="18.75" x14ac:dyDescent="0.3">
      <c r="A54" s="95"/>
      <c r="B54" s="19" t="s">
        <v>18</v>
      </c>
      <c r="C54" s="11">
        <v>11.2</v>
      </c>
      <c r="D54" s="10">
        <v>3</v>
      </c>
      <c r="E54" s="12">
        <f t="shared" si="55"/>
        <v>33.599999999999994</v>
      </c>
      <c r="F54" s="20">
        <v>1.48</v>
      </c>
      <c r="G54" s="23">
        <f t="shared" si="56"/>
        <v>16.576000000000001</v>
      </c>
      <c r="H54" s="36">
        <f t="shared" si="57"/>
        <v>49.728000000000002</v>
      </c>
      <c r="I54" s="126"/>
      <c r="J54" s="11">
        <f t="shared" si="0"/>
        <v>0.28000000000000003</v>
      </c>
      <c r="K54" s="10">
        <f t="shared" si="58"/>
        <v>4.4240000000000004</v>
      </c>
      <c r="L54" s="12">
        <f t="shared" si="1"/>
        <v>1.5</v>
      </c>
      <c r="M54" s="16">
        <f t="shared" si="59"/>
        <v>19.908000000000001</v>
      </c>
      <c r="N54" s="41">
        <f t="shared" si="60"/>
        <v>15.484000000000002</v>
      </c>
      <c r="O54" s="50">
        <f t="shared" si="61"/>
        <v>4.5</v>
      </c>
      <c r="P54" s="42">
        <f t="shared" si="62"/>
        <v>79.632000000000005</v>
      </c>
      <c r="Q54" s="151"/>
      <c r="R54" s="11">
        <f t="shared" si="2"/>
        <v>0.32</v>
      </c>
      <c r="S54" s="10">
        <f t="shared" si="63"/>
        <v>12.752000000000001</v>
      </c>
      <c r="T54" s="12">
        <f t="shared" si="3"/>
        <v>1.2</v>
      </c>
      <c r="U54" s="43">
        <f t="shared" si="64"/>
        <v>45.907199999999996</v>
      </c>
      <c r="V54" s="44">
        <f t="shared" si="65"/>
        <v>33.155199999999994</v>
      </c>
      <c r="W54" s="50">
        <f t="shared" si="66"/>
        <v>3.5999999999999996</v>
      </c>
      <c r="X54" s="42">
        <f t="shared" si="67"/>
        <v>61.209599999999995</v>
      </c>
      <c r="Y54" s="151"/>
      <c r="Z54" s="203" t="str">
        <f t="shared" si="4"/>
        <v>ENEKRIL ORO F</v>
      </c>
      <c r="AA54" s="144"/>
      <c r="AB54" s="11">
        <f t="shared" si="5"/>
        <v>1.1200000000000001</v>
      </c>
      <c r="AC54" s="10">
        <f t="shared" si="76"/>
        <v>84</v>
      </c>
      <c r="AD54" s="12">
        <f t="shared" si="6"/>
        <v>1</v>
      </c>
      <c r="AE54" s="16">
        <f t="shared" si="68"/>
        <v>252</v>
      </c>
      <c r="AF54" s="51">
        <f t="shared" si="69"/>
        <v>168</v>
      </c>
      <c r="AG54" s="50">
        <f t="shared" si="70"/>
        <v>3</v>
      </c>
      <c r="AH54" s="42">
        <f t="shared" si="71"/>
        <v>50.4</v>
      </c>
      <c r="AI54" s="144"/>
      <c r="AJ54" s="11">
        <f t="shared" si="7"/>
        <v>1.75</v>
      </c>
      <c r="AK54" s="10">
        <f t="shared" si="77"/>
        <v>250.39000000000001</v>
      </c>
      <c r="AL54" s="10">
        <f t="shared" si="8"/>
        <v>0.9</v>
      </c>
      <c r="AM54" s="34">
        <f t="shared" si="72"/>
        <v>676.05300000000011</v>
      </c>
      <c r="AN54" s="44">
        <f t="shared" si="73"/>
        <v>425.66300000000012</v>
      </c>
      <c r="AO54" s="44">
        <f t="shared" si="74"/>
        <v>2.7</v>
      </c>
      <c r="AP54" s="42">
        <f t="shared" si="75"/>
        <v>45.070200000000007</v>
      </c>
    </row>
    <row r="55" spans="1:42" ht="18.75" x14ac:dyDescent="0.3">
      <c r="A55" s="95"/>
      <c r="B55" s="19"/>
      <c r="C55" s="11"/>
      <c r="D55" s="10"/>
      <c r="E55" s="12" t="str">
        <f t="shared" si="55"/>
        <v/>
      </c>
      <c r="F55" s="20"/>
      <c r="G55" s="23" t="str">
        <f t="shared" si="56"/>
        <v/>
      </c>
      <c r="H55" s="36" t="str">
        <f t="shared" si="57"/>
        <v/>
      </c>
      <c r="I55" s="126"/>
      <c r="J55" s="11">
        <f t="shared" si="0"/>
        <v>0.28000000000000003</v>
      </c>
      <c r="K55" s="10" t="str">
        <f t="shared" si="58"/>
        <v/>
      </c>
      <c r="L55" s="12">
        <f t="shared" si="1"/>
        <v>1.5</v>
      </c>
      <c r="M55" s="16" t="str">
        <f t="shared" si="59"/>
        <v/>
      </c>
      <c r="N55" s="41" t="str">
        <f t="shared" si="60"/>
        <v/>
      </c>
      <c r="O55" s="50" t="str">
        <f t="shared" si="61"/>
        <v/>
      </c>
      <c r="P55" s="42" t="str">
        <f t="shared" si="62"/>
        <v/>
      </c>
      <c r="Q55" s="151"/>
      <c r="R55" s="11">
        <f t="shared" si="2"/>
        <v>0.32</v>
      </c>
      <c r="S55" s="10" t="str">
        <f t="shared" si="63"/>
        <v/>
      </c>
      <c r="T55" s="12">
        <f t="shared" si="3"/>
        <v>1.2</v>
      </c>
      <c r="U55" s="43" t="str">
        <f t="shared" si="64"/>
        <v/>
      </c>
      <c r="V55" s="44" t="str">
        <f t="shared" si="65"/>
        <v/>
      </c>
      <c r="W55" s="50" t="str">
        <f t="shared" si="66"/>
        <v/>
      </c>
      <c r="X55" s="42" t="str">
        <f t="shared" si="67"/>
        <v/>
      </c>
      <c r="Y55" s="151"/>
      <c r="Z55" s="203" t="str">
        <f t="shared" si="4"/>
        <v/>
      </c>
      <c r="AA55" s="144"/>
      <c r="AB55" s="11">
        <f t="shared" si="5"/>
        <v>1.1200000000000001</v>
      </c>
      <c r="AC55" s="10" t="str">
        <f t="shared" si="76"/>
        <v/>
      </c>
      <c r="AD55" s="12">
        <f t="shared" si="6"/>
        <v>1</v>
      </c>
      <c r="AE55" s="16" t="str">
        <f t="shared" si="68"/>
        <v/>
      </c>
      <c r="AF55" s="51" t="str">
        <f t="shared" si="69"/>
        <v/>
      </c>
      <c r="AG55" s="50" t="str">
        <f t="shared" si="70"/>
        <v/>
      </c>
      <c r="AH55" s="42" t="str">
        <f t="shared" si="71"/>
        <v/>
      </c>
      <c r="AI55" s="144"/>
      <c r="AJ55" s="11">
        <f t="shared" si="7"/>
        <v>1.75</v>
      </c>
      <c r="AK55" s="10" t="str">
        <f t="shared" si="77"/>
        <v/>
      </c>
      <c r="AL55" s="10">
        <f t="shared" si="8"/>
        <v>0.9</v>
      </c>
      <c r="AM55" s="34" t="str">
        <f t="shared" si="72"/>
        <v/>
      </c>
      <c r="AN55" s="44" t="str">
        <f t="shared" si="73"/>
        <v/>
      </c>
      <c r="AO55" s="44" t="str">
        <f t="shared" si="74"/>
        <v/>
      </c>
      <c r="AP55" s="42" t="str">
        <f t="shared" si="75"/>
        <v/>
      </c>
    </row>
    <row r="56" spans="1:42" ht="18.75" x14ac:dyDescent="0.3">
      <c r="A56" s="95"/>
      <c r="B56" s="19"/>
      <c r="C56" s="11"/>
      <c r="D56" s="10"/>
      <c r="E56" s="12" t="str">
        <f t="shared" si="55"/>
        <v/>
      </c>
      <c r="F56" s="20"/>
      <c r="G56" s="23" t="str">
        <f t="shared" si="56"/>
        <v/>
      </c>
      <c r="H56" s="36" t="str">
        <f t="shared" si="57"/>
        <v/>
      </c>
      <c r="I56" s="126"/>
      <c r="J56" s="11">
        <f t="shared" si="0"/>
        <v>0.28000000000000003</v>
      </c>
      <c r="K56" s="10" t="str">
        <f t="shared" si="58"/>
        <v/>
      </c>
      <c r="L56" s="12">
        <f t="shared" si="1"/>
        <v>1.5</v>
      </c>
      <c r="M56" s="16" t="str">
        <f t="shared" si="59"/>
        <v/>
      </c>
      <c r="N56" s="41" t="str">
        <f t="shared" si="60"/>
        <v/>
      </c>
      <c r="O56" s="50" t="str">
        <f t="shared" si="61"/>
        <v/>
      </c>
      <c r="P56" s="42" t="str">
        <f t="shared" si="62"/>
        <v/>
      </c>
      <c r="Q56" s="151"/>
      <c r="R56" s="11">
        <f t="shared" si="2"/>
        <v>0.32</v>
      </c>
      <c r="S56" s="10" t="str">
        <f t="shared" si="63"/>
        <v/>
      </c>
      <c r="T56" s="12">
        <f t="shared" si="3"/>
        <v>1.2</v>
      </c>
      <c r="U56" s="43" t="str">
        <f t="shared" si="64"/>
        <v/>
      </c>
      <c r="V56" s="44" t="str">
        <f t="shared" si="65"/>
        <v/>
      </c>
      <c r="W56" s="50" t="str">
        <f t="shared" si="66"/>
        <v/>
      </c>
      <c r="X56" s="42" t="str">
        <f t="shared" si="67"/>
        <v/>
      </c>
      <c r="Y56" s="151"/>
      <c r="Z56" s="203" t="str">
        <f t="shared" si="4"/>
        <v/>
      </c>
      <c r="AA56" s="144"/>
      <c r="AB56" s="11">
        <f t="shared" si="5"/>
        <v>1.1200000000000001</v>
      </c>
      <c r="AC56" s="10" t="str">
        <f t="shared" si="76"/>
        <v/>
      </c>
      <c r="AD56" s="12">
        <f t="shared" si="6"/>
        <v>1</v>
      </c>
      <c r="AE56" s="16" t="str">
        <f t="shared" si="68"/>
        <v/>
      </c>
      <c r="AF56" s="51" t="str">
        <f t="shared" si="69"/>
        <v/>
      </c>
      <c r="AG56" s="50" t="str">
        <f t="shared" si="70"/>
        <v/>
      </c>
      <c r="AH56" s="42" t="str">
        <f t="shared" si="71"/>
        <v/>
      </c>
      <c r="AI56" s="144"/>
      <c r="AJ56" s="11">
        <f t="shared" si="7"/>
        <v>1.75</v>
      </c>
      <c r="AK56" s="10" t="str">
        <f t="shared" si="77"/>
        <v/>
      </c>
      <c r="AL56" s="10">
        <f t="shared" si="8"/>
        <v>0.9</v>
      </c>
      <c r="AM56" s="34" t="str">
        <f t="shared" si="72"/>
        <v/>
      </c>
      <c r="AN56" s="44" t="str">
        <f t="shared" si="73"/>
        <v/>
      </c>
      <c r="AO56" s="44" t="str">
        <f t="shared" si="74"/>
        <v/>
      </c>
      <c r="AP56" s="42" t="str">
        <f t="shared" si="75"/>
        <v/>
      </c>
    </row>
    <row r="57" spans="1:42" ht="18.75" x14ac:dyDescent="0.3">
      <c r="A57" s="95"/>
      <c r="B57" s="19"/>
      <c r="C57" s="11"/>
      <c r="D57" s="10"/>
      <c r="E57" s="12" t="str">
        <f t="shared" si="55"/>
        <v/>
      </c>
      <c r="F57" s="20"/>
      <c r="G57" s="23" t="str">
        <f t="shared" si="56"/>
        <v/>
      </c>
      <c r="H57" s="36" t="str">
        <f t="shared" si="57"/>
        <v/>
      </c>
      <c r="I57" s="126"/>
      <c r="J57" s="11">
        <f t="shared" si="0"/>
        <v>0.28000000000000003</v>
      </c>
      <c r="K57" s="10" t="str">
        <f t="shared" si="58"/>
        <v/>
      </c>
      <c r="L57" s="12">
        <f t="shared" si="1"/>
        <v>1.5</v>
      </c>
      <c r="M57" s="16" t="str">
        <f t="shared" si="59"/>
        <v/>
      </c>
      <c r="N57" s="41" t="str">
        <f t="shared" si="60"/>
        <v/>
      </c>
      <c r="O57" s="50" t="str">
        <f t="shared" si="61"/>
        <v/>
      </c>
      <c r="P57" s="42" t="str">
        <f t="shared" si="62"/>
        <v/>
      </c>
      <c r="Q57" s="151"/>
      <c r="R57" s="11">
        <f t="shared" si="2"/>
        <v>0.32</v>
      </c>
      <c r="S57" s="10" t="str">
        <f t="shared" si="63"/>
        <v/>
      </c>
      <c r="T57" s="12">
        <f t="shared" si="3"/>
        <v>1.2</v>
      </c>
      <c r="U57" s="43" t="str">
        <f t="shared" si="64"/>
        <v/>
      </c>
      <c r="V57" s="44" t="str">
        <f t="shared" si="65"/>
        <v/>
      </c>
      <c r="W57" s="50" t="str">
        <f t="shared" si="66"/>
        <v/>
      </c>
      <c r="X57" s="42" t="str">
        <f t="shared" si="67"/>
        <v/>
      </c>
      <c r="Y57" s="151"/>
      <c r="Z57" s="203" t="str">
        <f t="shared" si="4"/>
        <v/>
      </c>
      <c r="AA57" s="144"/>
      <c r="AB57" s="11">
        <f t="shared" si="5"/>
        <v>1.1200000000000001</v>
      </c>
      <c r="AC57" s="10" t="str">
        <f t="shared" si="76"/>
        <v/>
      </c>
      <c r="AD57" s="12">
        <f t="shared" si="6"/>
        <v>1</v>
      </c>
      <c r="AE57" s="16" t="str">
        <f t="shared" si="68"/>
        <v/>
      </c>
      <c r="AF57" s="51" t="str">
        <f t="shared" si="69"/>
        <v/>
      </c>
      <c r="AG57" s="50" t="str">
        <f t="shared" si="70"/>
        <v/>
      </c>
      <c r="AH57" s="42" t="str">
        <f t="shared" si="71"/>
        <v/>
      </c>
      <c r="AI57" s="144"/>
      <c r="AJ57" s="11">
        <f t="shared" si="7"/>
        <v>1.75</v>
      </c>
      <c r="AK57" s="10" t="str">
        <f t="shared" si="77"/>
        <v/>
      </c>
      <c r="AL57" s="10">
        <f t="shared" si="8"/>
        <v>0.9</v>
      </c>
      <c r="AM57" s="34" t="str">
        <f t="shared" si="72"/>
        <v/>
      </c>
      <c r="AN57" s="44" t="str">
        <f t="shared" si="73"/>
        <v/>
      </c>
      <c r="AO57" s="44" t="str">
        <f t="shared" si="74"/>
        <v/>
      </c>
      <c r="AP57" s="42" t="str">
        <f t="shared" si="75"/>
        <v/>
      </c>
    </row>
    <row r="58" spans="1:42" ht="18.75" x14ac:dyDescent="0.3">
      <c r="A58" s="95"/>
      <c r="B58" s="19"/>
      <c r="C58" s="11"/>
      <c r="D58" s="10"/>
      <c r="E58" s="12" t="str">
        <f t="shared" si="55"/>
        <v/>
      </c>
      <c r="F58" s="20"/>
      <c r="G58" s="23" t="str">
        <f t="shared" si="56"/>
        <v/>
      </c>
      <c r="H58" s="36" t="str">
        <f t="shared" si="57"/>
        <v/>
      </c>
      <c r="I58" s="205"/>
      <c r="J58" s="11">
        <f t="shared" si="0"/>
        <v>0.28000000000000003</v>
      </c>
      <c r="K58" s="10" t="str">
        <f t="shared" si="58"/>
        <v/>
      </c>
      <c r="L58" s="12">
        <f t="shared" si="1"/>
        <v>1.5</v>
      </c>
      <c r="M58" s="16" t="str">
        <f t="shared" si="59"/>
        <v/>
      </c>
      <c r="N58" s="41" t="str">
        <f t="shared" si="60"/>
        <v/>
      </c>
      <c r="O58" s="50" t="str">
        <f t="shared" si="61"/>
        <v/>
      </c>
      <c r="P58" s="42" t="str">
        <f t="shared" si="62"/>
        <v/>
      </c>
      <c r="Q58" s="206"/>
      <c r="R58" s="11">
        <f t="shared" si="2"/>
        <v>0.32</v>
      </c>
      <c r="S58" s="10" t="str">
        <f t="shared" si="63"/>
        <v/>
      </c>
      <c r="T58" s="12">
        <f t="shared" si="3"/>
        <v>1.2</v>
      </c>
      <c r="U58" s="43" t="str">
        <f t="shared" si="64"/>
        <v/>
      </c>
      <c r="V58" s="44" t="str">
        <f t="shared" si="65"/>
        <v/>
      </c>
      <c r="W58" s="50" t="str">
        <f t="shared" si="66"/>
        <v/>
      </c>
      <c r="X58" s="42" t="str">
        <f t="shared" si="67"/>
        <v/>
      </c>
      <c r="Y58" s="206"/>
      <c r="Z58" s="203" t="str">
        <f t="shared" si="4"/>
        <v/>
      </c>
      <c r="AA58" s="207"/>
      <c r="AB58" s="11">
        <f t="shared" si="5"/>
        <v>1.1200000000000001</v>
      </c>
      <c r="AC58" s="10" t="str">
        <f t="shared" si="76"/>
        <v/>
      </c>
      <c r="AD58" s="12">
        <f t="shared" si="6"/>
        <v>1</v>
      </c>
      <c r="AE58" s="16" t="str">
        <f t="shared" si="68"/>
        <v/>
      </c>
      <c r="AF58" s="51" t="str">
        <f t="shared" si="69"/>
        <v/>
      </c>
      <c r="AG58" s="50" t="str">
        <f t="shared" si="70"/>
        <v/>
      </c>
      <c r="AH58" s="42" t="str">
        <f t="shared" si="71"/>
        <v/>
      </c>
      <c r="AI58" s="207"/>
      <c r="AJ58" s="11">
        <f t="shared" si="7"/>
        <v>1.75</v>
      </c>
      <c r="AK58" s="10" t="str">
        <f t="shared" si="77"/>
        <v/>
      </c>
      <c r="AL58" s="10">
        <f t="shared" si="8"/>
        <v>0.9</v>
      </c>
      <c r="AM58" s="34" t="str">
        <f t="shared" si="72"/>
        <v/>
      </c>
      <c r="AN58" s="44" t="str">
        <f t="shared" si="73"/>
        <v/>
      </c>
      <c r="AO58" s="44" t="str">
        <f t="shared" si="74"/>
        <v/>
      </c>
      <c r="AP58" s="42" t="str">
        <f t="shared" si="75"/>
        <v/>
      </c>
    </row>
    <row r="59" spans="1:42" ht="18.75" x14ac:dyDescent="0.3">
      <c r="A59" s="98"/>
      <c r="B59" s="3" t="s">
        <v>20</v>
      </c>
      <c r="C59" s="53"/>
      <c r="D59" s="54"/>
      <c r="E59" s="55" t="str">
        <f t="shared" si="55"/>
        <v/>
      </c>
      <c r="F59" s="56"/>
      <c r="G59" s="56" t="str">
        <f t="shared" si="56"/>
        <v/>
      </c>
      <c r="H59" s="57" t="str">
        <f t="shared" si="57"/>
        <v/>
      </c>
      <c r="I59" s="205"/>
      <c r="J59" s="53"/>
      <c r="K59" s="54"/>
      <c r="L59" s="55"/>
      <c r="M59" s="58"/>
      <c r="N59" s="59"/>
      <c r="O59" s="62"/>
      <c r="P59" s="204"/>
      <c r="Q59" s="206"/>
      <c r="R59" s="53"/>
      <c r="S59" s="54"/>
      <c r="T59" s="55"/>
      <c r="U59" s="60"/>
      <c r="V59" s="61"/>
      <c r="W59" s="62"/>
      <c r="X59" s="204"/>
      <c r="Y59" s="206"/>
      <c r="Z59" s="3" t="str">
        <f t="shared" si="4"/>
        <v>EFECTOS</v>
      </c>
      <c r="AA59" s="207"/>
      <c r="AB59" s="53"/>
      <c r="AC59" s="54"/>
      <c r="AD59" s="55"/>
      <c r="AE59" s="58"/>
      <c r="AF59" s="63"/>
      <c r="AG59" s="62"/>
      <c r="AH59" s="204"/>
      <c r="AI59" s="207"/>
      <c r="AJ59" s="53"/>
      <c r="AK59" s="54"/>
      <c r="AL59" s="54"/>
      <c r="AM59" s="64"/>
      <c r="AN59" s="61"/>
      <c r="AO59" s="61"/>
      <c r="AP59" s="204"/>
    </row>
    <row r="60" spans="1:42" ht="18.75" x14ac:dyDescent="0.3">
      <c r="A60" s="95"/>
      <c r="B60" s="19" t="s">
        <v>21</v>
      </c>
      <c r="C60" s="11">
        <v>3.3</v>
      </c>
      <c r="D60" s="10">
        <v>4</v>
      </c>
      <c r="E60" s="12">
        <f t="shared" si="55"/>
        <v>13.2</v>
      </c>
      <c r="F60" s="20">
        <v>1</v>
      </c>
      <c r="G60" s="23">
        <f t="shared" si="56"/>
        <v>3.3</v>
      </c>
      <c r="H60" s="36">
        <f t="shared" si="57"/>
        <v>13.2</v>
      </c>
      <c r="I60" s="205"/>
      <c r="J60" s="11">
        <f t="shared" si="0"/>
        <v>0.28000000000000003</v>
      </c>
      <c r="K60" s="10">
        <f>IF(C60&lt;&gt;"",((G60*0.25)+J60),"")</f>
        <v>1.105</v>
      </c>
      <c r="L60" s="12">
        <f t="shared" si="1"/>
        <v>1.5</v>
      </c>
      <c r="M60" s="16">
        <f>IF(C60&lt;&gt;"",(K60*D60*L60),"")</f>
        <v>6.63</v>
      </c>
      <c r="N60" s="41">
        <f>IF(C60&lt;&gt;"",(M60-K60),"")</f>
        <v>5.5250000000000004</v>
      </c>
      <c r="O60" s="50">
        <f>IF(C60&lt;&gt;"",(M60/K60),"")</f>
        <v>6</v>
      </c>
      <c r="P60" s="42">
        <f>IF($C60&lt;&gt;"",(M60/0.25),"")</f>
        <v>26.52</v>
      </c>
      <c r="Q60" s="206"/>
      <c r="R60" s="11">
        <f t="shared" si="2"/>
        <v>0.32</v>
      </c>
      <c r="S60" s="10">
        <f>IF($C60&lt;&gt;"",(($G60*0.75)+R60),"")</f>
        <v>2.7949999999999995</v>
      </c>
      <c r="T60" s="12">
        <f t="shared" si="3"/>
        <v>1.2</v>
      </c>
      <c r="U60" s="43">
        <f>IF($C60&lt;&gt;"",(S60*$D60*T60),"")</f>
        <v>13.415999999999997</v>
      </c>
      <c r="V60" s="44">
        <f>IF($C60&lt;&gt;"",(U60-S60),"")</f>
        <v>10.620999999999997</v>
      </c>
      <c r="W60" s="50">
        <f>IF($C60&lt;&gt;"",(U60/S60),"")</f>
        <v>4.8</v>
      </c>
      <c r="X60" s="42">
        <f>IF($C60&lt;&gt;"",(U60/0.75),"")</f>
        <v>17.887999999999995</v>
      </c>
      <c r="Y60" s="206"/>
      <c r="Z60" s="203" t="str">
        <f t="shared" si="4"/>
        <v>ENESUEDE</v>
      </c>
      <c r="AA60" s="207"/>
      <c r="AB60" s="11">
        <f t="shared" si="5"/>
        <v>1.1200000000000001</v>
      </c>
      <c r="AC60" s="10">
        <f>IF($C60&lt;&gt;"",(($G60*5)+AB60),"")</f>
        <v>17.62</v>
      </c>
      <c r="AD60" s="12">
        <f t="shared" si="6"/>
        <v>1</v>
      </c>
      <c r="AE60" s="16">
        <f>IF($C60&lt;&gt;"",(AC60*$D60*AD60),"")</f>
        <v>70.48</v>
      </c>
      <c r="AF60" s="51">
        <f>IF($C60&lt;&gt;"",(AE60-AC60),"")</f>
        <v>52.86</v>
      </c>
      <c r="AG60" s="50">
        <f>IF($C60&lt;&gt;"",(AE60/AC60),"")</f>
        <v>4</v>
      </c>
      <c r="AH60" s="42">
        <f>IF($C60&lt;&gt;"",(AE60/5),"")</f>
        <v>14.096</v>
      </c>
      <c r="AI60" s="207"/>
      <c r="AJ60" s="11">
        <f t="shared" si="7"/>
        <v>1.75</v>
      </c>
      <c r="AK60" s="10">
        <f>IF($C60&lt;&gt;"",(($G60*15)+AJ60),"")</f>
        <v>51.25</v>
      </c>
      <c r="AL60" s="10">
        <f t="shared" si="8"/>
        <v>0.9</v>
      </c>
      <c r="AM60" s="34">
        <f>IF($C60&lt;&gt;"",(AK60*$D60*AL60),"")</f>
        <v>184.5</v>
      </c>
      <c r="AN60" s="44">
        <f>IF($C60&lt;&gt;"",(AM60-AK60),"")</f>
        <v>133.25</v>
      </c>
      <c r="AO60" s="44">
        <f>IF($C60&lt;&gt;"",(AM60/AK60),"")</f>
        <v>3.6</v>
      </c>
      <c r="AP60" s="42">
        <f>IF($C60&lt;&gt;"",(AM60/15),"")</f>
        <v>12.3</v>
      </c>
    </row>
    <row r="61" spans="1:42" ht="18.75" x14ac:dyDescent="0.3">
      <c r="A61" s="95"/>
      <c r="B61" s="19" t="s">
        <v>22</v>
      </c>
      <c r="C61" s="11"/>
      <c r="D61" s="10"/>
      <c r="E61" s="12" t="str">
        <f t="shared" si="55"/>
        <v/>
      </c>
      <c r="F61" s="20">
        <v>1</v>
      </c>
      <c r="G61" s="23" t="str">
        <f t="shared" si="56"/>
        <v/>
      </c>
      <c r="H61" s="36" t="str">
        <f t="shared" si="57"/>
        <v/>
      </c>
      <c r="I61" s="126"/>
      <c r="J61" s="11">
        <f t="shared" si="0"/>
        <v>0.28000000000000003</v>
      </c>
      <c r="K61" s="10" t="str">
        <f>IF(C61&lt;&gt;"",((G61*0.25)+J61),"")</f>
        <v/>
      </c>
      <c r="L61" s="12">
        <f t="shared" si="1"/>
        <v>1.5</v>
      </c>
      <c r="M61" s="16" t="str">
        <f>IF(C61&lt;&gt;"",(K61*D61*L61),"")</f>
        <v/>
      </c>
      <c r="N61" s="41" t="str">
        <f>IF(C61&lt;&gt;"",(M61-K61),"")</f>
        <v/>
      </c>
      <c r="O61" s="50" t="str">
        <f>IF(C61&lt;&gt;"",(M61/K61),"")</f>
        <v/>
      </c>
      <c r="P61" s="42" t="str">
        <f>IF($C61&lt;&gt;"",(M61/0.25),"")</f>
        <v/>
      </c>
      <c r="Q61" s="151"/>
      <c r="R61" s="11">
        <f t="shared" si="2"/>
        <v>0.32</v>
      </c>
      <c r="S61" s="10" t="str">
        <f>IF($C61&lt;&gt;"",(($G61*0.75)+R61),"")</f>
        <v/>
      </c>
      <c r="T61" s="12">
        <f t="shared" si="3"/>
        <v>1.2</v>
      </c>
      <c r="U61" s="43" t="str">
        <f>IF($C61&lt;&gt;"",(S61*$D61*T61),"")</f>
        <v/>
      </c>
      <c r="V61" s="44" t="str">
        <f>IF($C61&lt;&gt;"",(U61-S61),"")</f>
        <v/>
      </c>
      <c r="W61" s="50" t="str">
        <f>IF($C61&lt;&gt;"",(U61/S61),"")</f>
        <v/>
      </c>
      <c r="X61" s="42" t="str">
        <f>IF($C61&lt;&gt;"",(U61/0.75),"")</f>
        <v/>
      </c>
      <c r="Y61" s="151"/>
      <c r="Z61" s="203" t="str">
        <f t="shared" si="4"/>
        <v>RETICULADOR ENESUEDE</v>
      </c>
      <c r="AA61" s="144"/>
      <c r="AB61" s="11">
        <f t="shared" si="5"/>
        <v>1.1200000000000001</v>
      </c>
      <c r="AC61" s="10" t="str">
        <f>IF($C61&lt;&gt;"",(($G61*5)+AB61),"")</f>
        <v/>
      </c>
      <c r="AD61" s="12">
        <f t="shared" si="6"/>
        <v>1</v>
      </c>
      <c r="AE61" s="16" t="str">
        <f>IF($C61&lt;&gt;"",(AC61*$D61*AD61),"")</f>
        <v/>
      </c>
      <c r="AF61" s="51" t="str">
        <f>IF($C61&lt;&gt;"",(AE61-AC61),"")</f>
        <v/>
      </c>
      <c r="AG61" s="50" t="str">
        <f>IF($C61&lt;&gt;"",(AE61/AC61),"")</f>
        <v/>
      </c>
      <c r="AH61" s="42" t="str">
        <f>IF($C61&lt;&gt;"",(AE61/5),"")</f>
        <v/>
      </c>
      <c r="AI61" s="144"/>
      <c r="AJ61" s="11">
        <f t="shared" si="7"/>
        <v>1.75</v>
      </c>
      <c r="AK61" s="10" t="str">
        <f>IF($C61&lt;&gt;"",(($G61*15)+AJ61),"")</f>
        <v/>
      </c>
      <c r="AL61" s="10">
        <f t="shared" si="8"/>
        <v>0.9</v>
      </c>
      <c r="AM61" s="34" t="str">
        <f>IF($C61&lt;&gt;"",(AK61*$D61*AL61),"")</f>
        <v/>
      </c>
      <c r="AN61" s="44" t="str">
        <f>IF($C61&lt;&gt;"",(AM61-AK61),"")</f>
        <v/>
      </c>
      <c r="AO61" s="44" t="str">
        <f>IF($C61&lt;&gt;"",(AM61/AK61),"")</f>
        <v/>
      </c>
      <c r="AP61" s="42" t="str">
        <f>IF($C61&lt;&gt;"",(AM61/15),"")</f>
        <v/>
      </c>
    </row>
    <row r="62" spans="1:42" ht="18.75" x14ac:dyDescent="0.3">
      <c r="A62" s="95"/>
      <c r="B62" s="19"/>
      <c r="C62" s="11"/>
      <c r="D62" s="10"/>
      <c r="E62" s="12" t="str">
        <f t="shared" si="55"/>
        <v/>
      </c>
      <c r="F62" s="20"/>
      <c r="G62" s="23" t="str">
        <f t="shared" si="56"/>
        <v/>
      </c>
      <c r="H62" s="36" t="str">
        <f t="shared" si="57"/>
        <v/>
      </c>
      <c r="I62" s="126"/>
      <c r="J62" s="11">
        <f t="shared" si="0"/>
        <v>0.28000000000000003</v>
      </c>
      <c r="K62" s="10" t="str">
        <f>IF(C62&lt;&gt;"",((G62*0.25)+J62),"")</f>
        <v/>
      </c>
      <c r="L62" s="12">
        <f t="shared" si="1"/>
        <v>1.5</v>
      </c>
      <c r="M62" s="16" t="str">
        <f>IF(C62&lt;&gt;"",(K62*D62*L62),"")</f>
        <v/>
      </c>
      <c r="N62" s="41" t="str">
        <f>IF(C62&lt;&gt;"",(M62-K62),"")</f>
        <v/>
      </c>
      <c r="O62" s="50" t="str">
        <f>IF(C62&lt;&gt;"",(M62/K62),"")</f>
        <v/>
      </c>
      <c r="P62" s="42" t="str">
        <f>IF($C62&lt;&gt;"",(M62/0.25),"")</f>
        <v/>
      </c>
      <c r="Q62" s="151"/>
      <c r="R62" s="11">
        <f t="shared" si="2"/>
        <v>0.32</v>
      </c>
      <c r="S62" s="10" t="str">
        <f>IF($C62&lt;&gt;"",(($G62*0.75)+R62),"")</f>
        <v/>
      </c>
      <c r="T62" s="12">
        <f t="shared" si="3"/>
        <v>1.2</v>
      </c>
      <c r="U62" s="43" t="str">
        <f>IF($C62&lt;&gt;"",(S62*$D62*T62),"")</f>
        <v/>
      </c>
      <c r="V62" s="44" t="str">
        <f>IF($C62&lt;&gt;"",(U62-S62),"")</f>
        <v/>
      </c>
      <c r="W62" s="50" t="str">
        <f>IF($C62&lt;&gt;"",(U62/S62),"")</f>
        <v/>
      </c>
      <c r="X62" s="42" t="str">
        <f>IF($C62&lt;&gt;"",(U62/0.75),"")</f>
        <v/>
      </c>
      <c r="Y62" s="151"/>
      <c r="Z62" s="203" t="str">
        <f t="shared" si="4"/>
        <v/>
      </c>
      <c r="AA62" s="144"/>
      <c r="AB62" s="11">
        <f t="shared" si="5"/>
        <v>1.1200000000000001</v>
      </c>
      <c r="AC62" s="10" t="str">
        <f>IF($C62&lt;&gt;"",(($G62*5)+AB62),"")</f>
        <v/>
      </c>
      <c r="AD62" s="12">
        <f t="shared" si="6"/>
        <v>1</v>
      </c>
      <c r="AE62" s="16" t="str">
        <f>IF($C62&lt;&gt;"",(AC62*$D62*AD62),"")</f>
        <v/>
      </c>
      <c r="AF62" s="51" t="str">
        <f>IF($C62&lt;&gt;"",(AE62-AC62),"")</f>
        <v/>
      </c>
      <c r="AG62" s="50" t="str">
        <f>IF($C62&lt;&gt;"",(AE62/AC62),"")</f>
        <v/>
      </c>
      <c r="AH62" s="42" t="str">
        <f>IF($C62&lt;&gt;"",(AE62/5),"")</f>
        <v/>
      </c>
      <c r="AI62" s="144"/>
      <c r="AJ62" s="11">
        <f t="shared" si="7"/>
        <v>1.75</v>
      </c>
      <c r="AK62" s="10" t="str">
        <f>IF($C62&lt;&gt;"",(($G62*15)+AJ62),"")</f>
        <v/>
      </c>
      <c r="AL62" s="10">
        <f t="shared" si="8"/>
        <v>0.9</v>
      </c>
      <c r="AM62" s="34" t="str">
        <f>IF($C62&lt;&gt;"",(AK62*$D62*AL62),"")</f>
        <v/>
      </c>
      <c r="AN62" s="44" t="str">
        <f>IF($C62&lt;&gt;"",(AM62-AK62),"")</f>
        <v/>
      </c>
      <c r="AO62" s="44" t="str">
        <f>IF($C62&lt;&gt;"",(AM62/AK62),"")</f>
        <v/>
      </c>
      <c r="AP62" s="42" t="str">
        <f>IF($C62&lt;&gt;"",(AM62/15),"")</f>
        <v/>
      </c>
    </row>
    <row r="63" spans="1:42" ht="18.75" x14ac:dyDescent="0.3">
      <c r="A63" s="95"/>
      <c r="B63" s="19" t="s">
        <v>23</v>
      </c>
      <c r="C63" s="11">
        <v>3.5</v>
      </c>
      <c r="D63" s="10">
        <v>4</v>
      </c>
      <c r="E63" s="12">
        <f t="shared" si="55"/>
        <v>14</v>
      </c>
      <c r="F63" s="20">
        <v>1</v>
      </c>
      <c r="G63" s="23">
        <f t="shared" si="56"/>
        <v>3.5</v>
      </c>
      <c r="H63" s="36">
        <f t="shared" si="57"/>
        <v>14</v>
      </c>
      <c r="I63" s="126"/>
      <c r="J63" s="11">
        <f t="shared" si="0"/>
        <v>0.28000000000000003</v>
      </c>
      <c r="K63" s="10">
        <f>IF(C63&lt;&gt;"",((G63*0.25)+J63),"")</f>
        <v>1.155</v>
      </c>
      <c r="L63" s="12">
        <f t="shared" si="1"/>
        <v>1.5</v>
      </c>
      <c r="M63" s="16">
        <f>IF(C63&lt;&gt;"",(K63*D63*L63),"")</f>
        <v>6.93</v>
      </c>
      <c r="N63" s="41">
        <f>IF(C63&lt;&gt;"",(M63-K63),"")</f>
        <v>5.7749999999999995</v>
      </c>
      <c r="O63" s="50">
        <f>IF(C63&lt;&gt;"",(M63/K63),"")</f>
        <v>6</v>
      </c>
      <c r="P63" s="42">
        <f>IF($C63&lt;&gt;"",(M63/0.25),"")</f>
        <v>27.72</v>
      </c>
      <c r="Q63" s="151"/>
      <c r="R63" s="11">
        <f t="shared" si="2"/>
        <v>0.32</v>
      </c>
      <c r="S63" s="10">
        <f>IF($C63&lt;&gt;"",(($G63*0.75)+R63),"")</f>
        <v>2.9449999999999998</v>
      </c>
      <c r="T63" s="12">
        <f t="shared" si="3"/>
        <v>1.2</v>
      </c>
      <c r="U63" s="43">
        <f>IF($C63&lt;&gt;"",(S63*$D63*T63),"")</f>
        <v>14.135999999999999</v>
      </c>
      <c r="V63" s="44">
        <f>IF($C63&lt;&gt;"",(U63-S63),"")</f>
        <v>11.190999999999999</v>
      </c>
      <c r="W63" s="50">
        <f>IF($C63&lt;&gt;"",(U63/S63),"")</f>
        <v>4.8</v>
      </c>
      <c r="X63" s="42">
        <f>IF($C63&lt;&gt;"",(U63/0.75),"")</f>
        <v>18.847999999999999</v>
      </c>
      <c r="Y63" s="151"/>
      <c r="Z63" s="203" t="str">
        <f t="shared" si="4"/>
        <v>ENEGLASS</v>
      </c>
      <c r="AA63" s="144"/>
      <c r="AB63" s="11">
        <f t="shared" si="5"/>
        <v>1.1200000000000001</v>
      </c>
      <c r="AC63" s="10">
        <f>IF($C63&lt;&gt;"",(($G63*5)+AB63),"")</f>
        <v>18.62</v>
      </c>
      <c r="AD63" s="12">
        <f t="shared" si="6"/>
        <v>1</v>
      </c>
      <c r="AE63" s="16">
        <f>IF($C63&lt;&gt;"",(AC63*$D63*AD63),"")</f>
        <v>74.48</v>
      </c>
      <c r="AF63" s="51">
        <f>IF($C63&lt;&gt;"",(AE63-AC63),"")</f>
        <v>55.86</v>
      </c>
      <c r="AG63" s="50">
        <f>IF($C63&lt;&gt;"",(AE63/AC63),"")</f>
        <v>4</v>
      </c>
      <c r="AH63" s="42">
        <f>IF($C63&lt;&gt;"",(AE63/5),"")</f>
        <v>14.896000000000001</v>
      </c>
      <c r="AI63" s="144"/>
      <c r="AJ63" s="11">
        <f t="shared" si="7"/>
        <v>1.75</v>
      </c>
      <c r="AK63" s="10">
        <f>IF($C63&lt;&gt;"",(($G63*15)+AJ63),"")</f>
        <v>54.25</v>
      </c>
      <c r="AL63" s="10">
        <f t="shared" si="8"/>
        <v>0.9</v>
      </c>
      <c r="AM63" s="34">
        <f>IF($C63&lt;&gt;"",(AK63*$D63*AL63),"")</f>
        <v>195.3</v>
      </c>
      <c r="AN63" s="44">
        <f>IF($C63&lt;&gt;"",(AM63-AK63),"")</f>
        <v>141.05000000000001</v>
      </c>
      <c r="AO63" s="44">
        <f>IF($C63&lt;&gt;"",(AM63/AK63),"")</f>
        <v>3.6</v>
      </c>
      <c r="AP63" s="42">
        <f>IF($C63&lt;&gt;"",(AM63/15),"")</f>
        <v>13.020000000000001</v>
      </c>
    </row>
    <row r="64" spans="1:42" ht="19.5" thickBot="1" x14ac:dyDescent="0.35">
      <c r="A64" s="99"/>
      <c r="B64" s="100"/>
      <c r="C64" s="13"/>
      <c r="D64" s="14"/>
      <c r="E64" s="15" t="str">
        <f t="shared" si="55"/>
        <v/>
      </c>
      <c r="F64" s="21"/>
      <c r="G64" s="24" t="str">
        <f t="shared" si="56"/>
        <v/>
      </c>
      <c r="H64" s="37" t="str">
        <f t="shared" si="57"/>
        <v/>
      </c>
      <c r="I64" s="127"/>
      <c r="J64" s="13">
        <f t="shared" si="0"/>
        <v>0.28000000000000003</v>
      </c>
      <c r="K64" s="14" t="str">
        <f>IF(C64&lt;&gt;"",((G64*0.25)+J64),"")</f>
        <v/>
      </c>
      <c r="L64" s="15">
        <f t="shared" si="1"/>
        <v>1.5</v>
      </c>
      <c r="M64" s="17"/>
      <c r="N64" s="101" t="str">
        <f>IF(C64&lt;&gt;"",(M64-K64),"")</f>
        <v/>
      </c>
      <c r="O64" s="105" t="str">
        <f>IF(C64&lt;&gt;"",(M64/K64),"")</f>
        <v/>
      </c>
      <c r="P64" s="102" t="str">
        <f>IF($C64&lt;&gt;"",(M64/0.25),"")</f>
        <v/>
      </c>
      <c r="Q64" s="152"/>
      <c r="R64" s="13">
        <f t="shared" si="2"/>
        <v>0.32</v>
      </c>
      <c r="S64" s="14" t="str">
        <f>IF($C64&lt;&gt;"",(($G64*0.75)+R64),"")</f>
        <v/>
      </c>
      <c r="T64" s="15">
        <f t="shared" si="3"/>
        <v>1.2</v>
      </c>
      <c r="U64" s="103" t="str">
        <f>IF($C64&lt;&gt;"",(S64*$D64*T64),"")</f>
        <v/>
      </c>
      <c r="V64" s="104" t="str">
        <f>IF($C64&lt;&gt;"",(U64-S64),"")</f>
        <v/>
      </c>
      <c r="W64" s="105" t="str">
        <f>IF($C64&lt;&gt;"",(U64/S64),"")</f>
        <v/>
      </c>
      <c r="X64" s="102" t="str">
        <f>IF($C64&lt;&gt;"",(U64/0.75),"")</f>
        <v/>
      </c>
      <c r="Y64" s="152"/>
      <c r="Z64" s="208" t="str">
        <f t="shared" si="4"/>
        <v/>
      </c>
      <c r="AA64" s="172"/>
      <c r="AB64" s="13">
        <f t="shared" si="5"/>
        <v>1.1200000000000001</v>
      </c>
      <c r="AC64" s="14" t="str">
        <f>IF($C64&lt;&gt;"",(($G64*5)+AB64),"")</f>
        <v/>
      </c>
      <c r="AD64" s="15">
        <f t="shared" si="6"/>
        <v>1</v>
      </c>
      <c r="AE64" s="17" t="str">
        <f>IF($C64&lt;&gt;"",(AC64*$D64*AD64),"")</f>
        <v/>
      </c>
      <c r="AF64" s="106" t="str">
        <f>IF($C64&lt;&gt;"",(AE64-AC64),"")</f>
        <v/>
      </c>
      <c r="AG64" s="105" t="str">
        <f>IF($C64&lt;&gt;"",(AE64/AC64),"")</f>
        <v/>
      </c>
      <c r="AH64" s="102" t="str">
        <f>IF($C64&lt;&gt;"",(AE64/5),"")</f>
        <v/>
      </c>
      <c r="AI64" s="172"/>
      <c r="AJ64" s="13">
        <f t="shared" si="7"/>
        <v>1.75</v>
      </c>
      <c r="AK64" s="14" t="str">
        <f>IF($C64&lt;&gt;"",(($G64*15)+AJ64),"")</f>
        <v/>
      </c>
      <c r="AL64" s="14">
        <f t="shared" si="8"/>
        <v>0.9</v>
      </c>
      <c r="AM64" s="107" t="str">
        <f>IF($C64&lt;&gt;"",(AK64*$D64*AL64),"")</f>
        <v/>
      </c>
      <c r="AN64" s="104" t="str">
        <f>IF($C64&lt;&gt;"",(AM64-AK64),"")</f>
        <v/>
      </c>
      <c r="AO64" s="104" t="str">
        <f>IF($C64&lt;&gt;"",(AM64/AK64),"")</f>
        <v/>
      </c>
      <c r="AP64" s="102" t="str">
        <f>IF($C64&lt;&gt;"",(AM64/15),"")</f>
        <v/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"/>
  <sheetViews>
    <sheetView topLeftCell="K13" zoomScale="75" zoomScaleNormal="75" workbookViewId="0">
      <selection activeCell="A24" sqref="A24:XFD24"/>
    </sheetView>
  </sheetViews>
  <sheetFormatPr defaultColWidth="11.42578125" defaultRowHeight="15" x14ac:dyDescent="0.25"/>
  <cols>
    <col min="1" max="1" width="4" customWidth="1"/>
    <col min="2" max="2" width="58" customWidth="1"/>
    <col min="3" max="3" width="16.42578125" customWidth="1"/>
    <col min="4" max="4" width="15" customWidth="1"/>
    <col min="5" max="5" width="12.140625" customWidth="1"/>
    <col min="6" max="6" width="17.42578125" bestFit="1" customWidth="1"/>
    <col min="7" max="7" width="9.85546875" customWidth="1"/>
    <col min="8" max="8" width="13.42578125" bestFit="1" customWidth="1"/>
    <col min="9" max="9" width="5" customWidth="1"/>
    <col min="10" max="10" width="16.42578125" customWidth="1"/>
    <col min="11" max="11" width="15.5703125" customWidth="1"/>
    <col min="12" max="12" width="8.42578125" customWidth="1"/>
    <col min="13" max="13" width="19.42578125" customWidth="1"/>
    <col min="14" max="14" width="8.140625" customWidth="1"/>
    <col min="15" max="15" width="9.42578125" customWidth="1"/>
    <col min="16" max="16" width="8" customWidth="1"/>
    <col min="17" max="17" width="5" customWidth="1"/>
    <col min="18" max="18" width="15.5703125" customWidth="1"/>
    <col min="19" max="19" width="12.42578125" customWidth="1"/>
    <col min="20" max="20" width="8.5703125" customWidth="1"/>
    <col min="21" max="21" width="23.5703125" bestFit="1" customWidth="1"/>
    <col min="22" max="22" width="7.5703125" customWidth="1"/>
    <col min="23" max="24" width="8.85546875" customWidth="1"/>
    <col min="25" max="25" width="2.42578125" customWidth="1"/>
    <col min="26" max="26" width="41.5703125" style="200" customWidth="1"/>
    <col min="27" max="27" width="5.5703125" customWidth="1"/>
    <col min="28" max="29" width="1" customWidth="1"/>
    <col min="30" max="30" width="0.42578125" customWidth="1"/>
    <col min="31" max="31" width="18.5703125" customWidth="1"/>
    <col min="32" max="32" width="9.42578125" customWidth="1"/>
    <col min="33" max="33" width="10.42578125" customWidth="1"/>
    <col min="34" max="34" width="7.5703125" customWidth="1"/>
    <col min="35" max="35" width="2.42578125" customWidth="1"/>
    <col min="36" max="36" width="0.85546875" customWidth="1"/>
    <col min="37" max="37" width="1" customWidth="1"/>
    <col min="38" max="38" width="0.5703125" customWidth="1"/>
    <col min="39" max="39" width="19.140625" customWidth="1"/>
    <col min="40" max="40" width="8.140625" customWidth="1"/>
    <col min="41" max="42" width="8.5703125" customWidth="1"/>
  </cols>
  <sheetData>
    <row r="1" spans="1:42" ht="103.5" customHeight="1" x14ac:dyDescent="0.25"/>
    <row r="2" spans="1:42" s="108" customFormat="1" ht="46.5" x14ac:dyDescent="0.7">
      <c r="B2" s="108" t="s">
        <v>56</v>
      </c>
      <c r="Z2" s="201"/>
    </row>
    <row r="3" spans="1:42" s="108" customFormat="1" ht="17.25" customHeight="1" x14ac:dyDescent="0.7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202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</row>
    <row r="4" spans="1:42" s="189" customFormat="1" ht="15.75" x14ac:dyDescent="0.25">
      <c r="B4" s="190" t="s">
        <v>57</v>
      </c>
      <c r="C4" s="190"/>
      <c r="D4" s="190"/>
      <c r="E4" s="190"/>
      <c r="F4" s="190"/>
      <c r="G4" s="190"/>
      <c r="J4" s="195"/>
      <c r="K4" s="195"/>
      <c r="L4" s="195"/>
      <c r="M4" s="195"/>
      <c r="N4" s="195"/>
      <c r="O4" s="195"/>
      <c r="Z4" s="202"/>
    </row>
    <row r="5" spans="1:42" s="189" customFormat="1" ht="15.75" x14ac:dyDescent="0.25">
      <c r="B5" s="192" t="s">
        <v>58</v>
      </c>
      <c r="C5" s="191" t="s">
        <v>42</v>
      </c>
      <c r="D5" s="191" t="s">
        <v>43</v>
      </c>
      <c r="E5" s="191" t="s">
        <v>60</v>
      </c>
      <c r="F5" s="191" t="s">
        <v>61</v>
      </c>
      <c r="G5" s="191" t="s">
        <v>62</v>
      </c>
      <c r="J5" s="196"/>
      <c r="K5" s="197"/>
      <c r="L5" s="197"/>
      <c r="M5" s="197"/>
      <c r="N5" s="197"/>
      <c r="O5" s="197"/>
      <c r="Z5" s="202"/>
    </row>
    <row r="6" spans="1:42" s="189" customFormat="1" ht="15.75" x14ac:dyDescent="0.25">
      <c r="B6" s="192" t="s">
        <v>59</v>
      </c>
      <c r="C6" s="191">
        <v>1.5</v>
      </c>
      <c r="D6" s="191">
        <v>1.2</v>
      </c>
      <c r="E6" s="191">
        <v>1</v>
      </c>
      <c r="F6" s="191">
        <v>0.9</v>
      </c>
      <c r="G6" s="191" t="s">
        <v>63</v>
      </c>
      <c r="J6" s="196"/>
      <c r="K6" s="197"/>
      <c r="L6" s="197"/>
      <c r="M6" s="197"/>
      <c r="N6" s="197"/>
      <c r="O6" s="197"/>
      <c r="Z6" s="202"/>
    </row>
    <row r="7" spans="1:42" s="189" customFormat="1" ht="15.75" x14ac:dyDescent="0.25">
      <c r="B7" s="193"/>
      <c r="C7" s="194"/>
      <c r="D7" s="194"/>
      <c r="E7" s="194"/>
      <c r="F7" s="194"/>
      <c r="G7" s="194"/>
      <c r="J7" s="193"/>
      <c r="K7" s="194"/>
      <c r="L7" s="194"/>
      <c r="M7" s="194"/>
      <c r="N7" s="194"/>
      <c r="O7" s="194"/>
      <c r="Z7" s="202"/>
    </row>
    <row r="8" spans="1:42" s="189" customFormat="1" ht="15.75" x14ac:dyDescent="0.25">
      <c r="B8" s="190" t="s">
        <v>66</v>
      </c>
      <c r="C8" s="190"/>
      <c r="D8" s="190"/>
      <c r="E8" s="190"/>
      <c r="F8" s="190"/>
      <c r="G8" s="190"/>
      <c r="J8" s="193"/>
      <c r="K8" s="194"/>
      <c r="L8" s="194"/>
      <c r="M8" s="194"/>
      <c r="N8" s="194"/>
      <c r="O8" s="194"/>
      <c r="Z8" s="202"/>
    </row>
    <row r="9" spans="1:42" s="189" customFormat="1" ht="15.75" x14ac:dyDescent="0.25">
      <c r="B9" s="192" t="s">
        <v>58</v>
      </c>
      <c r="C9" s="191" t="s">
        <v>42</v>
      </c>
      <c r="D9" s="191" t="s">
        <v>43</v>
      </c>
      <c r="E9" s="191" t="s">
        <v>60</v>
      </c>
      <c r="F9" s="191" t="s">
        <v>61</v>
      </c>
      <c r="G9" s="191" t="s">
        <v>62</v>
      </c>
      <c r="J9" s="193"/>
      <c r="K9" s="194"/>
      <c r="L9" s="194"/>
      <c r="M9" s="194"/>
      <c r="N9" s="194"/>
      <c r="O9" s="194"/>
      <c r="Z9" s="202"/>
    </row>
    <row r="10" spans="1:42" s="189" customFormat="1" ht="15.75" x14ac:dyDescent="0.25">
      <c r="B10" s="192" t="s">
        <v>64</v>
      </c>
      <c r="C10" s="191">
        <v>0.28000000000000003</v>
      </c>
      <c r="D10" s="191">
        <v>0.32</v>
      </c>
      <c r="E10" s="191">
        <v>1.1200000000000001</v>
      </c>
      <c r="F10" s="191">
        <v>1.75</v>
      </c>
      <c r="G10" s="191">
        <v>2</v>
      </c>
      <c r="J10" s="193"/>
      <c r="K10" s="194"/>
      <c r="L10" s="194"/>
      <c r="M10" s="194"/>
      <c r="N10" s="194"/>
      <c r="O10" s="194"/>
      <c r="Z10" s="202"/>
    </row>
    <row r="11" spans="1:42" s="189" customFormat="1" ht="16.5" thickBot="1" x14ac:dyDescent="0.3">
      <c r="B11" s="193"/>
      <c r="C11" s="194"/>
      <c r="D11" s="194"/>
      <c r="E11" s="194"/>
      <c r="F11" s="194"/>
      <c r="G11" s="194"/>
      <c r="Z11" s="202"/>
    </row>
    <row r="12" spans="1:42" ht="24" thickBot="1" x14ac:dyDescent="0.4">
      <c r="A12" s="90"/>
      <c r="B12" s="25" t="s">
        <v>50</v>
      </c>
      <c r="C12" s="114"/>
      <c r="D12" s="115" t="s">
        <v>52</v>
      </c>
      <c r="E12" s="114"/>
      <c r="F12" s="114"/>
      <c r="G12" s="114"/>
      <c r="H12" s="114"/>
      <c r="I12" s="122"/>
      <c r="J12" s="26"/>
      <c r="K12" s="27" t="s">
        <v>42</v>
      </c>
      <c r="L12" s="27"/>
      <c r="M12" s="27"/>
      <c r="N12" s="27"/>
      <c r="O12" s="27"/>
      <c r="P12" s="28"/>
      <c r="Q12" s="154"/>
      <c r="R12" s="112"/>
      <c r="S12" s="111" t="s">
        <v>43</v>
      </c>
      <c r="T12" s="112"/>
      <c r="U12" s="112"/>
      <c r="V12" s="112"/>
      <c r="W12" s="112"/>
      <c r="X12" s="161"/>
      <c r="Y12" s="122"/>
      <c r="Z12" s="209"/>
      <c r="AA12" s="198"/>
      <c r="AB12" s="29"/>
      <c r="AC12" s="30"/>
      <c r="AD12" s="31"/>
      <c r="AE12" s="30" t="s">
        <v>44</v>
      </c>
      <c r="AF12" s="31"/>
      <c r="AG12" s="31"/>
      <c r="AH12" s="32"/>
      <c r="AI12" s="119"/>
      <c r="AJ12" s="173"/>
      <c r="AK12" s="174"/>
      <c r="AL12" s="175"/>
      <c r="AM12" s="174" t="s">
        <v>45</v>
      </c>
      <c r="AN12" s="175"/>
      <c r="AO12" s="175"/>
      <c r="AP12" s="176"/>
    </row>
    <row r="13" spans="1:42" ht="16.5" thickBot="1" x14ac:dyDescent="0.3">
      <c r="A13" s="91"/>
      <c r="B13" s="40"/>
      <c r="C13" s="92" t="s">
        <v>37</v>
      </c>
      <c r="D13" s="93" t="s">
        <v>53</v>
      </c>
      <c r="E13" s="93" t="s">
        <v>36</v>
      </c>
      <c r="F13" s="39" t="s">
        <v>39</v>
      </c>
      <c r="G13" s="39"/>
      <c r="H13" s="109"/>
      <c r="I13" s="123"/>
      <c r="J13" s="38" t="s">
        <v>38</v>
      </c>
      <c r="K13" s="39" t="s">
        <v>47</v>
      </c>
      <c r="L13" s="158"/>
      <c r="M13" s="159"/>
      <c r="N13" s="159"/>
      <c r="O13" s="159"/>
      <c r="P13" s="160"/>
      <c r="Q13" s="148"/>
      <c r="R13" s="39" t="s">
        <v>38</v>
      </c>
      <c r="S13" s="39" t="s">
        <v>47</v>
      </c>
      <c r="T13" s="110"/>
      <c r="U13" s="113"/>
      <c r="V13" s="113"/>
      <c r="W13" s="113"/>
      <c r="X13" s="184"/>
      <c r="Y13" s="148"/>
      <c r="Z13" s="210"/>
      <c r="AA13" s="120"/>
      <c r="AB13" s="116" t="s">
        <v>38</v>
      </c>
      <c r="AC13" s="39" t="s">
        <v>47</v>
      </c>
      <c r="AD13" s="117"/>
      <c r="AE13" s="117"/>
      <c r="AF13" s="117"/>
      <c r="AG13" s="118"/>
      <c r="AH13" s="170"/>
      <c r="AI13" s="120"/>
      <c r="AJ13" s="179" t="s">
        <v>38</v>
      </c>
      <c r="AK13" s="39" t="s">
        <v>47</v>
      </c>
      <c r="AL13" s="153"/>
      <c r="AM13" s="153"/>
      <c r="AN13" s="153"/>
      <c r="AO13" s="153"/>
      <c r="AP13" s="155"/>
    </row>
    <row r="14" spans="1:42" s="1" customFormat="1" ht="21.75" thickBot="1" x14ac:dyDescent="0.4">
      <c r="A14" s="94" t="s">
        <v>0</v>
      </c>
      <c r="B14" s="3" t="s">
        <v>4</v>
      </c>
      <c r="C14" s="128" t="s">
        <v>6</v>
      </c>
      <c r="D14" s="129" t="s">
        <v>35</v>
      </c>
      <c r="E14" s="130" t="s">
        <v>1</v>
      </c>
      <c r="F14" s="131" t="s">
        <v>2</v>
      </c>
      <c r="G14" s="131" t="s">
        <v>41</v>
      </c>
      <c r="H14" s="132" t="s">
        <v>40</v>
      </c>
      <c r="I14" s="124"/>
      <c r="J14" s="156" t="s">
        <v>25</v>
      </c>
      <c r="K14" s="133" t="s">
        <v>27</v>
      </c>
      <c r="L14" s="134" t="s">
        <v>46</v>
      </c>
      <c r="M14" s="135" t="s">
        <v>26</v>
      </c>
      <c r="N14" s="136" t="s">
        <v>48</v>
      </c>
      <c r="O14" s="143" t="s">
        <v>49</v>
      </c>
      <c r="P14" s="157" t="s">
        <v>54</v>
      </c>
      <c r="Q14" s="149"/>
      <c r="R14" s="162" t="s">
        <v>24</v>
      </c>
      <c r="S14" s="162" t="s">
        <v>28</v>
      </c>
      <c r="T14" s="182" t="s">
        <v>46</v>
      </c>
      <c r="U14" s="185" t="s">
        <v>3</v>
      </c>
      <c r="V14" s="163" t="s">
        <v>48</v>
      </c>
      <c r="W14" s="164" t="s">
        <v>49</v>
      </c>
      <c r="X14" s="186" t="s">
        <v>55</v>
      </c>
      <c r="Y14" s="187"/>
      <c r="Z14" s="3" t="s">
        <v>4</v>
      </c>
      <c r="AA14" s="199"/>
      <c r="AB14" s="137" t="s">
        <v>31</v>
      </c>
      <c r="AC14" s="138" t="s">
        <v>29</v>
      </c>
      <c r="AD14" s="139" t="s">
        <v>46</v>
      </c>
      <c r="AE14" s="140" t="s">
        <v>30</v>
      </c>
      <c r="AF14" s="141" t="s">
        <v>48</v>
      </c>
      <c r="AG14" s="142" t="s">
        <v>51</v>
      </c>
      <c r="AH14" s="171" t="s">
        <v>55</v>
      </c>
      <c r="AI14" s="145"/>
      <c r="AJ14" s="180" t="s">
        <v>32</v>
      </c>
      <c r="AK14" s="177" t="s">
        <v>33</v>
      </c>
      <c r="AL14" s="177" t="s">
        <v>46</v>
      </c>
      <c r="AM14" s="177" t="s">
        <v>34</v>
      </c>
      <c r="AN14" s="178" t="s">
        <v>48</v>
      </c>
      <c r="AO14" s="178" t="s">
        <v>51</v>
      </c>
      <c r="AP14" s="181" t="s">
        <v>55</v>
      </c>
    </row>
    <row r="15" spans="1:42" s="1" customFormat="1" ht="18.75" x14ac:dyDescent="0.3">
      <c r="A15" s="4"/>
      <c r="B15" s="18" t="s">
        <v>95</v>
      </c>
      <c r="C15" s="8"/>
      <c r="D15" s="5"/>
      <c r="E15" s="6"/>
      <c r="F15" s="7"/>
      <c r="G15" s="7"/>
      <c r="H15" s="35"/>
      <c r="I15" s="125"/>
      <c r="J15" s="8"/>
      <c r="K15" s="5"/>
      <c r="L15" s="6"/>
      <c r="M15" s="7"/>
      <c r="N15" s="33"/>
      <c r="O15" s="6"/>
      <c r="P15" s="9"/>
      <c r="Q15" s="150"/>
      <c r="R15" s="165"/>
      <c r="S15" s="166"/>
      <c r="T15" s="183"/>
      <c r="U15" s="188"/>
      <c r="V15" s="168"/>
      <c r="W15" s="167"/>
      <c r="X15" s="169"/>
      <c r="Y15" s="150"/>
      <c r="Z15" s="18" t="str">
        <f>B15</f>
        <v>ENEKRIL XTRA- acrilicas al agua de alta calidad</v>
      </c>
      <c r="AA15" s="121"/>
      <c r="AB15" s="45"/>
      <c r="AC15" s="48"/>
      <c r="AD15" s="47"/>
      <c r="AE15" s="52"/>
      <c r="AF15" s="46"/>
      <c r="AG15" s="47"/>
      <c r="AH15" s="49"/>
      <c r="AI15" s="121"/>
      <c r="AJ15" s="8"/>
      <c r="AK15" s="5"/>
      <c r="AL15" s="5"/>
      <c r="AM15" s="5"/>
      <c r="AN15" s="5"/>
      <c r="AO15" s="5"/>
      <c r="AP15" s="9"/>
    </row>
    <row r="16" spans="1:42" ht="18.75" x14ac:dyDescent="0.3">
      <c r="A16" s="95"/>
      <c r="B16" s="19"/>
      <c r="C16" s="11"/>
      <c r="D16" s="10"/>
      <c r="E16" s="12" t="str">
        <f>IF(C16&lt;&gt;"",(C16*D16),"")</f>
        <v/>
      </c>
      <c r="F16" s="20"/>
      <c r="G16" s="23" t="str">
        <f>IF(C16&lt;&gt;"",(C16*F16),"")</f>
        <v/>
      </c>
      <c r="H16" s="36" t="str">
        <f>IF(C16&lt;&gt;"",(G16*D16),"")</f>
        <v/>
      </c>
      <c r="I16" s="126"/>
      <c r="J16" s="11">
        <f t="shared" ref="J16:J53" si="0">$C$10</f>
        <v>0.28000000000000003</v>
      </c>
      <c r="K16" s="10" t="str">
        <f>IF(C16&lt;&gt;"",((G16*0.25)+J16),"")</f>
        <v/>
      </c>
      <c r="L16" s="12">
        <f t="shared" ref="L16:L53" si="1">$C$6</f>
        <v>1.5</v>
      </c>
      <c r="M16" s="16" t="str">
        <f>IF(C16&lt;&gt;"",(K16*D16*L16),"")</f>
        <v/>
      </c>
      <c r="N16" s="41" t="str">
        <f>IF(C16&lt;&gt;"",(M16-K16),"")</f>
        <v/>
      </c>
      <c r="O16" s="50" t="str">
        <f>IF(C16&lt;&gt;"",(M16/K16),"")</f>
        <v/>
      </c>
      <c r="P16" s="42" t="str">
        <f>IF($C16&lt;&gt;"",(M16/0.25),"")</f>
        <v/>
      </c>
      <c r="Q16" s="151"/>
      <c r="R16" s="11">
        <f t="shared" ref="R16:R53" si="2">$D$10</f>
        <v>0.32</v>
      </c>
      <c r="S16" s="10" t="str">
        <f>IF($C16&lt;&gt;"",(($G16*0.75)+R16),"")</f>
        <v/>
      </c>
      <c r="T16" s="12">
        <f t="shared" ref="T16:T53" si="3">$D$6</f>
        <v>1.2</v>
      </c>
      <c r="U16" s="43" t="str">
        <f>IF($C16&lt;&gt;"",(S16*$D16*T16),"")</f>
        <v/>
      </c>
      <c r="V16" s="44" t="str">
        <f>IF($C16&lt;&gt;"",(U16-S16),"")</f>
        <v/>
      </c>
      <c r="W16" s="50" t="str">
        <f>IF($C16&lt;&gt;"",(U16/S16),"")</f>
        <v/>
      </c>
      <c r="X16" s="42" t="str">
        <f>IF($C16&lt;&gt;"",(U16/0.75),"")</f>
        <v/>
      </c>
      <c r="Y16" s="151"/>
      <c r="Z16" s="203" t="str">
        <f t="shared" ref="Z16:Z53" si="4">IF($B16&lt;&gt;"",($B16),"")</f>
        <v/>
      </c>
      <c r="AA16" s="144"/>
      <c r="AB16" s="11">
        <f t="shared" ref="AB16:AB53" si="5">$E$10</f>
        <v>1.1200000000000001</v>
      </c>
      <c r="AC16" s="10" t="str">
        <f>IF($C16&lt;&gt;"",(($G16*0.75)+AB16),"")</f>
        <v/>
      </c>
      <c r="AD16" s="12">
        <f t="shared" ref="AD16:AD53" si="6">$E$6</f>
        <v>1</v>
      </c>
      <c r="AE16" s="16" t="str">
        <f>IF($C16&lt;&gt;"",(AC16*$D16*AD16),"")</f>
        <v/>
      </c>
      <c r="AF16" s="51" t="str">
        <f>IF($C16&lt;&gt;"",(AE16-AC16),"")</f>
        <v/>
      </c>
      <c r="AG16" s="50" t="str">
        <f>IF($C16&lt;&gt;"",(AE16/AC16),"")</f>
        <v/>
      </c>
      <c r="AH16" s="42" t="str">
        <f>IF($C16&lt;&gt;"",(AE16/5),"")</f>
        <v/>
      </c>
      <c r="AI16" s="144"/>
      <c r="AJ16" s="11">
        <f t="shared" ref="AJ16:AJ53" si="7">$F$10</f>
        <v>1.75</v>
      </c>
      <c r="AK16" s="10" t="str">
        <f>IF($C16&lt;&gt;"",(($G16*0.75)+AJ16),"")</f>
        <v/>
      </c>
      <c r="AL16" s="10">
        <f t="shared" ref="AL16:AL53" si="8">$F$6</f>
        <v>0.9</v>
      </c>
      <c r="AM16" s="34" t="str">
        <f>IF($C16&lt;&gt;"",(AK16*$D16*AL16),"")</f>
        <v/>
      </c>
      <c r="AN16" s="44" t="str">
        <f>IF($C16&lt;&gt;"",(AM16-AK16),"")</f>
        <v/>
      </c>
      <c r="AO16" s="44" t="str">
        <f>IF($C16&lt;&gt;"",(AM16/AK16),"")</f>
        <v/>
      </c>
      <c r="AP16" s="42" t="str">
        <f>IF($C16&lt;&gt;"",(AM16/15),"")</f>
        <v/>
      </c>
    </row>
    <row r="17" spans="1:42" ht="18.75" x14ac:dyDescent="0.3">
      <c r="A17" s="96"/>
      <c r="B17" s="146" t="s">
        <v>65</v>
      </c>
      <c r="C17" s="65"/>
      <c r="D17" s="66"/>
      <c r="E17" s="67"/>
      <c r="F17" s="22"/>
      <c r="G17" s="22"/>
      <c r="H17" s="68"/>
      <c r="I17" s="126"/>
      <c r="J17" s="65"/>
      <c r="K17" s="66"/>
      <c r="L17" s="67"/>
      <c r="M17" s="69"/>
      <c r="N17" s="70"/>
      <c r="O17" s="74"/>
      <c r="P17" s="71"/>
      <c r="Q17" s="151"/>
      <c r="R17" s="65"/>
      <c r="S17" s="66"/>
      <c r="T17" s="67"/>
      <c r="U17" s="72"/>
      <c r="V17" s="73"/>
      <c r="W17" s="74"/>
      <c r="X17" s="71"/>
      <c r="Y17" s="151"/>
      <c r="Z17" s="146" t="str">
        <f t="shared" si="4"/>
        <v xml:space="preserve">ENEKRYL CARTA COLORES </v>
      </c>
      <c r="AA17" s="144"/>
      <c r="AB17" s="65"/>
      <c r="AC17" s="66"/>
      <c r="AD17" s="67"/>
      <c r="AE17" s="69"/>
      <c r="AF17" s="75"/>
      <c r="AG17" s="74"/>
      <c r="AH17" s="71"/>
      <c r="AI17" s="144"/>
      <c r="AJ17" s="65"/>
      <c r="AK17" s="66"/>
      <c r="AL17" s="66"/>
      <c r="AM17" s="76"/>
      <c r="AN17" s="73"/>
      <c r="AO17" s="73"/>
      <c r="AP17" s="71"/>
    </row>
    <row r="18" spans="1:42" ht="18.75" x14ac:dyDescent="0.3">
      <c r="A18" s="95"/>
      <c r="B18" s="19" t="s">
        <v>7</v>
      </c>
      <c r="C18" s="11">
        <v>2.8</v>
      </c>
      <c r="D18" s="10">
        <v>4.03</v>
      </c>
      <c r="E18" s="12">
        <f t="shared" ref="E18:E26" si="9">IF(C18&lt;&gt;"",(C18*D18),"")</f>
        <v>11.284000000000001</v>
      </c>
      <c r="F18" s="20">
        <v>1.26</v>
      </c>
      <c r="G18" s="23">
        <f t="shared" ref="G18:G26" si="10">IF(C18&lt;&gt;"",(C18*F18),"")</f>
        <v>3.5279999999999996</v>
      </c>
      <c r="H18" s="36">
        <f t="shared" ref="H18:H26" si="11">IF(C18&lt;&gt;"",(G18*D18),"")</f>
        <v>14.217839999999999</v>
      </c>
      <c r="I18" s="126"/>
      <c r="J18" s="11">
        <f t="shared" si="0"/>
        <v>0.28000000000000003</v>
      </c>
      <c r="K18" s="10">
        <f t="shared" ref="K18:K26" si="12">IF(C18&lt;&gt;"",((G18*0.25)+J18),"")</f>
        <v>1.1619999999999999</v>
      </c>
      <c r="L18" s="12">
        <f t="shared" si="1"/>
        <v>1.5</v>
      </c>
      <c r="M18" s="16">
        <f t="shared" ref="M18:M26" si="13">IF(C18&lt;&gt;"",(K18*D18*L18),"")</f>
        <v>7.0242899999999997</v>
      </c>
      <c r="N18" s="41">
        <f t="shared" ref="N18:N26" si="14">IF(C18&lt;&gt;"",(M18-K18),"")</f>
        <v>5.8622899999999998</v>
      </c>
      <c r="O18" s="50">
        <f t="shared" ref="O18:O26" si="15">IF(C18&lt;&gt;"",(M18/K18),"")</f>
        <v>6.0449999999999999</v>
      </c>
      <c r="P18" s="42">
        <f t="shared" ref="P18:P26" si="16">IF($C18&lt;&gt;"",(M18/0.25),"")</f>
        <v>28.097159999999999</v>
      </c>
      <c r="Q18" s="151"/>
      <c r="R18" s="11">
        <f t="shared" si="2"/>
        <v>0.32</v>
      </c>
      <c r="S18" s="10">
        <f t="shared" ref="S18:S26" si="17">IF($C18&lt;&gt;"",(($G18*0.75)+R18),"")</f>
        <v>2.9659999999999997</v>
      </c>
      <c r="T18" s="12">
        <f t="shared" si="3"/>
        <v>1.2</v>
      </c>
      <c r="U18" s="43">
        <f t="shared" ref="U18:U26" si="18">IF($C18&lt;&gt;"",(S18*$D18*T18),"")</f>
        <v>14.343576000000001</v>
      </c>
      <c r="V18" s="44">
        <f t="shared" ref="V18:V26" si="19">IF($C18&lt;&gt;"",(U18-S18),"")</f>
        <v>11.377576000000001</v>
      </c>
      <c r="W18" s="50">
        <f t="shared" ref="W18:W26" si="20">IF($C18&lt;&gt;"",(U18/S18),"")</f>
        <v>4.8360000000000003</v>
      </c>
      <c r="X18" s="42">
        <f t="shared" ref="X18:X26" si="21">IF($C18&lt;&gt;"",(U18/0.75),"")</f>
        <v>19.124768</v>
      </c>
      <c r="Y18" s="151"/>
      <c r="Z18" s="203" t="str">
        <f t="shared" si="4"/>
        <v>ENEKRIL BLANCO F</v>
      </c>
      <c r="AA18" s="144"/>
      <c r="AB18" s="11">
        <f t="shared" si="5"/>
        <v>1.1200000000000001</v>
      </c>
      <c r="AC18" s="10">
        <f t="shared" ref="AC18:AC26" si="22">IF($C18&lt;&gt;"",(($G18*5)+AB18),"")</f>
        <v>18.759999999999998</v>
      </c>
      <c r="AD18" s="12">
        <f t="shared" si="6"/>
        <v>1</v>
      </c>
      <c r="AE18" s="16">
        <f t="shared" ref="AE18:AE26" si="23">IF($C18&lt;&gt;"",(AC18*$D18*AD18),"")</f>
        <v>75.602800000000002</v>
      </c>
      <c r="AF18" s="51">
        <f t="shared" ref="AF18:AF26" si="24">IF($C18&lt;&gt;"",(AE18-AC18),"")</f>
        <v>56.842800000000004</v>
      </c>
      <c r="AG18" s="50">
        <f t="shared" ref="AG18:AG26" si="25">IF($C18&lt;&gt;"",(AE18/AC18),"")</f>
        <v>4.03</v>
      </c>
      <c r="AH18" s="42">
        <f t="shared" ref="AH18:AH26" si="26">IF($C18&lt;&gt;"",(AE18/5),"")</f>
        <v>15.120560000000001</v>
      </c>
      <c r="AI18" s="144"/>
      <c r="AJ18" s="11">
        <f t="shared" si="7"/>
        <v>1.75</v>
      </c>
      <c r="AK18" s="10">
        <f t="shared" ref="AK18:AK26" si="27">IF($C18&lt;&gt;"",(($G18*15)+AJ18),"")</f>
        <v>54.669999999999995</v>
      </c>
      <c r="AL18" s="10">
        <f t="shared" si="8"/>
        <v>0.9</v>
      </c>
      <c r="AM18" s="34">
        <f t="shared" ref="AM18:AM26" si="28">IF($C18&lt;&gt;"",(AK18*$D18*AL18),"")</f>
        <v>198.28809000000001</v>
      </c>
      <c r="AN18" s="44">
        <f t="shared" ref="AN18:AN26" si="29">IF($C18&lt;&gt;"",(AM18-AK18),"")</f>
        <v>143.61809000000002</v>
      </c>
      <c r="AO18" s="44">
        <f t="shared" ref="AO18:AO26" si="30">IF($C18&lt;&gt;"",(AM18/AK18),"")</f>
        <v>3.6270000000000007</v>
      </c>
      <c r="AP18" s="42">
        <f t="shared" ref="AP18:AP26" si="31">IF($C18&lt;&gt;"",(AM18/15),"")</f>
        <v>13.219206000000002</v>
      </c>
    </row>
    <row r="19" spans="1:42" ht="18.75" x14ac:dyDescent="0.3">
      <c r="A19" s="95"/>
      <c r="B19" s="19" t="s">
        <v>11</v>
      </c>
      <c r="C19" s="11">
        <v>2.7</v>
      </c>
      <c r="D19" s="10">
        <v>4.03</v>
      </c>
      <c r="E19" s="12">
        <f t="shared" si="9"/>
        <v>10.881000000000002</v>
      </c>
      <c r="F19" s="20">
        <v>1.43</v>
      </c>
      <c r="G19" s="23">
        <f t="shared" si="10"/>
        <v>3.8610000000000002</v>
      </c>
      <c r="H19" s="36">
        <f t="shared" si="11"/>
        <v>15.559830000000002</v>
      </c>
      <c r="I19" s="126"/>
      <c r="J19" s="11">
        <f t="shared" si="0"/>
        <v>0.28000000000000003</v>
      </c>
      <c r="K19" s="10">
        <f t="shared" si="12"/>
        <v>1.24525</v>
      </c>
      <c r="L19" s="12">
        <f t="shared" si="1"/>
        <v>1.5</v>
      </c>
      <c r="M19" s="16">
        <f t="shared" si="13"/>
        <v>7.5275362500000007</v>
      </c>
      <c r="N19" s="41">
        <f t="shared" si="14"/>
        <v>6.2822862500000003</v>
      </c>
      <c r="O19" s="50">
        <f t="shared" si="15"/>
        <v>6.0450000000000008</v>
      </c>
      <c r="P19" s="42">
        <f t="shared" si="16"/>
        <v>30.110145000000003</v>
      </c>
      <c r="Q19" s="151"/>
      <c r="R19" s="11">
        <f t="shared" si="2"/>
        <v>0.32</v>
      </c>
      <c r="S19" s="10">
        <f t="shared" si="17"/>
        <v>3.2157499999999999</v>
      </c>
      <c r="T19" s="12">
        <f t="shared" si="3"/>
        <v>1.2</v>
      </c>
      <c r="U19" s="43">
        <f t="shared" si="18"/>
        <v>15.551366999999999</v>
      </c>
      <c r="V19" s="44">
        <f t="shared" si="19"/>
        <v>12.335616999999999</v>
      </c>
      <c r="W19" s="50">
        <f t="shared" si="20"/>
        <v>4.8360000000000003</v>
      </c>
      <c r="X19" s="42">
        <f t="shared" si="21"/>
        <v>20.735156</v>
      </c>
      <c r="Y19" s="151"/>
      <c r="Z19" s="203" t="str">
        <f t="shared" si="4"/>
        <v>ENEKRIL AMARILLO OXIDO F(3920)</v>
      </c>
      <c r="AA19" s="144"/>
      <c r="AB19" s="11">
        <f t="shared" si="5"/>
        <v>1.1200000000000001</v>
      </c>
      <c r="AC19" s="10">
        <f t="shared" si="22"/>
        <v>20.425000000000001</v>
      </c>
      <c r="AD19" s="12">
        <f t="shared" si="6"/>
        <v>1</v>
      </c>
      <c r="AE19" s="16">
        <f t="shared" si="23"/>
        <v>82.312750000000008</v>
      </c>
      <c r="AF19" s="51">
        <f t="shared" si="24"/>
        <v>61.887750000000011</v>
      </c>
      <c r="AG19" s="50">
        <f t="shared" si="25"/>
        <v>4.03</v>
      </c>
      <c r="AH19" s="42">
        <f t="shared" si="26"/>
        <v>16.46255</v>
      </c>
      <c r="AI19" s="144"/>
      <c r="AJ19" s="11">
        <f t="shared" si="7"/>
        <v>1.75</v>
      </c>
      <c r="AK19" s="10">
        <f t="shared" si="27"/>
        <v>59.665000000000006</v>
      </c>
      <c r="AL19" s="10">
        <f t="shared" si="8"/>
        <v>0.9</v>
      </c>
      <c r="AM19" s="34">
        <f t="shared" si="28"/>
        <v>216.40495500000003</v>
      </c>
      <c r="AN19" s="44">
        <f t="shared" si="29"/>
        <v>156.73995500000001</v>
      </c>
      <c r="AO19" s="44">
        <f t="shared" si="30"/>
        <v>3.6270000000000002</v>
      </c>
      <c r="AP19" s="42">
        <f t="shared" si="31"/>
        <v>14.426997000000002</v>
      </c>
    </row>
    <row r="20" spans="1:42" ht="18.75" x14ac:dyDescent="0.3">
      <c r="A20" s="95"/>
      <c r="B20" s="19" t="s">
        <v>12</v>
      </c>
      <c r="C20" s="11">
        <v>5</v>
      </c>
      <c r="D20" s="10">
        <v>4.03</v>
      </c>
      <c r="E20" s="12">
        <f t="shared" si="9"/>
        <v>20.150000000000002</v>
      </c>
      <c r="F20" s="20">
        <v>1.1499999999999999</v>
      </c>
      <c r="G20" s="23">
        <f t="shared" si="10"/>
        <v>5.75</v>
      </c>
      <c r="H20" s="36">
        <f t="shared" si="11"/>
        <v>23.172500000000003</v>
      </c>
      <c r="I20" s="126"/>
      <c r="J20" s="11">
        <f t="shared" si="0"/>
        <v>0.28000000000000003</v>
      </c>
      <c r="K20" s="10">
        <f t="shared" si="12"/>
        <v>1.7175</v>
      </c>
      <c r="L20" s="12">
        <f t="shared" si="1"/>
        <v>1.5</v>
      </c>
      <c r="M20" s="16">
        <f t="shared" si="13"/>
        <v>10.3822875</v>
      </c>
      <c r="N20" s="41">
        <f t="shared" si="14"/>
        <v>8.664787500000001</v>
      </c>
      <c r="O20" s="50">
        <f t="shared" si="15"/>
        <v>6.0449999999999999</v>
      </c>
      <c r="P20" s="42">
        <f t="shared" si="16"/>
        <v>41.529150000000001</v>
      </c>
      <c r="Q20" s="151"/>
      <c r="R20" s="11">
        <f t="shared" si="2"/>
        <v>0.32</v>
      </c>
      <c r="S20" s="10">
        <f t="shared" si="17"/>
        <v>4.6325000000000003</v>
      </c>
      <c r="T20" s="12">
        <f t="shared" si="3"/>
        <v>1.2</v>
      </c>
      <c r="U20" s="43">
        <f t="shared" si="18"/>
        <v>22.402770000000004</v>
      </c>
      <c r="V20" s="44">
        <f t="shared" si="19"/>
        <v>17.770270000000004</v>
      </c>
      <c r="W20" s="50">
        <f t="shared" si="20"/>
        <v>4.8360000000000003</v>
      </c>
      <c r="X20" s="42">
        <f t="shared" si="21"/>
        <v>29.870360000000005</v>
      </c>
      <c r="Y20" s="151"/>
      <c r="Z20" s="203" t="str">
        <f t="shared" si="4"/>
        <v>ENEKRIL AMARILLO LIMON F(9073)</v>
      </c>
      <c r="AA20" s="144"/>
      <c r="AB20" s="11">
        <f t="shared" si="5"/>
        <v>1.1200000000000001</v>
      </c>
      <c r="AC20" s="10">
        <f t="shared" si="22"/>
        <v>29.87</v>
      </c>
      <c r="AD20" s="12">
        <f t="shared" si="6"/>
        <v>1</v>
      </c>
      <c r="AE20" s="16">
        <f t="shared" si="23"/>
        <v>120.37610000000001</v>
      </c>
      <c r="AF20" s="51">
        <f t="shared" si="24"/>
        <v>90.506100000000004</v>
      </c>
      <c r="AG20" s="50">
        <f t="shared" si="25"/>
        <v>4.03</v>
      </c>
      <c r="AH20" s="42">
        <f t="shared" si="26"/>
        <v>24.075220000000002</v>
      </c>
      <c r="AI20" s="144"/>
      <c r="AJ20" s="11">
        <f t="shared" si="7"/>
        <v>1.75</v>
      </c>
      <c r="AK20" s="10">
        <f t="shared" si="27"/>
        <v>88</v>
      </c>
      <c r="AL20" s="10">
        <f t="shared" si="8"/>
        <v>0.9</v>
      </c>
      <c r="AM20" s="34">
        <f t="shared" si="28"/>
        <v>319.17600000000004</v>
      </c>
      <c r="AN20" s="44">
        <f t="shared" si="29"/>
        <v>231.17600000000004</v>
      </c>
      <c r="AO20" s="44">
        <f t="shared" si="30"/>
        <v>3.6270000000000007</v>
      </c>
      <c r="AP20" s="42">
        <f t="shared" si="31"/>
        <v>21.278400000000001</v>
      </c>
    </row>
    <row r="21" spans="1:42" ht="18.75" x14ac:dyDescent="0.3">
      <c r="A21" s="95"/>
      <c r="B21" s="19" t="s">
        <v>13</v>
      </c>
      <c r="C21" s="11">
        <v>2.4</v>
      </c>
      <c r="D21" s="10">
        <v>4.03</v>
      </c>
      <c r="E21" s="12">
        <f t="shared" si="9"/>
        <v>9.6720000000000006</v>
      </c>
      <c r="F21" s="20">
        <v>1.05</v>
      </c>
      <c r="G21" s="23">
        <f t="shared" si="10"/>
        <v>2.52</v>
      </c>
      <c r="H21" s="36">
        <f t="shared" si="11"/>
        <v>10.155600000000002</v>
      </c>
      <c r="I21" s="126"/>
      <c r="J21" s="11">
        <f t="shared" si="0"/>
        <v>0.28000000000000003</v>
      </c>
      <c r="K21" s="10">
        <f t="shared" si="12"/>
        <v>0.91</v>
      </c>
      <c r="L21" s="12">
        <f t="shared" si="1"/>
        <v>1.5</v>
      </c>
      <c r="M21" s="16">
        <f t="shared" si="13"/>
        <v>5.5009500000000005</v>
      </c>
      <c r="N21" s="41">
        <f t="shared" si="14"/>
        <v>4.5909500000000003</v>
      </c>
      <c r="O21" s="50">
        <f t="shared" si="15"/>
        <v>6.0449999999999999</v>
      </c>
      <c r="P21" s="42">
        <f t="shared" si="16"/>
        <v>22.003800000000002</v>
      </c>
      <c r="Q21" s="151"/>
      <c r="R21" s="11">
        <f t="shared" si="2"/>
        <v>0.32</v>
      </c>
      <c r="S21" s="10">
        <f t="shared" si="17"/>
        <v>2.21</v>
      </c>
      <c r="T21" s="12">
        <f t="shared" si="3"/>
        <v>1.2</v>
      </c>
      <c r="U21" s="43">
        <f t="shared" si="18"/>
        <v>10.68756</v>
      </c>
      <c r="V21" s="44">
        <f t="shared" si="19"/>
        <v>8.4775600000000004</v>
      </c>
      <c r="W21" s="50">
        <f t="shared" si="20"/>
        <v>4.8359999999999994</v>
      </c>
      <c r="X21" s="42">
        <f t="shared" si="21"/>
        <v>14.250079999999999</v>
      </c>
      <c r="Y21" s="151"/>
      <c r="Z21" s="203" t="str">
        <f t="shared" si="4"/>
        <v>ENEKRIL ROJO OXIDO F (130)</v>
      </c>
      <c r="AA21" s="144"/>
      <c r="AB21" s="11">
        <f t="shared" si="5"/>
        <v>1.1200000000000001</v>
      </c>
      <c r="AC21" s="10">
        <f t="shared" si="22"/>
        <v>13.719999999999999</v>
      </c>
      <c r="AD21" s="12">
        <f t="shared" si="6"/>
        <v>1</v>
      </c>
      <c r="AE21" s="16">
        <f t="shared" si="23"/>
        <v>55.291599999999995</v>
      </c>
      <c r="AF21" s="51">
        <f t="shared" si="24"/>
        <v>41.571599999999997</v>
      </c>
      <c r="AG21" s="50">
        <f t="shared" si="25"/>
        <v>4.03</v>
      </c>
      <c r="AH21" s="42">
        <f t="shared" si="26"/>
        <v>11.058319999999998</v>
      </c>
      <c r="AI21" s="144"/>
      <c r="AJ21" s="11">
        <f t="shared" si="7"/>
        <v>1.75</v>
      </c>
      <c r="AK21" s="10">
        <f t="shared" si="27"/>
        <v>39.549999999999997</v>
      </c>
      <c r="AL21" s="10">
        <f t="shared" si="8"/>
        <v>0.9</v>
      </c>
      <c r="AM21" s="34">
        <f t="shared" si="28"/>
        <v>143.44785000000002</v>
      </c>
      <c r="AN21" s="44">
        <f t="shared" si="29"/>
        <v>103.89785000000002</v>
      </c>
      <c r="AO21" s="44">
        <f t="shared" si="30"/>
        <v>3.6270000000000007</v>
      </c>
      <c r="AP21" s="42">
        <f t="shared" si="31"/>
        <v>9.5631900000000005</v>
      </c>
    </row>
    <row r="22" spans="1:42" ht="18.75" x14ac:dyDescent="0.3">
      <c r="A22" s="95"/>
      <c r="B22" s="19" t="s">
        <v>14</v>
      </c>
      <c r="C22" s="11">
        <v>2.2000000000000002</v>
      </c>
      <c r="D22" s="10">
        <v>4.03</v>
      </c>
      <c r="E22" s="12">
        <f t="shared" si="9"/>
        <v>8.8660000000000014</v>
      </c>
      <c r="F22" s="20">
        <v>1.02</v>
      </c>
      <c r="G22" s="23">
        <f t="shared" si="10"/>
        <v>2.2440000000000002</v>
      </c>
      <c r="H22" s="36">
        <f t="shared" si="11"/>
        <v>9.0433200000000014</v>
      </c>
      <c r="I22" s="126"/>
      <c r="J22" s="11">
        <f t="shared" si="0"/>
        <v>0.28000000000000003</v>
      </c>
      <c r="K22" s="10">
        <f t="shared" si="12"/>
        <v>0.84100000000000008</v>
      </c>
      <c r="L22" s="12">
        <f t="shared" si="1"/>
        <v>1.5</v>
      </c>
      <c r="M22" s="16">
        <f t="shared" si="13"/>
        <v>5.0838450000000002</v>
      </c>
      <c r="N22" s="41">
        <f t="shared" si="14"/>
        <v>4.242845</v>
      </c>
      <c r="O22" s="50">
        <f t="shared" si="15"/>
        <v>6.0449999999999999</v>
      </c>
      <c r="P22" s="42">
        <f t="shared" si="16"/>
        <v>20.335380000000001</v>
      </c>
      <c r="Q22" s="151"/>
      <c r="R22" s="11">
        <f t="shared" si="2"/>
        <v>0.32</v>
      </c>
      <c r="S22" s="10">
        <f t="shared" si="17"/>
        <v>2.0030000000000001</v>
      </c>
      <c r="T22" s="12">
        <f t="shared" si="3"/>
        <v>1.2</v>
      </c>
      <c r="U22" s="43">
        <f t="shared" si="18"/>
        <v>9.6865080000000017</v>
      </c>
      <c r="V22" s="44">
        <f t="shared" si="19"/>
        <v>7.6835080000000016</v>
      </c>
      <c r="W22" s="50">
        <f t="shared" si="20"/>
        <v>4.8360000000000003</v>
      </c>
      <c r="X22" s="42">
        <f t="shared" si="21"/>
        <v>12.915344000000003</v>
      </c>
      <c r="Y22" s="151"/>
      <c r="Z22" s="203" t="str">
        <f t="shared" si="4"/>
        <v>ENEKRIL NEGRO F (318)</v>
      </c>
      <c r="AA22" s="144"/>
      <c r="AB22" s="11">
        <f t="shared" si="5"/>
        <v>1.1200000000000001</v>
      </c>
      <c r="AC22" s="10">
        <f t="shared" si="22"/>
        <v>12.34</v>
      </c>
      <c r="AD22" s="12">
        <f t="shared" si="6"/>
        <v>1</v>
      </c>
      <c r="AE22" s="16">
        <f t="shared" si="23"/>
        <v>49.730200000000004</v>
      </c>
      <c r="AF22" s="51">
        <f t="shared" si="24"/>
        <v>37.390200000000007</v>
      </c>
      <c r="AG22" s="50">
        <f t="shared" si="25"/>
        <v>4.03</v>
      </c>
      <c r="AH22" s="42">
        <f t="shared" si="26"/>
        <v>9.94604</v>
      </c>
      <c r="AI22" s="144"/>
      <c r="AJ22" s="11">
        <f t="shared" si="7"/>
        <v>1.75</v>
      </c>
      <c r="AK22" s="10">
        <f t="shared" si="27"/>
        <v>35.410000000000004</v>
      </c>
      <c r="AL22" s="10">
        <f t="shared" si="8"/>
        <v>0.9</v>
      </c>
      <c r="AM22" s="34">
        <f t="shared" si="28"/>
        <v>128.43207000000004</v>
      </c>
      <c r="AN22" s="44">
        <f t="shared" si="29"/>
        <v>93.022070000000042</v>
      </c>
      <c r="AO22" s="44">
        <f t="shared" si="30"/>
        <v>3.6270000000000007</v>
      </c>
      <c r="AP22" s="42">
        <f t="shared" si="31"/>
        <v>8.5621380000000027</v>
      </c>
    </row>
    <row r="23" spans="1:42" ht="18.75" x14ac:dyDescent="0.3">
      <c r="A23" s="95"/>
      <c r="B23" s="19" t="s">
        <v>8</v>
      </c>
      <c r="C23" s="11">
        <v>3.8</v>
      </c>
      <c r="D23" s="10">
        <v>4.03</v>
      </c>
      <c r="E23" s="12">
        <f t="shared" si="9"/>
        <v>15.314</v>
      </c>
      <c r="F23" s="20">
        <v>1.06</v>
      </c>
      <c r="G23" s="23">
        <f t="shared" si="10"/>
        <v>4.0279999999999996</v>
      </c>
      <c r="H23" s="36">
        <f t="shared" si="11"/>
        <v>16.232839999999999</v>
      </c>
      <c r="I23" s="126"/>
      <c r="J23" s="11">
        <f t="shared" si="0"/>
        <v>0.28000000000000003</v>
      </c>
      <c r="K23" s="10">
        <f t="shared" si="12"/>
        <v>1.2869999999999999</v>
      </c>
      <c r="L23" s="12">
        <f t="shared" si="1"/>
        <v>1.5</v>
      </c>
      <c r="M23" s="16">
        <f t="shared" si="13"/>
        <v>7.7799149999999999</v>
      </c>
      <c r="N23" s="41">
        <f t="shared" si="14"/>
        <v>6.492915</v>
      </c>
      <c r="O23" s="50">
        <f t="shared" si="15"/>
        <v>6.0449999999999999</v>
      </c>
      <c r="P23" s="42">
        <f t="shared" si="16"/>
        <v>31.11966</v>
      </c>
      <c r="Q23" s="151"/>
      <c r="R23" s="11">
        <f t="shared" si="2"/>
        <v>0.32</v>
      </c>
      <c r="S23" s="10">
        <f t="shared" si="17"/>
        <v>3.3409999999999997</v>
      </c>
      <c r="T23" s="12">
        <f t="shared" si="3"/>
        <v>1.2</v>
      </c>
      <c r="U23" s="43">
        <f t="shared" si="18"/>
        <v>16.157076</v>
      </c>
      <c r="V23" s="44">
        <f t="shared" si="19"/>
        <v>12.816076000000001</v>
      </c>
      <c r="W23" s="50">
        <f t="shared" si="20"/>
        <v>4.8360000000000003</v>
      </c>
      <c r="X23" s="42">
        <f t="shared" si="21"/>
        <v>21.542767999999999</v>
      </c>
      <c r="Y23" s="151"/>
      <c r="Z23" s="203" t="str">
        <f t="shared" si="4"/>
        <v>ENEKRIL AZUL MARINO F</v>
      </c>
      <c r="AA23" s="144"/>
      <c r="AB23" s="11">
        <f t="shared" si="5"/>
        <v>1.1200000000000001</v>
      </c>
      <c r="AC23" s="10">
        <f t="shared" si="22"/>
        <v>21.259999999999998</v>
      </c>
      <c r="AD23" s="12">
        <f t="shared" si="6"/>
        <v>1</v>
      </c>
      <c r="AE23" s="16">
        <f t="shared" si="23"/>
        <v>85.677799999999991</v>
      </c>
      <c r="AF23" s="51">
        <f t="shared" si="24"/>
        <v>64.4178</v>
      </c>
      <c r="AG23" s="50">
        <f t="shared" si="25"/>
        <v>4.03</v>
      </c>
      <c r="AH23" s="42">
        <f t="shared" si="26"/>
        <v>17.135559999999998</v>
      </c>
      <c r="AI23" s="144"/>
      <c r="AJ23" s="11">
        <f t="shared" si="7"/>
        <v>1.75</v>
      </c>
      <c r="AK23" s="10">
        <f t="shared" si="27"/>
        <v>62.169999999999995</v>
      </c>
      <c r="AL23" s="10">
        <f t="shared" si="8"/>
        <v>0.9</v>
      </c>
      <c r="AM23" s="34">
        <f t="shared" si="28"/>
        <v>225.49059</v>
      </c>
      <c r="AN23" s="44">
        <f t="shared" si="29"/>
        <v>163.32059000000001</v>
      </c>
      <c r="AO23" s="44">
        <f t="shared" si="30"/>
        <v>3.6270000000000002</v>
      </c>
      <c r="AP23" s="42">
        <f t="shared" si="31"/>
        <v>15.032705999999999</v>
      </c>
    </row>
    <row r="24" spans="1:42" ht="18.75" x14ac:dyDescent="0.3">
      <c r="A24" s="95"/>
      <c r="B24" s="19" t="s">
        <v>9</v>
      </c>
      <c r="C24" s="11">
        <v>3.2</v>
      </c>
      <c r="D24" s="10">
        <v>4.03</v>
      </c>
      <c r="E24" s="12">
        <f t="shared" si="9"/>
        <v>12.896000000000001</v>
      </c>
      <c r="F24" s="20">
        <v>1.01</v>
      </c>
      <c r="G24" s="23">
        <f t="shared" si="10"/>
        <v>3.2320000000000002</v>
      </c>
      <c r="H24" s="36">
        <f t="shared" si="11"/>
        <v>13.024960000000002</v>
      </c>
      <c r="I24" s="126"/>
      <c r="J24" s="11">
        <f t="shared" si="0"/>
        <v>0.28000000000000003</v>
      </c>
      <c r="K24" s="10">
        <f t="shared" si="12"/>
        <v>1.0880000000000001</v>
      </c>
      <c r="L24" s="12">
        <f t="shared" si="1"/>
        <v>1.5</v>
      </c>
      <c r="M24" s="16">
        <f t="shared" si="13"/>
        <v>6.5769600000000015</v>
      </c>
      <c r="N24" s="41">
        <f t="shared" si="14"/>
        <v>5.4889600000000014</v>
      </c>
      <c r="O24" s="50">
        <f t="shared" si="15"/>
        <v>6.0450000000000008</v>
      </c>
      <c r="P24" s="42">
        <f t="shared" si="16"/>
        <v>26.307840000000006</v>
      </c>
      <c r="Q24" s="151"/>
      <c r="R24" s="11">
        <f t="shared" si="2"/>
        <v>0.32</v>
      </c>
      <c r="S24" s="10">
        <f t="shared" si="17"/>
        <v>2.7440000000000002</v>
      </c>
      <c r="T24" s="12">
        <f t="shared" si="3"/>
        <v>1.2</v>
      </c>
      <c r="U24" s="43">
        <f t="shared" si="18"/>
        <v>13.269984000000003</v>
      </c>
      <c r="V24" s="44">
        <f t="shared" si="19"/>
        <v>10.525984000000003</v>
      </c>
      <c r="W24" s="50">
        <f t="shared" si="20"/>
        <v>4.8360000000000003</v>
      </c>
      <c r="X24" s="42">
        <f t="shared" si="21"/>
        <v>17.693312000000002</v>
      </c>
      <c r="Y24" s="151"/>
      <c r="Z24" s="203" t="str">
        <f t="shared" si="4"/>
        <v>ENEKRIL VERDE OSCURO F</v>
      </c>
      <c r="AA24" s="144"/>
      <c r="AB24" s="11">
        <f t="shared" si="5"/>
        <v>1.1200000000000001</v>
      </c>
      <c r="AC24" s="10">
        <f t="shared" si="22"/>
        <v>17.28</v>
      </c>
      <c r="AD24" s="12">
        <f t="shared" si="6"/>
        <v>1</v>
      </c>
      <c r="AE24" s="16">
        <f t="shared" si="23"/>
        <v>69.638400000000004</v>
      </c>
      <c r="AF24" s="51">
        <f t="shared" si="24"/>
        <v>52.358400000000003</v>
      </c>
      <c r="AG24" s="50">
        <f t="shared" si="25"/>
        <v>4.03</v>
      </c>
      <c r="AH24" s="42">
        <f t="shared" si="26"/>
        <v>13.927680000000001</v>
      </c>
      <c r="AI24" s="144"/>
      <c r="AJ24" s="11">
        <f t="shared" si="7"/>
        <v>1.75</v>
      </c>
      <c r="AK24" s="10">
        <f t="shared" si="27"/>
        <v>50.230000000000004</v>
      </c>
      <c r="AL24" s="10">
        <f t="shared" si="8"/>
        <v>0.9</v>
      </c>
      <c r="AM24" s="34">
        <f t="shared" si="28"/>
        <v>182.18421000000001</v>
      </c>
      <c r="AN24" s="44">
        <f t="shared" si="29"/>
        <v>131.95420999999999</v>
      </c>
      <c r="AO24" s="44">
        <f t="shared" si="30"/>
        <v>3.6269999999999998</v>
      </c>
      <c r="AP24" s="42">
        <f t="shared" si="31"/>
        <v>12.145614</v>
      </c>
    </row>
    <row r="25" spans="1:42" ht="18.75" x14ac:dyDescent="0.3">
      <c r="A25" s="95"/>
      <c r="B25" s="19" t="s">
        <v>19</v>
      </c>
      <c r="C25" s="11">
        <v>5.5</v>
      </c>
      <c r="D25" s="10">
        <v>4.03</v>
      </c>
      <c r="E25" s="12">
        <f t="shared" si="9"/>
        <v>22.165000000000003</v>
      </c>
      <c r="F25" s="20">
        <v>1.27</v>
      </c>
      <c r="G25" s="23">
        <f t="shared" si="10"/>
        <v>6.9850000000000003</v>
      </c>
      <c r="H25" s="36">
        <f t="shared" si="11"/>
        <v>28.149550000000001</v>
      </c>
      <c r="I25" s="126"/>
      <c r="J25" s="11">
        <f t="shared" si="0"/>
        <v>0.28000000000000003</v>
      </c>
      <c r="K25" s="10">
        <f t="shared" si="12"/>
        <v>2.0262500000000001</v>
      </c>
      <c r="L25" s="12">
        <f t="shared" si="1"/>
        <v>1.5</v>
      </c>
      <c r="M25" s="16">
        <f t="shared" si="13"/>
        <v>12.248681250000001</v>
      </c>
      <c r="N25" s="41">
        <f t="shared" si="14"/>
        <v>10.22243125</v>
      </c>
      <c r="O25" s="50">
        <f t="shared" si="15"/>
        <v>6.0449999999999999</v>
      </c>
      <c r="P25" s="42">
        <f t="shared" si="16"/>
        <v>48.994725000000003</v>
      </c>
      <c r="Q25" s="151"/>
      <c r="R25" s="11">
        <f t="shared" si="2"/>
        <v>0.32</v>
      </c>
      <c r="S25" s="10">
        <f t="shared" si="17"/>
        <v>5.5587500000000007</v>
      </c>
      <c r="T25" s="12">
        <f t="shared" si="3"/>
        <v>1.2</v>
      </c>
      <c r="U25" s="43">
        <f t="shared" si="18"/>
        <v>26.882115000000002</v>
      </c>
      <c r="V25" s="44">
        <f t="shared" si="19"/>
        <v>21.323365000000003</v>
      </c>
      <c r="W25" s="50">
        <f t="shared" si="20"/>
        <v>4.8359999999999994</v>
      </c>
      <c r="X25" s="42">
        <f t="shared" si="21"/>
        <v>35.842820000000003</v>
      </c>
      <c r="Y25" s="151"/>
      <c r="Z25" s="203" t="str">
        <f t="shared" si="4"/>
        <v>ENEKRIL VIOLETA F (9017)</v>
      </c>
      <c r="AA25" s="144"/>
      <c r="AB25" s="11">
        <f t="shared" si="5"/>
        <v>1.1200000000000001</v>
      </c>
      <c r="AC25" s="10">
        <f t="shared" si="22"/>
        <v>36.045000000000002</v>
      </c>
      <c r="AD25" s="12">
        <f t="shared" si="6"/>
        <v>1</v>
      </c>
      <c r="AE25" s="16">
        <f t="shared" si="23"/>
        <v>145.26135000000002</v>
      </c>
      <c r="AF25" s="51">
        <f t="shared" si="24"/>
        <v>109.21635000000002</v>
      </c>
      <c r="AG25" s="50">
        <f t="shared" si="25"/>
        <v>4.03</v>
      </c>
      <c r="AH25" s="42">
        <f t="shared" si="26"/>
        <v>29.052270000000004</v>
      </c>
      <c r="AI25" s="144"/>
      <c r="AJ25" s="11">
        <f t="shared" si="7"/>
        <v>1.75</v>
      </c>
      <c r="AK25" s="10">
        <f t="shared" si="27"/>
        <v>106.52500000000001</v>
      </c>
      <c r="AL25" s="10">
        <f t="shared" si="8"/>
        <v>0.9</v>
      </c>
      <c r="AM25" s="34">
        <f t="shared" si="28"/>
        <v>386.36617500000006</v>
      </c>
      <c r="AN25" s="44">
        <f t="shared" si="29"/>
        <v>279.84117500000002</v>
      </c>
      <c r="AO25" s="44">
        <f t="shared" si="30"/>
        <v>3.6270000000000002</v>
      </c>
      <c r="AP25" s="42">
        <f t="shared" si="31"/>
        <v>25.757745000000003</v>
      </c>
    </row>
    <row r="26" spans="1:42" ht="18.75" x14ac:dyDescent="0.3">
      <c r="A26" s="95"/>
      <c r="B26" s="19" t="s">
        <v>15</v>
      </c>
      <c r="C26" s="11">
        <v>5.5</v>
      </c>
      <c r="D26" s="10">
        <v>4.03</v>
      </c>
      <c r="E26" s="12">
        <f t="shared" si="9"/>
        <v>22.165000000000003</v>
      </c>
      <c r="F26" s="20">
        <v>0.92</v>
      </c>
      <c r="G26" s="23">
        <f t="shared" si="10"/>
        <v>5.0600000000000005</v>
      </c>
      <c r="H26" s="36">
        <f t="shared" si="11"/>
        <v>20.391800000000003</v>
      </c>
      <c r="I26" s="126"/>
      <c r="J26" s="11">
        <f t="shared" si="0"/>
        <v>0.28000000000000003</v>
      </c>
      <c r="K26" s="10">
        <f t="shared" si="12"/>
        <v>1.5450000000000002</v>
      </c>
      <c r="L26" s="12">
        <f t="shared" si="1"/>
        <v>1.5</v>
      </c>
      <c r="M26" s="16">
        <f t="shared" si="13"/>
        <v>9.3395250000000019</v>
      </c>
      <c r="N26" s="41">
        <f t="shared" si="14"/>
        <v>7.7945250000000019</v>
      </c>
      <c r="O26" s="50">
        <f t="shared" si="15"/>
        <v>6.0450000000000008</v>
      </c>
      <c r="P26" s="42">
        <f t="shared" si="16"/>
        <v>37.358100000000007</v>
      </c>
      <c r="Q26" s="151"/>
      <c r="R26" s="11">
        <f t="shared" si="2"/>
        <v>0.32</v>
      </c>
      <c r="S26" s="10">
        <f t="shared" si="17"/>
        <v>4.1150000000000002</v>
      </c>
      <c r="T26" s="12">
        <f t="shared" si="3"/>
        <v>1.2</v>
      </c>
      <c r="U26" s="43">
        <f t="shared" si="18"/>
        <v>19.900140000000004</v>
      </c>
      <c r="V26" s="44">
        <f t="shared" si="19"/>
        <v>15.785140000000004</v>
      </c>
      <c r="W26" s="50">
        <f t="shared" si="20"/>
        <v>4.8360000000000003</v>
      </c>
      <c r="X26" s="42">
        <f t="shared" si="21"/>
        <v>26.533520000000006</v>
      </c>
      <c r="Y26" s="151"/>
      <c r="Z26" s="203" t="str">
        <f t="shared" si="4"/>
        <v>ENEKRIL ROJO VIVO F (9016)</v>
      </c>
      <c r="AA26" s="144"/>
      <c r="AB26" s="11">
        <f t="shared" si="5"/>
        <v>1.1200000000000001</v>
      </c>
      <c r="AC26" s="10">
        <f t="shared" si="22"/>
        <v>26.420000000000005</v>
      </c>
      <c r="AD26" s="12">
        <f t="shared" si="6"/>
        <v>1</v>
      </c>
      <c r="AE26" s="16">
        <f t="shared" si="23"/>
        <v>106.47260000000003</v>
      </c>
      <c r="AF26" s="51">
        <f t="shared" si="24"/>
        <v>80.052600000000027</v>
      </c>
      <c r="AG26" s="50">
        <f t="shared" si="25"/>
        <v>4.03</v>
      </c>
      <c r="AH26" s="42">
        <f t="shared" si="26"/>
        <v>21.294520000000006</v>
      </c>
      <c r="AI26" s="144"/>
      <c r="AJ26" s="11">
        <f t="shared" si="7"/>
        <v>1.75</v>
      </c>
      <c r="AK26" s="10">
        <f t="shared" si="27"/>
        <v>77.650000000000006</v>
      </c>
      <c r="AL26" s="10">
        <f t="shared" si="8"/>
        <v>0.9</v>
      </c>
      <c r="AM26" s="34">
        <f t="shared" si="28"/>
        <v>281.63655</v>
      </c>
      <c r="AN26" s="44">
        <f t="shared" si="29"/>
        <v>203.98654999999999</v>
      </c>
      <c r="AO26" s="44">
        <f t="shared" si="30"/>
        <v>3.6269999999999998</v>
      </c>
      <c r="AP26" s="42">
        <f t="shared" si="31"/>
        <v>18.775770000000001</v>
      </c>
    </row>
    <row r="27" spans="1:42" ht="18.75" x14ac:dyDescent="0.3">
      <c r="A27" s="95"/>
      <c r="B27" s="19"/>
      <c r="C27" s="11"/>
      <c r="D27" s="10"/>
      <c r="E27" s="12"/>
      <c r="F27" s="20"/>
      <c r="G27" s="23"/>
      <c r="H27" s="36"/>
      <c r="I27" s="126"/>
      <c r="J27" s="11"/>
      <c r="K27" s="10"/>
      <c r="L27" s="12"/>
      <c r="M27" s="16"/>
      <c r="N27" s="41"/>
      <c r="O27" s="50"/>
      <c r="P27" s="42"/>
      <c r="Q27" s="151"/>
      <c r="R27" s="11"/>
      <c r="S27" s="10"/>
      <c r="T27" s="12"/>
      <c r="U27" s="43"/>
      <c r="V27" s="44"/>
      <c r="W27" s="50"/>
      <c r="X27" s="42"/>
      <c r="Y27" s="151"/>
      <c r="Z27" s="203"/>
      <c r="AA27" s="144"/>
      <c r="AB27" s="11"/>
      <c r="AC27" s="10"/>
      <c r="AD27" s="12"/>
      <c r="AE27" s="16"/>
      <c r="AF27" s="51"/>
      <c r="AG27" s="50"/>
      <c r="AH27" s="42"/>
      <c r="AI27" s="144"/>
      <c r="AJ27" s="11"/>
      <c r="AK27" s="10"/>
      <c r="AL27" s="10"/>
      <c r="AM27" s="34"/>
      <c r="AN27" s="44"/>
      <c r="AO27" s="44"/>
      <c r="AP27" s="42"/>
    </row>
    <row r="28" spans="1:42" ht="18.75" x14ac:dyDescent="0.3">
      <c r="A28" s="95"/>
      <c r="B28" s="19"/>
      <c r="C28" s="11"/>
      <c r="D28" s="10"/>
      <c r="E28" s="12"/>
      <c r="F28" s="20"/>
      <c r="G28" s="23"/>
      <c r="H28" s="36"/>
      <c r="I28" s="126"/>
      <c r="J28" s="11"/>
      <c r="K28" s="10"/>
      <c r="L28" s="12"/>
      <c r="M28" s="16"/>
      <c r="N28" s="41"/>
      <c r="O28" s="50"/>
      <c r="P28" s="42"/>
      <c r="Q28" s="151"/>
      <c r="R28" s="11"/>
      <c r="S28" s="10"/>
      <c r="T28" s="12"/>
      <c r="U28" s="43"/>
      <c r="V28" s="44"/>
      <c r="W28" s="50"/>
      <c r="X28" s="42"/>
      <c r="Y28" s="151"/>
      <c r="Z28" s="203"/>
      <c r="AA28" s="144"/>
      <c r="AB28" s="11"/>
      <c r="AC28" s="10"/>
      <c r="AD28" s="12"/>
      <c r="AE28" s="16"/>
      <c r="AF28" s="51"/>
      <c r="AG28" s="50"/>
      <c r="AH28" s="42"/>
      <c r="AI28" s="144"/>
      <c r="AJ28" s="11"/>
      <c r="AK28" s="10"/>
      <c r="AL28" s="10"/>
      <c r="AM28" s="34"/>
      <c r="AN28" s="44"/>
      <c r="AO28" s="44"/>
      <c r="AP28" s="42"/>
    </row>
    <row r="29" spans="1:42" ht="18.75" x14ac:dyDescent="0.3">
      <c r="A29" s="95"/>
      <c r="B29" s="19"/>
      <c r="C29" s="11"/>
      <c r="D29" s="10"/>
      <c r="E29" s="12" t="str">
        <f>IF(C29&lt;&gt;"",(C29*D29),"")</f>
        <v/>
      </c>
      <c r="F29" s="20"/>
      <c r="G29" s="23" t="str">
        <f>IF(C29&lt;&gt;"",(C29*F29),"")</f>
        <v/>
      </c>
      <c r="H29" s="36" t="str">
        <f>IF(C29&lt;&gt;"",(G29*D29),"")</f>
        <v/>
      </c>
      <c r="I29" s="126"/>
      <c r="J29" s="11">
        <f t="shared" si="0"/>
        <v>0.28000000000000003</v>
      </c>
      <c r="K29" s="10" t="str">
        <f>IF(C29&lt;&gt;"",((G29*0.25)+J29),"")</f>
        <v/>
      </c>
      <c r="L29" s="12">
        <f t="shared" si="1"/>
        <v>1.5</v>
      </c>
      <c r="M29" s="16" t="str">
        <f>IF(C29&lt;&gt;"",(K29*D29*L29),"")</f>
        <v/>
      </c>
      <c r="N29" s="41" t="str">
        <f>IF(C29&lt;&gt;"",(M29-K29),"")</f>
        <v/>
      </c>
      <c r="O29" s="50" t="str">
        <f>IF(C29&lt;&gt;"",(M29/K29),"")</f>
        <v/>
      </c>
      <c r="P29" s="42" t="str">
        <f>IF($C29&lt;&gt;"",(M29/0.25),"")</f>
        <v/>
      </c>
      <c r="Q29" s="151"/>
      <c r="R29" s="11">
        <f t="shared" si="2"/>
        <v>0.32</v>
      </c>
      <c r="S29" s="10" t="str">
        <f>IF($C29&lt;&gt;"",(($G29*0.75)+R29),"")</f>
        <v/>
      </c>
      <c r="T29" s="12">
        <f t="shared" si="3"/>
        <v>1.2</v>
      </c>
      <c r="U29" s="43" t="str">
        <f>IF($C29&lt;&gt;"",(S29*$D29*T29),"")</f>
        <v/>
      </c>
      <c r="V29" s="44" t="str">
        <f>IF($C29&lt;&gt;"",(U29-S29),"")</f>
        <v/>
      </c>
      <c r="W29" s="50" t="str">
        <f>IF($C29&lt;&gt;"",(U29/S29),"")</f>
        <v/>
      </c>
      <c r="X29" s="42" t="str">
        <f>IF($C29&lt;&gt;"",(U29/0.75),"")</f>
        <v/>
      </c>
      <c r="Y29" s="151"/>
      <c r="Z29" s="203" t="str">
        <f t="shared" si="4"/>
        <v/>
      </c>
      <c r="AA29" s="144"/>
      <c r="AB29" s="11">
        <f t="shared" si="5"/>
        <v>1.1200000000000001</v>
      </c>
      <c r="AC29" s="10" t="str">
        <f>IF($C29&lt;&gt;"",(($G29*5)+AB29),"")</f>
        <v/>
      </c>
      <c r="AD29" s="12">
        <f t="shared" si="6"/>
        <v>1</v>
      </c>
      <c r="AE29" s="16" t="str">
        <f>IF($C29&lt;&gt;"",(AC29*$D29*AD29),"")</f>
        <v/>
      </c>
      <c r="AF29" s="51" t="str">
        <f>IF($C29&lt;&gt;"",(AE29-AC29),"")</f>
        <v/>
      </c>
      <c r="AG29" s="50" t="str">
        <f>IF($C29&lt;&gt;"",(AE29/AC29),"")</f>
        <v/>
      </c>
      <c r="AH29" s="42" t="str">
        <f>IF($C29&lt;&gt;"",(AE29/5),"")</f>
        <v/>
      </c>
      <c r="AI29" s="144"/>
      <c r="AJ29" s="11">
        <f t="shared" si="7"/>
        <v>1.75</v>
      </c>
      <c r="AK29" s="10" t="str">
        <f>IF($C29&lt;&gt;"",(($G29*15)+AJ29),"")</f>
        <v/>
      </c>
      <c r="AL29" s="10">
        <f t="shared" si="8"/>
        <v>0.9</v>
      </c>
      <c r="AM29" s="34" t="str">
        <f>IF($C29&lt;&gt;"",(AK29*$D29*AL29),"")</f>
        <v/>
      </c>
      <c r="AN29" s="44" t="str">
        <f>IF($C29&lt;&gt;"",(AM29-AK29),"")</f>
        <v/>
      </c>
      <c r="AO29" s="44" t="str">
        <f>IF($C29&lt;&gt;"",(AM29/AK29),"")</f>
        <v/>
      </c>
      <c r="AP29" s="42" t="str">
        <f>IF($C29&lt;&gt;"",(AM29/15),"")</f>
        <v/>
      </c>
    </row>
    <row r="30" spans="1:42" ht="18.75" x14ac:dyDescent="0.3">
      <c r="A30" s="95"/>
      <c r="B30" s="19"/>
      <c r="C30" s="11"/>
      <c r="D30" s="10"/>
      <c r="E30" s="12"/>
      <c r="F30" s="20"/>
      <c r="G30" s="23"/>
      <c r="H30" s="36"/>
      <c r="I30" s="126"/>
      <c r="J30" s="11"/>
      <c r="K30" s="10"/>
      <c r="L30" s="12"/>
      <c r="M30" s="16"/>
      <c r="N30" s="41"/>
      <c r="O30" s="50"/>
      <c r="P30" s="42"/>
      <c r="Q30" s="151"/>
      <c r="R30" s="11"/>
      <c r="S30" s="10"/>
      <c r="T30" s="12"/>
      <c r="U30" s="43"/>
      <c r="V30" s="44"/>
      <c r="W30" s="50"/>
      <c r="X30" s="42"/>
      <c r="Y30" s="151"/>
      <c r="Z30" s="203"/>
      <c r="AA30" s="144"/>
      <c r="AB30" s="11"/>
      <c r="AC30" s="10"/>
      <c r="AD30" s="12"/>
      <c r="AE30" s="16"/>
      <c r="AF30" s="51"/>
      <c r="AG30" s="50"/>
      <c r="AH30" s="42"/>
      <c r="AI30" s="144"/>
      <c r="AJ30" s="11"/>
      <c r="AK30" s="10"/>
      <c r="AL30" s="10"/>
      <c r="AM30" s="34"/>
      <c r="AN30" s="44"/>
      <c r="AO30" s="44"/>
      <c r="AP30" s="42"/>
    </row>
    <row r="31" spans="1:42" ht="18.75" x14ac:dyDescent="0.3">
      <c r="A31" s="95"/>
      <c r="B31" s="269" t="s">
        <v>129</v>
      </c>
      <c r="C31" s="259">
        <v>1.53</v>
      </c>
      <c r="D31" s="10">
        <v>4.4000000000000004</v>
      </c>
      <c r="E31" s="12">
        <f t="shared" ref="E31:E38" si="32">IF(C31&lt;&gt;"",(C31*D31),"")</f>
        <v>6.7320000000000011</v>
      </c>
      <c r="F31" s="20">
        <v>0.92</v>
      </c>
      <c r="G31" s="23">
        <f t="shared" ref="G31:G38" si="33">IF(C31&lt;&gt;"",(C31*F31),"")</f>
        <v>1.4076000000000002</v>
      </c>
      <c r="H31" s="36">
        <f t="shared" ref="H31:H38" si="34">IF(C31&lt;&gt;"",(G31*D31),"")</f>
        <v>6.1934400000000016</v>
      </c>
      <c r="I31" s="126"/>
      <c r="J31" s="11">
        <f t="shared" si="0"/>
        <v>0.28000000000000003</v>
      </c>
      <c r="K31" s="10">
        <f t="shared" ref="K31:K38" si="35">IF(C31&lt;&gt;"",((G31*0.25)+J31),"")</f>
        <v>0.63190000000000013</v>
      </c>
      <c r="L31" s="12">
        <f t="shared" si="1"/>
        <v>1.5</v>
      </c>
      <c r="M31" s="16">
        <f t="shared" ref="M31:M38" si="36">IF(C31&lt;&gt;"",(K31*D31*L31),"")</f>
        <v>4.1705400000000008</v>
      </c>
      <c r="N31" s="41">
        <f t="shared" ref="N31:N38" si="37">IF(C31&lt;&gt;"",(M31-K31),"")</f>
        <v>3.5386400000000009</v>
      </c>
      <c r="O31" s="50">
        <f t="shared" ref="O31:O38" si="38">IF(C31&lt;&gt;"",(M31/K31),"")</f>
        <v>6.6</v>
      </c>
      <c r="P31" s="42">
        <f t="shared" ref="P31:P38" si="39">IF($C31&lt;&gt;"",(M31/0.25),"")</f>
        <v>16.682160000000003</v>
      </c>
      <c r="Q31" s="151"/>
      <c r="R31" s="11">
        <f t="shared" si="2"/>
        <v>0.32</v>
      </c>
      <c r="S31" s="10">
        <f t="shared" ref="S31:S38" si="40">IF($C31&lt;&gt;"",(($G31*0.75)+R31),"")</f>
        <v>1.3757000000000001</v>
      </c>
      <c r="T31" s="12">
        <f t="shared" si="3"/>
        <v>1.2</v>
      </c>
      <c r="U31" s="43">
        <f t="shared" ref="U31:U38" si="41">IF($C31&lt;&gt;"",(S31*$D31*T31),"")</f>
        <v>7.2636960000000013</v>
      </c>
      <c r="V31" s="44">
        <f t="shared" ref="V31:V38" si="42">IF($C31&lt;&gt;"",(U31-S31),"")</f>
        <v>5.8879960000000011</v>
      </c>
      <c r="W31" s="50">
        <f t="shared" ref="W31:W38" si="43">IF($C31&lt;&gt;"",(U31/S31),"")</f>
        <v>5.28</v>
      </c>
      <c r="X31" s="42">
        <f t="shared" ref="X31:X38" si="44">IF($C31&lt;&gt;"",(U31/0.75),"")</f>
        <v>9.6849280000000011</v>
      </c>
      <c r="Y31" s="151"/>
      <c r="Z31" s="203" t="str">
        <f t="shared" si="4"/>
        <v>ENEKRIL SUELOS 2016 GRIS OSCURO, CLARO O NEGRO</v>
      </c>
      <c r="AA31" s="144"/>
      <c r="AB31" s="11">
        <f t="shared" si="5"/>
        <v>1.1200000000000001</v>
      </c>
      <c r="AC31" s="10">
        <f t="shared" ref="AC31:AC38" si="45">IF($C31&lt;&gt;"",(($G31*5)+AB31),"")</f>
        <v>8.1580000000000013</v>
      </c>
      <c r="AD31" s="12">
        <f t="shared" si="6"/>
        <v>1</v>
      </c>
      <c r="AE31" s="16">
        <f t="shared" ref="AE31:AE38" si="46">IF($C31&lt;&gt;"",(AC31*$D31*AD31),"")</f>
        <v>35.89520000000001</v>
      </c>
      <c r="AF31" s="51">
        <f t="shared" ref="AF31:AF38" si="47">IF($C31&lt;&gt;"",(AE31-AC31),"")</f>
        <v>27.737200000000009</v>
      </c>
      <c r="AG31" s="50">
        <f t="shared" ref="AG31:AG38" si="48">IF($C31&lt;&gt;"",(AE31/AC31),"")</f>
        <v>4.4000000000000004</v>
      </c>
      <c r="AH31" s="42">
        <f t="shared" ref="AH31:AH38" si="49">IF($C31&lt;&gt;"",(AE31/5),"")</f>
        <v>7.1790400000000023</v>
      </c>
      <c r="AI31" s="144"/>
      <c r="AJ31" s="11">
        <f t="shared" si="7"/>
        <v>1.75</v>
      </c>
      <c r="AK31" s="10">
        <f t="shared" ref="AK31:AK38" si="50">IF($C31&lt;&gt;"",(($G31*15)+AJ31),"")</f>
        <v>22.864000000000004</v>
      </c>
      <c r="AL31" s="10">
        <f t="shared" si="8"/>
        <v>0.9</v>
      </c>
      <c r="AM31" s="34">
        <f t="shared" ref="AM31:AM38" si="51">IF($C31&lt;&gt;"",(AK31*$D31*AL31),"")</f>
        <v>90.541440000000037</v>
      </c>
      <c r="AN31" s="44">
        <f t="shared" ref="AN31:AN38" si="52">IF($C31&lt;&gt;"",(AM31-AK31),"")</f>
        <v>67.677440000000033</v>
      </c>
      <c r="AO31" s="44">
        <f t="shared" ref="AO31:AO38" si="53">IF($C31&lt;&gt;"",(AM31/AK31),"")</f>
        <v>3.9600000000000009</v>
      </c>
      <c r="AP31" s="42">
        <f t="shared" ref="AP31:AP38" si="54">IF($C31&lt;&gt;"",(AM31/15),"")</f>
        <v>6.0360960000000023</v>
      </c>
    </row>
    <row r="32" spans="1:42" ht="18.75" x14ac:dyDescent="0.3">
      <c r="A32" s="95"/>
      <c r="B32" s="269" t="s">
        <v>128</v>
      </c>
      <c r="C32" s="259">
        <v>1.63</v>
      </c>
      <c r="D32" s="10">
        <v>4.4000000000000004</v>
      </c>
      <c r="E32" s="12">
        <f t="shared" si="32"/>
        <v>7.1719999999999997</v>
      </c>
      <c r="F32" s="20">
        <v>0.92</v>
      </c>
      <c r="G32" s="23">
        <f t="shared" si="33"/>
        <v>1.4996</v>
      </c>
      <c r="H32" s="36">
        <f t="shared" si="34"/>
        <v>6.5982400000000005</v>
      </c>
      <c r="I32" s="126"/>
      <c r="J32" s="11">
        <f t="shared" si="0"/>
        <v>0.28000000000000003</v>
      </c>
      <c r="K32" s="10">
        <f t="shared" si="35"/>
        <v>0.65490000000000004</v>
      </c>
      <c r="L32" s="12">
        <f t="shared" si="1"/>
        <v>1.5</v>
      </c>
      <c r="M32" s="16">
        <f t="shared" si="36"/>
        <v>4.3223400000000005</v>
      </c>
      <c r="N32" s="41">
        <f t="shared" si="37"/>
        <v>3.6674400000000005</v>
      </c>
      <c r="O32" s="50">
        <f t="shared" si="38"/>
        <v>6.6000000000000005</v>
      </c>
      <c r="P32" s="42">
        <f t="shared" si="39"/>
        <v>17.289360000000002</v>
      </c>
      <c r="Q32" s="151"/>
      <c r="R32" s="11">
        <f t="shared" si="2"/>
        <v>0.32</v>
      </c>
      <c r="S32" s="10">
        <f t="shared" si="40"/>
        <v>1.4447000000000001</v>
      </c>
      <c r="T32" s="12">
        <f t="shared" si="3"/>
        <v>1.2</v>
      </c>
      <c r="U32" s="43">
        <f t="shared" si="41"/>
        <v>7.6280160000000006</v>
      </c>
      <c r="V32" s="44">
        <f t="shared" si="42"/>
        <v>6.1833160000000005</v>
      </c>
      <c r="W32" s="50">
        <f t="shared" si="43"/>
        <v>5.28</v>
      </c>
      <c r="X32" s="42">
        <f t="shared" si="44"/>
        <v>10.170688</v>
      </c>
      <c r="Y32" s="151"/>
      <c r="Z32" s="203" t="str">
        <f t="shared" si="4"/>
        <v>ENEKRIL SUELOS 2016 AMARILLO O BLANCO</v>
      </c>
      <c r="AA32" s="144"/>
      <c r="AB32" s="11">
        <f t="shared" si="5"/>
        <v>1.1200000000000001</v>
      </c>
      <c r="AC32" s="10">
        <f t="shared" si="45"/>
        <v>8.6180000000000003</v>
      </c>
      <c r="AD32" s="12">
        <f t="shared" si="6"/>
        <v>1</v>
      </c>
      <c r="AE32" s="16">
        <f t="shared" si="46"/>
        <v>37.919200000000004</v>
      </c>
      <c r="AF32" s="51">
        <f t="shared" si="47"/>
        <v>29.301200000000001</v>
      </c>
      <c r="AG32" s="50">
        <f t="shared" si="48"/>
        <v>4.4000000000000004</v>
      </c>
      <c r="AH32" s="42">
        <f t="shared" si="49"/>
        <v>7.5838400000000004</v>
      </c>
      <c r="AI32" s="144"/>
      <c r="AJ32" s="11">
        <f t="shared" si="7"/>
        <v>1.75</v>
      </c>
      <c r="AK32" s="10">
        <f t="shared" si="50"/>
        <v>24.244</v>
      </c>
      <c r="AL32" s="10">
        <f t="shared" si="8"/>
        <v>0.9</v>
      </c>
      <c r="AM32" s="34">
        <f t="shared" si="51"/>
        <v>96.006240000000005</v>
      </c>
      <c r="AN32" s="44">
        <f t="shared" si="52"/>
        <v>71.762240000000006</v>
      </c>
      <c r="AO32" s="44">
        <f t="shared" si="53"/>
        <v>3.9600000000000004</v>
      </c>
      <c r="AP32" s="42">
        <f t="shared" si="54"/>
        <v>6.4004160000000008</v>
      </c>
    </row>
    <row r="33" spans="1:42" ht="18.75" x14ac:dyDescent="0.3">
      <c r="A33" s="95"/>
      <c r="B33" s="269" t="s">
        <v>125</v>
      </c>
      <c r="C33" s="259">
        <v>1.9</v>
      </c>
      <c r="D33" s="10">
        <v>4.4000000000000004</v>
      </c>
      <c r="E33" s="12">
        <f t="shared" si="32"/>
        <v>8.36</v>
      </c>
      <c r="F33" s="20">
        <v>0.92</v>
      </c>
      <c r="G33" s="23">
        <f t="shared" si="33"/>
        <v>1.748</v>
      </c>
      <c r="H33" s="36">
        <f t="shared" si="34"/>
        <v>7.6912000000000003</v>
      </c>
      <c r="I33" s="126"/>
      <c r="J33" s="11">
        <f t="shared" si="0"/>
        <v>0.28000000000000003</v>
      </c>
      <c r="K33" s="10">
        <f t="shared" si="35"/>
        <v>0.71700000000000008</v>
      </c>
      <c r="L33" s="12">
        <f t="shared" si="1"/>
        <v>1.5</v>
      </c>
      <c r="M33" s="16">
        <f t="shared" si="36"/>
        <v>4.7322000000000006</v>
      </c>
      <c r="N33" s="41">
        <f t="shared" si="37"/>
        <v>4.0152000000000001</v>
      </c>
      <c r="O33" s="50">
        <f t="shared" si="38"/>
        <v>6.6000000000000005</v>
      </c>
      <c r="P33" s="42">
        <f t="shared" si="39"/>
        <v>18.928800000000003</v>
      </c>
      <c r="Q33" s="151"/>
      <c r="R33" s="11">
        <f t="shared" si="2"/>
        <v>0.32</v>
      </c>
      <c r="S33" s="10">
        <f t="shared" si="40"/>
        <v>1.631</v>
      </c>
      <c r="T33" s="12">
        <f t="shared" si="3"/>
        <v>1.2</v>
      </c>
      <c r="U33" s="43">
        <f t="shared" si="41"/>
        <v>8.6116800000000016</v>
      </c>
      <c r="V33" s="44">
        <f t="shared" si="42"/>
        <v>6.9806800000000013</v>
      </c>
      <c r="W33" s="50">
        <f t="shared" si="43"/>
        <v>5.2800000000000011</v>
      </c>
      <c r="X33" s="42">
        <f t="shared" si="44"/>
        <v>11.482240000000003</v>
      </c>
      <c r="Y33" s="151"/>
      <c r="Z33" s="203" t="str">
        <f t="shared" si="4"/>
        <v>ENEKRIL SUELOS 2016 AZUL ACERO</v>
      </c>
      <c r="AA33" s="144"/>
      <c r="AB33" s="11">
        <f t="shared" si="5"/>
        <v>1.1200000000000001</v>
      </c>
      <c r="AC33" s="10">
        <f t="shared" si="45"/>
        <v>9.86</v>
      </c>
      <c r="AD33" s="12">
        <f t="shared" si="6"/>
        <v>1</v>
      </c>
      <c r="AE33" s="16">
        <f t="shared" si="46"/>
        <v>43.384</v>
      </c>
      <c r="AF33" s="51">
        <f t="shared" si="47"/>
        <v>33.524000000000001</v>
      </c>
      <c r="AG33" s="50">
        <f t="shared" si="48"/>
        <v>4.4000000000000004</v>
      </c>
      <c r="AH33" s="42">
        <f t="shared" si="49"/>
        <v>8.6768000000000001</v>
      </c>
      <c r="AI33" s="144"/>
      <c r="AJ33" s="11">
        <f t="shared" si="7"/>
        <v>1.75</v>
      </c>
      <c r="AK33" s="10">
        <f t="shared" si="50"/>
        <v>27.97</v>
      </c>
      <c r="AL33" s="10">
        <f t="shared" si="8"/>
        <v>0.9</v>
      </c>
      <c r="AM33" s="34">
        <f t="shared" si="51"/>
        <v>110.7612</v>
      </c>
      <c r="AN33" s="44">
        <f t="shared" si="52"/>
        <v>82.791200000000003</v>
      </c>
      <c r="AO33" s="44">
        <f t="shared" si="53"/>
        <v>3.9600000000000004</v>
      </c>
      <c r="AP33" s="42">
        <f t="shared" si="54"/>
        <v>7.38408</v>
      </c>
    </row>
    <row r="34" spans="1:42" ht="18.75" x14ac:dyDescent="0.3">
      <c r="A34" s="95"/>
      <c r="B34" s="269" t="s">
        <v>126</v>
      </c>
      <c r="C34" s="259">
        <v>3.1</v>
      </c>
      <c r="D34" s="10">
        <v>4.4000000000000004</v>
      </c>
      <c r="E34" s="12">
        <f t="shared" si="32"/>
        <v>13.640000000000002</v>
      </c>
      <c r="F34" s="20">
        <v>0.92</v>
      </c>
      <c r="G34" s="23">
        <f t="shared" si="33"/>
        <v>2.8520000000000003</v>
      </c>
      <c r="H34" s="36">
        <f t="shared" si="34"/>
        <v>12.548800000000002</v>
      </c>
      <c r="I34" s="126"/>
      <c r="J34" s="11">
        <f t="shared" si="0"/>
        <v>0.28000000000000003</v>
      </c>
      <c r="K34" s="10">
        <f t="shared" si="35"/>
        <v>0.9930000000000001</v>
      </c>
      <c r="L34" s="12">
        <f t="shared" si="1"/>
        <v>1.5</v>
      </c>
      <c r="M34" s="16">
        <f t="shared" si="36"/>
        <v>6.5538000000000016</v>
      </c>
      <c r="N34" s="41">
        <f t="shared" si="37"/>
        <v>5.5608000000000013</v>
      </c>
      <c r="O34" s="50">
        <f t="shared" si="38"/>
        <v>6.6000000000000005</v>
      </c>
      <c r="P34" s="42">
        <f t="shared" si="39"/>
        <v>26.215200000000006</v>
      </c>
      <c r="Q34" s="151"/>
      <c r="R34" s="11">
        <f t="shared" si="2"/>
        <v>0.32</v>
      </c>
      <c r="S34" s="10">
        <f t="shared" si="40"/>
        <v>2.4590000000000001</v>
      </c>
      <c r="T34" s="12">
        <f t="shared" si="3"/>
        <v>1.2</v>
      </c>
      <c r="U34" s="43">
        <f t="shared" si="41"/>
        <v>12.98352</v>
      </c>
      <c r="V34" s="44">
        <f t="shared" si="42"/>
        <v>10.524520000000001</v>
      </c>
      <c r="W34" s="50">
        <f t="shared" si="43"/>
        <v>5.28</v>
      </c>
      <c r="X34" s="42">
        <f t="shared" si="44"/>
        <v>17.311360000000001</v>
      </c>
      <c r="Y34" s="151"/>
      <c r="Z34" s="203" t="str">
        <f t="shared" si="4"/>
        <v>ENEKRIL SUELOS 2016 AMARILLO TRÁFICO</v>
      </c>
      <c r="AA34" s="144"/>
      <c r="AB34" s="11">
        <f t="shared" si="5"/>
        <v>1.1200000000000001</v>
      </c>
      <c r="AC34" s="10">
        <f t="shared" si="45"/>
        <v>15.380000000000003</v>
      </c>
      <c r="AD34" s="12">
        <f t="shared" si="6"/>
        <v>1</v>
      </c>
      <c r="AE34" s="16">
        <f t="shared" si="46"/>
        <v>67.672000000000011</v>
      </c>
      <c r="AF34" s="51">
        <f t="shared" si="47"/>
        <v>52.292000000000009</v>
      </c>
      <c r="AG34" s="50">
        <f t="shared" si="48"/>
        <v>4.4000000000000004</v>
      </c>
      <c r="AH34" s="42">
        <f t="shared" si="49"/>
        <v>13.534400000000002</v>
      </c>
      <c r="AI34" s="144"/>
      <c r="AJ34" s="11">
        <f t="shared" si="7"/>
        <v>1.75</v>
      </c>
      <c r="AK34" s="10">
        <f t="shared" si="50"/>
        <v>44.53</v>
      </c>
      <c r="AL34" s="10">
        <f t="shared" si="8"/>
        <v>0.9</v>
      </c>
      <c r="AM34" s="34">
        <f t="shared" si="51"/>
        <v>176.33880000000002</v>
      </c>
      <c r="AN34" s="44">
        <f t="shared" si="52"/>
        <v>131.80880000000002</v>
      </c>
      <c r="AO34" s="44">
        <f t="shared" si="53"/>
        <v>3.9600000000000004</v>
      </c>
      <c r="AP34" s="42">
        <f t="shared" si="54"/>
        <v>11.755920000000001</v>
      </c>
    </row>
    <row r="35" spans="1:42" ht="18.75" x14ac:dyDescent="0.3">
      <c r="A35" s="95"/>
      <c r="B35" s="269" t="s">
        <v>127</v>
      </c>
      <c r="C35" s="259">
        <v>2.16</v>
      </c>
      <c r="D35" s="10">
        <v>4.4000000000000004</v>
      </c>
      <c r="E35" s="12">
        <f t="shared" si="32"/>
        <v>9.5040000000000013</v>
      </c>
      <c r="F35" s="20">
        <v>0.92</v>
      </c>
      <c r="G35" s="23">
        <f t="shared" si="33"/>
        <v>1.9872000000000003</v>
      </c>
      <c r="H35" s="36">
        <f t="shared" si="34"/>
        <v>8.7436800000000012</v>
      </c>
      <c r="I35" s="126"/>
      <c r="J35" s="11">
        <f t="shared" si="0"/>
        <v>0.28000000000000003</v>
      </c>
      <c r="K35" s="10">
        <f t="shared" si="35"/>
        <v>0.77680000000000016</v>
      </c>
      <c r="L35" s="12">
        <f t="shared" si="1"/>
        <v>1.5</v>
      </c>
      <c r="M35" s="16">
        <f t="shared" si="36"/>
        <v>5.1268800000000017</v>
      </c>
      <c r="N35" s="41">
        <f t="shared" si="37"/>
        <v>4.3500800000000019</v>
      </c>
      <c r="O35" s="50">
        <f t="shared" si="38"/>
        <v>6.6000000000000005</v>
      </c>
      <c r="P35" s="42">
        <f t="shared" si="39"/>
        <v>20.507520000000007</v>
      </c>
      <c r="Q35" s="151"/>
      <c r="R35" s="11">
        <f t="shared" si="2"/>
        <v>0.32</v>
      </c>
      <c r="S35" s="10">
        <f t="shared" si="40"/>
        <v>1.8104000000000002</v>
      </c>
      <c r="T35" s="12">
        <f t="shared" si="3"/>
        <v>1.2</v>
      </c>
      <c r="U35" s="43">
        <f t="shared" si="41"/>
        <v>9.5589120000000012</v>
      </c>
      <c r="V35" s="44">
        <f t="shared" si="42"/>
        <v>7.7485120000000007</v>
      </c>
      <c r="W35" s="50">
        <f t="shared" si="43"/>
        <v>5.28</v>
      </c>
      <c r="X35" s="42">
        <f t="shared" si="44"/>
        <v>12.745216000000001</v>
      </c>
      <c r="Y35" s="151"/>
      <c r="Z35" s="203" t="str">
        <f t="shared" si="4"/>
        <v>ENEKRIL SUELOS 2016 VERDE</v>
      </c>
      <c r="AA35" s="144"/>
      <c r="AB35" s="11">
        <f t="shared" si="5"/>
        <v>1.1200000000000001</v>
      </c>
      <c r="AC35" s="10">
        <f t="shared" si="45"/>
        <v>11.056000000000001</v>
      </c>
      <c r="AD35" s="12">
        <f t="shared" si="6"/>
        <v>1</v>
      </c>
      <c r="AE35" s="16">
        <f t="shared" si="46"/>
        <v>48.646400000000007</v>
      </c>
      <c r="AF35" s="51">
        <f t="shared" si="47"/>
        <v>37.590400000000002</v>
      </c>
      <c r="AG35" s="50">
        <f t="shared" si="48"/>
        <v>4.4000000000000004</v>
      </c>
      <c r="AH35" s="42">
        <f t="shared" si="49"/>
        <v>9.729280000000001</v>
      </c>
      <c r="AI35" s="144"/>
      <c r="AJ35" s="11">
        <f t="shared" si="7"/>
        <v>1.75</v>
      </c>
      <c r="AK35" s="10">
        <f t="shared" si="50"/>
        <v>31.558000000000003</v>
      </c>
      <c r="AL35" s="10">
        <f t="shared" si="8"/>
        <v>0.9</v>
      </c>
      <c r="AM35" s="34">
        <f t="shared" si="51"/>
        <v>124.96968000000003</v>
      </c>
      <c r="AN35" s="44">
        <f t="shared" si="52"/>
        <v>93.411680000000018</v>
      </c>
      <c r="AO35" s="44">
        <f t="shared" si="53"/>
        <v>3.9600000000000004</v>
      </c>
      <c r="AP35" s="42">
        <f t="shared" si="54"/>
        <v>8.3313120000000023</v>
      </c>
    </row>
    <row r="36" spans="1:42" ht="18.75" x14ac:dyDescent="0.3">
      <c r="A36" s="95"/>
      <c r="B36" s="269" t="s">
        <v>131</v>
      </c>
      <c r="C36" s="259">
        <v>2.1</v>
      </c>
      <c r="D36" s="10">
        <v>4.4000000000000004</v>
      </c>
      <c r="E36" s="12">
        <f t="shared" si="32"/>
        <v>9.240000000000002</v>
      </c>
      <c r="F36" s="20">
        <v>0.92</v>
      </c>
      <c r="G36" s="23">
        <f t="shared" si="33"/>
        <v>1.9320000000000002</v>
      </c>
      <c r="H36" s="36">
        <f t="shared" si="34"/>
        <v>8.5008000000000017</v>
      </c>
      <c r="I36" s="126"/>
      <c r="J36" s="11">
        <f t="shared" si="0"/>
        <v>0.28000000000000003</v>
      </c>
      <c r="K36" s="10">
        <f t="shared" si="35"/>
        <v>0.76300000000000012</v>
      </c>
      <c r="L36" s="12">
        <f t="shared" si="1"/>
        <v>1.5</v>
      </c>
      <c r="M36" s="16">
        <f t="shared" si="36"/>
        <v>5.0358000000000009</v>
      </c>
      <c r="N36" s="41">
        <f t="shared" si="37"/>
        <v>4.272800000000001</v>
      </c>
      <c r="O36" s="50">
        <f t="shared" si="38"/>
        <v>6.6000000000000005</v>
      </c>
      <c r="P36" s="42">
        <f t="shared" si="39"/>
        <v>20.143200000000004</v>
      </c>
      <c r="Q36" s="151"/>
      <c r="R36" s="11">
        <f t="shared" si="2"/>
        <v>0.32</v>
      </c>
      <c r="S36" s="10">
        <f t="shared" si="40"/>
        <v>1.7690000000000001</v>
      </c>
      <c r="T36" s="12">
        <f t="shared" si="3"/>
        <v>1.2</v>
      </c>
      <c r="U36" s="43">
        <f t="shared" si="41"/>
        <v>9.340320000000002</v>
      </c>
      <c r="V36" s="44">
        <f t="shared" si="42"/>
        <v>7.5713200000000018</v>
      </c>
      <c r="W36" s="50">
        <f t="shared" si="43"/>
        <v>5.2800000000000011</v>
      </c>
      <c r="X36" s="42">
        <f t="shared" si="44"/>
        <v>12.453760000000003</v>
      </c>
      <c r="Y36" s="151"/>
      <c r="Z36" s="203" t="str">
        <f t="shared" si="4"/>
        <v>ENEKRIL SUELOS 2016 ROJO, MAGENTA y CIAN</v>
      </c>
      <c r="AA36" s="144"/>
      <c r="AB36" s="11">
        <f t="shared" si="5"/>
        <v>1.1200000000000001</v>
      </c>
      <c r="AC36" s="10">
        <f t="shared" si="45"/>
        <v>10.780000000000001</v>
      </c>
      <c r="AD36" s="12">
        <f t="shared" si="6"/>
        <v>1</v>
      </c>
      <c r="AE36" s="16">
        <f t="shared" si="46"/>
        <v>47.432000000000009</v>
      </c>
      <c r="AF36" s="51">
        <f t="shared" si="47"/>
        <v>36.652000000000008</v>
      </c>
      <c r="AG36" s="50">
        <f t="shared" si="48"/>
        <v>4.4000000000000004</v>
      </c>
      <c r="AH36" s="42">
        <f t="shared" si="49"/>
        <v>9.4864000000000015</v>
      </c>
      <c r="AI36" s="144"/>
      <c r="AJ36" s="11">
        <f t="shared" si="7"/>
        <v>1.75</v>
      </c>
      <c r="AK36" s="10">
        <f t="shared" si="50"/>
        <v>30.730000000000004</v>
      </c>
      <c r="AL36" s="10">
        <f t="shared" si="8"/>
        <v>0.9</v>
      </c>
      <c r="AM36" s="34">
        <f t="shared" si="51"/>
        <v>121.69080000000002</v>
      </c>
      <c r="AN36" s="44">
        <f t="shared" si="52"/>
        <v>90.96080000000002</v>
      </c>
      <c r="AO36" s="44">
        <f t="shared" si="53"/>
        <v>3.9600000000000004</v>
      </c>
      <c r="AP36" s="42">
        <f t="shared" si="54"/>
        <v>8.1127200000000013</v>
      </c>
    </row>
    <row r="37" spans="1:42" ht="18.75" x14ac:dyDescent="0.3">
      <c r="A37" s="95"/>
      <c r="B37" s="19"/>
      <c r="C37" s="11"/>
      <c r="D37" s="10"/>
      <c r="E37" s="12" t="str">
        <f t="shared" si="32"/>
        <v/>
      </c>
      <c r="F37" s="20"/>
      <c r="G37" s="23" t="str">
        <f t="shared" si="33"/>
        <v/>
      </c>
      <c r="H37" s="36" t="str">
        <f t="shared" si="34"/>
        <v/>
      </c>
      <c r="I37" s="126"/>
      <c r="J37" s="11"/>
      <c r="K37" s="10" t="str">
        <f t="shared" si="35"/>
        <v/>
      </c>
      <c r="L37" s="12">
        <f t="shared" si="1"/>
        <v>1.5</v>
      </c>
      <c r="M37" s="16" t="str">
        <f t="shared" si="36"/>
        <v/>
      </c>
      <c r="N37" s="41" t="str">
        <f t="shared" si="37"/>
        <v/>
      </c>
      <c r="O37" s="50" t="str">
        <f t="shared" si="38"/>
        <v/>
      </c>
      <c r="P37" s="42" t="str">
        <f t="shared" si="39"/>
        <v/>
      </c>
      <c r="Q37" s="151"/>
      <c r="R37" s="11">
        <f t="shared" si="2"/>
        <v>0.32</v>
      </c>
      <c r="S37" s="10" t="str">
        <f t="shared" si="40"/>
        <v/>
      </c>
      <c r="T37" s="12">
        <f t="shared" si="3"/>
        <v>1.2</v>
      </c>
      <c r="U37" s="43" t="str">
        <f t="shared" si="41"/>
        <v/>
      </c>
      <c r="V37" s="44" t="str">
        <f t="shared" si="42"/>
        <v/>
      </c>
      <c r="W37" s="50" t="str">
        <f t="shared" si="43"/>
        <v/>
      </c>
      <c r="X37" s="42" t="str">
        <f t="shared" si="44"/>
        <v/>
      </c>
      <c r="Y37" s="151"/>
      <c r="Z37" s="203" t="str">
        <f t="shared" si="4"/>
        <v/>
      </c>
      <c r="AA37" s="144"/>
      <c r="AB37" s="11">
        <f t="shared" si="5"/>
        <v>1.1200000000000001</v>
      </c>
      <c r="AC37" s="10" t="str">
        <f t="shared" si="45"/>
        <v/>
      </c>
      <c r="AD37" s="12">
        <f t="shared" si="6"/>
        <v>1</v>
      </c>
      <c r="AE37" s="16" t="str">
        <f t="shared" si="46"/>
        <v/>
      </c>
      <c r="AF37" s="51" t="str">
        <f t="shared" si="47"/>
        <v/>
      </c>
      <c r="AG37" s="50" t="str">
        <f t="shared" si="48"/>
        <v/>
      </c>
      <c r="AH37" s="42" t="str">
        <f t="shared" si="49"/>
        <v/>
      </c>
      <c r="AI37" s="144"/>
      <c r="AJ37" s="11">
        <f t="shared" si="7"/>
        <v>1.75</v>
      </c>
      <c r="AK37" s="10" t="str">
        <f t="shared" si="50"/>
        <v/>
      </c>
      <c r="AL37" s="10">
        <f t="shared" si="8"/>
        <v>0.9</v>
      </c>
      <c r="AM37" s="34" t="str">
        <f t="shared" si="51"/>
        <v/>
      </c>
      <c r="AN37" s="44" t="str">
        <f t="shared" si="52"/>
        <v/>
      </c>
      <c r="AO37" s="44" t="str">
        <f t="shared" si="53"/>
        <v/>
      </c>
      <c r="AP37" s="42" t="str">
        <f t="shared" si="54"/>
        <v/>
      </c>
    </row>
    <row r="38" spans="1:42" ht="18.75" x14ac:dyDescent="0.3">
      <c r="A38" s="95"/>
      <c r="B38" s="19"/>
      <c r="C38" s="11"/>
      <c r="D38" s="10"/>
      <c r="E38" s="12" t="str">
        <f t="shared" si="32"/>
        <v/>
      </c>
      <c r="F38" s="20"/>
      <c r="G38" s="23" t="str">
        <f t="shared" si="33"/>
        <v/>
      </c>
      <c r="H38" s="36" t="str">
        <f t="shared" si="34"/>
        <v/>
      </c>
      <c r="I38" s="126"/>
      <c r="J38" s="11"/>
      <c r="K38" s="10" t="str">
        <f t="shared" si="35"/>
        <v/>
      </c>
      <c r="L38" s="12">
        <f t="shared" si="1"/>
        <v>1.5</v>
      </c>
      <c r="M38" s="16" t="str">
        <f t="shared" si="36"/>
        <v/>
      </c>
      <c r="N38" s="41" t="str">
        <f t="shared" si="37"/>
        <v/>
      </c>
      <c r="O38" s="50" t="str">
        <f t="shared" si="38"/>
        <v/>
      </c>
      <c r="P38" s="42" t="str">
        <f t="shared" si="39"/>
        <v/>
      </c>
      <c r="Q38" s="151"/>
      <c r="R38" s="11">
        <f t="shared" si="2"/>
        <v>0.32</v>
      </c>
      <c r="S38" s="10" t="str">
        <f t="shared" si="40"/>
        <v/>
      </c>
      <c r="T38" s="12">
        <f t="shared" si="3"/>
        <v>1.2</v>
      </c>
      <c r="U38" s="43" t="str">
        <f t="shared" si="41"/>
        <v/>
      </c>
      <c r="V38" s="44" t="str">
        <f t="shared" si="42"/>
        <v/>
      </c>
      <c r="W38" s="50" t="str">
        <f t="shared" si="43"/>
        <v/>
      </c>
      <c r="X38" s="42" t="str">
        <f t="shared" si="44"/>
        <v/>
      </c>
      <c r="Y38" s="151"/>
      <c r="Z38" s="203" t="str">
        <f t="shared" si="4"/>
        <v/>
      </c>
      <c r="AA38" s="144"/>
      <c r="AB38" s="11">
        <f t="shared" si="5"/>
        <v>1.1200000000000001</v>
      </c>
      <c r="AC38" s="10" t="str">
        <f t="shared" si="45"/>
        <v/>
      </c>
      <c r="AD38" s="12">
        <f t="shared" si="6"/>
        <v>1</v>
      </c>
      <c r="AE38" s="16" t="str">
        <f t="shared" si="46"/>
        <v/>
      </c>
      <c r="AF38" s="51" t="str">
        <f t="shared" si="47"/>
        <v/>
      </c>
      <c r="AG38" s="50" t="str">
        <f t="shared" si="48"/>
        <v/>
      </c>
      <c r="AH38" s="42" t="str">
        <f t="shared" si="49"/>
        <v/>
      </c>
      <c r="AI38" s="144"/>
      <c r="AJ38" s="11">
        <f t="shared" si="7"/>
        <v>1.75</v>
      </c>
      <c r="AK38" s="10" t="str">
        <f t="shared" si="50"/>
        <v/>
      </c>
      <c r="AL38" s="10">
        <f t="shared" si="8"/>
        <v>0.9</v>
      </c>
      <c r="AM38" s="34" t="str">
        <f t="shared" si="51"/>
        <v/>
      </c>
      <c r="AN38" s="44" t="str">
        <f t="shared" si="52"/>
        <v/>
      </c>
      <c r="AO38" s="44" t="str">
        <f t="shared" si="53"/>
        <v/>
      </c>
      <c r="AP38" s="42" t="str">
        <f t="shared" si="54"/>
        <v/>
      </c>
    </row>
    <row r="39" spans="1:42" ht="18.75" x14ac:dyDescent="0.3">
      <c r="A39" s="95"/>
      <c r="B39" s="19"/>
      <c r="C39" s="11"/>
      <c r="D39" s="10"/>
      <c r="E39" s="12" t="str">
        <f t="shared" ref="E39:E53" si="55">IF(C39&lt;&gt;"",(C39*D39),"")</f>
        <v/>
      </c>
      <c r="F39" s="20"/>
      <c r="G39" s="23" t="str">
        <f t="shared" ref="G39:G53" si="56">IF(C39&lt;&gt;"",(C39*F39),"")</f>
        <v/>
      </c>
      <c r="H39" s="36" t="str">
        <f t="shared" ref="H39:H53" si="57">IF(C39&lt;&gt;"",(G39*D39),"")</f>
        <v/>
      </c>
      <c r="I39" s="126"/>
      <c r="J39" s="11">
        <f t="shared" si="0"/>
        <v>0.28000000000000003</v>
      </c>
      <c r="K39" s="10" t="str">
        <f>IF(C39&lt;&gt;"",((G39*0.25)+J39),"")</f>
        <v/>
      </c>
      <c r="L39" s="12">
        <f t="shared" si="1"/>
        <v>1.5</v>
      </c>
      <c r="M39" s="16" t="str">
        <f>IF(C39&lt;&gt;"",(K39*D39*L39),"")</f>
        <v/>
      </c>
      <c r="N39" s="41" t="str">
        <f>IF(C39&lt;&gt;"",(M39-K39),"")</f>
        <v/>
      </c>
      <c r="O39" s="50" t="str">
        <f>IF(C39&lt;&gt;"",(M39/K39),"")</f>
        <v/>
      </c>
      <c r="P39" s="42" t="str">
        <f>IF($C39&lt;&gt;"",(M39/0.25),"")</f>
        <v/>
      </c>
      <c r="Q39" s="151"/>
      <c r="R39" s="11">
        <f t="shared" si="2"/>
        <v>0.32</v>
      </c>
      <c r="S39" s="10" t="str">
        <f>IF($C39&lt;&gt;"",(($G39*0.75)+R39),"")</f>
        <v/>
      </c>
      <c r="T39" s="12">
        <f t="shared" si="3"/>
        <v>1.2</v>
      </c>
      <c r="U39" s="43" t="str">
        <f>IF($C39&lt;&gt;"",(S39*$D39*T39),"")</f>
        <v/>
      </c>
      <c r="V39" s="44" t="str">
        <f>IF($C39&lt;&gt;"",(U39-S39),"")</f>
        <v/>
      </c>
      <c r="W39" s="50" t="str">
        <f>IF($C39&lt;&gt;"",(U39/S39),"")</f>
        <v/>
      </c>
      <c r="X39" s="42" t="str">
        <f>IF($C39&lt;&gt;"",(U39/0.75),"")</f>
        <v/>
      </c>
      <c r="Y39" s="151"/>
      <c r="Z39" s="203" t="str">
        <f t="shared" si="4"/>
        <v/>
      </c>
      <c r="AA39" s="144"/>
      <c r="AB39" s="11">
        <f t="shared" si="5"/>
        <v>1.1200000000000001</v>
      </c>
      <c r="AC39" s="10" t="str">
        <f>IF($C39&lt;&gt;"",(($G39*5)+AB39),"")</f>
        <v/>
      </c>
      <c r="AD39" s="12">
        <f t="shared" si="6"/>
        <v>1</v>
      </c>
      <c r="AE39" s="16" t="str">
        <f>IF($C39&lt;&gt;"",(AC39*$D39*AD39),"")</f>
        <v/>
      </c>
      <c r="AF39" s="51" t="str">
        <f>IF($C39&lt;&gt;"",(AE39-AC39),"")</f>
        <v/>
      </c>
      <c r="AG39" s="50" t="str">
        <f>IF($C39&lt;&gt;"",(AE39/AC39),"")</f>
        <v/>
      </c>
      <c r="AH39" s="42" t="str">
        <f>IF($C39&lt;&gt;"",(AE39/5),"")</f>
        <v/>
      </c>
      <c r="AI39" s="144"/>
      <c r="AJ39" s="11">
        <f t="shared" si="7"/>
        <v>1.75</v>
      </c>
      <c r="AK39" s="10" t="str">
        <f>IF($C39&lt;&gt;"",(($G39*15)+AJ39),"")</f>
        <v/>
      </c>
      <c r="AL39" s="10">
        <f t="shared" si="8"/>
        <v>0.9</v>
      </c>
      <c r="AM39" s="34" t="str">
        <f>IF($C39&lt;&gt;"",(AK39*$D39*AL39),"")</f>
        <v/>
      </c>
      <c r="AN39" s="44" t="str">
        <f>IF($C39&lt;&gt;"",(AM39-AK39),"")</f>
        <v/>
      </c>
      <c r="AO39" s="44" t="str">
        <f>IF($C39&lt;&gt;"",(AM39/AK39),"")</f>
        <v/>
      </c>
      <c r="AP39" s="42" t="str">
        <f>IF($C39&lt;&gt;"",(AM39/15),"")</f>
        <v/>
      </c>
    </row>
    <row r="40" spans="1:42" ht="18.75" x14ac:dyDescent="0.3">
      <c r="A40" s="97"/>
      <c r="B40" s="147" t="s">
        <v>10</v>
      </c>
      <c r="C40" s="77"/>
      <c r="D40" s="78"/>
      <c r="E40" s="79" t="str">
        <f t="shared" si="55"/>
        <v/>
      </c>
      <c r="F40" s="80"/>
      <c r="G40" s="80" t="str">
        <f t="shared" si="56"/>
        <v/>
      </c>
      <c r="H40" s="81" t="str">
        <f t="shared" si="57"/>
        <v/>
      </c>
      <c r="I40" s="126"/>
      <c r="J40" s="77"/>
      <c r="K40" s="78"/>
      <c r="L40" s="79"/>
      <c r="M40" s="82"/>
      <c r="N40" s="83"/>
      <c r="O40" s="87"/>
      <c r="P40" s="84"/>
      <c r="Q40" s="151"/>
      <c r="R40" s="77"/>
      <c r="S40" s="78"/>
      <c r="T40" s="79"/>
      <c r="U40" s="85"/>
      <c r="V40" s="86"/>
      <c r="W40" s="87"/>
      <c r="X40" s="84"/>
      <c r="Y40" s="151"/>
      <c r="Z40" s="147" t="str">
        <f t="shared" si="4"/>
        <v>COLORES METALICOS</v>
      </c>
      <c r="AA40" s="144"/>
      <c r="AB40" s="77"/>
      <c r="AC40" s="78"/>
      <c r="AD40" s="79"/>
      <c r="AE40" s="82"/>
      <c r="AF40" s="88"/>
      <c r="AG40" s="87"/>
      <c r="AH40" s="84"/>
      <c r="AI40" s="144"/>
      <c r="AJ40" s="77"/>
      <c r="AK40" s="78"/>
      <c r="AL40" s="78"/>
      <c r="AM40" s="89"/>
      <c r="AN40" s="86"/>
      <c r="AO40" s="86"/>
      <c r="AP40" s="84"/>
    </row>
    <row r="41" spans="1:42" ht="18.75" x14ac:dyDescent="0.3">
      <c r="A41" s="95"/>
      <c r="B41" s="19" t="s">
        <v>16</v>
      </c>
      <c r="C41" s="11">
        <v>9.1999999999999993</v>
      </c>
      <c r="D41" s="10">
        <v>3</v>
      </c>
      <c r="E41" s="12">
        <f t="shared" si="55"/>
        <v>27.599999999999998</v>
      </c>
      <c r="F41" s="20">
        <v>1.48</v>
      </c>
      <c r="G41" s="23">
        <f t="shared" si="56"/>
        <v>13.616</v>
      </c>
      <c r="H41" s="36">
        <f t="shared" si="57"/>
        <v>40.847999999999999</v>
      </c>
      <c r="I41" s="126"/>
      <c r="J41" s="11">
        <f t="shared" si="0"/>
        <v>0.28000000000000003</v>
      </c>
      <c r="K41" s="10">
        <f t="shared" ref="K41:K47" si="58">IF(C41&lt;&gt;"",((G41*0.25)+J41),"")</f>
        <v>3.6840000000000002</v>
      </c>
      <c r="L41" s="12">
        <f t="shared" si="1"/>
        <v>1.5</v>
      </c>
      <c r="M41" s="16">
        <f t="shared" ref="M41:M47" si="59">IF(C41&lt;&gt;"",(K41*D41*L41),"")</f>
        <v>16.577999999999999</v>
      </c>
      <c r="N41" s="41">
        <f t="shared" ref="N41:N47" si="60">IF(C41&lt;&gt;"",(M41-K41),"")</f>
        <v>12.893999999999998</v>
      </c>
      <c r="O41" s="50">
        <f t="shared" ref="O41:O47" si="61">IF(C41&lt;&gt;"",(M41/K41),"")</f>
        <v>4.5</v>
      </c>
      <c r="P41" s="42">
        <f t="shared" ref="P41:P47" si="62">IF($C41&lt;&gt;"",(M41/0.25),"")</f>
        <v>66.311999999999998</v>
      </c>
      <c r="Q41" s="151"/>
      <c r="R41" s="11">
        <f t="shared" si="2"/>
        <v>0.32</v>
      </c>
      <c r="S41" s="10">
        <f t="shared" ref="S41:S47" si="63">IF($C41&lt;&gt;"",(($G41*0.75)+R41),"")</f>
        <v>10.532</v>
      </c>
      <c r="T41" s="12">
        <f t="shared" si="3"/>
        <v>1.2</v>
      </c>
      <c r="U41" s="43">
        <f t="shared" ref="U41:U47" si="64">IF($C41&lt;&gt;"",(S41*$D41*T41),"")</f>
        <v>37.915199999999999</v>
      </c>
      <c r="V41" s="44">
        <f t="shared" ref="V41:V47" si="65">IF($C41&lt;&gt;"",(U41-S41),"")</f>
        <v>27.383199999999999</v>
      </c>
      <c r="W41" s="50">
        <f t="shared" ref="W41:W47" si="66">IF($C41&lt;&gt;"",(U41/S41),"")</f>
        <v>3.5999999999999996</v>
      </c>
      <c r="X41" s="42">
        <f t="shared" ref="X41:X47" si="67">IF($C41&lt;&gt;"",(U41/0.75),"")</f>
        <v>50.553599999999996</v>
      </c>
      <c r="Y41" s="151"/>
      <c r="Z41" s="203" t="str">
        <f t="shared" si="4"/>
        <v>ENEKRIL BRONCE F</v>
      </c>
      <c r="AA41" s="144"/>
      <c r="AB41" s="11">
        <f t="shared" si="5"/>
        <v>1.1200000000000001</v>
      </c>
      <c r="AC41" s="10">
        <f>IF($C41&lt;&gt;"",(($G41*5)+AB41),"")</f>
        <v>69.2</v>
      </c>
      <c r="AD41" s="12">
        <f t="shared" si="6"/>
        <v>1</v>
      </c>
      <c r="AE41" s="16">
        <f t="shared" ref="AE41:AE47" si="68">IF($C41&lt;&gt;"",(AC41*$D41*AD41),"")</f>
        <v>207.60000000000002</v>
      </c>
      <c r="AF41" s="51">
        <f t="shared" ref="AF41:AF47" si="69">IF($C41&lt;&gt;"",(AE41-AC41),"")</f>
        <v>138.40000000000003</v>
      </c>
      <c r="AG41" s="50">
        <f t="shared" ref="AG41:AG47" si="70">IF($C41&lt;&gt;"",(AE41/AC41),"")</f>
        <v>3</v>
      </c>
      <c r="AH41" s="42">
        <f t="shared" ref="AH41:AH47" si="71">IF($C41&lt;&gt;"",(AE41/5),"")</f>
        <v>41.52</v>
      </c>
      <c r="AI41" s="144"/>
      <c r="AJ41" s="11">
        <f t="shared" si="7"/>
        <v>1.75</v>
      </c>
      <c r="AK41" s="10">
        <f>IF($C41&lt;&gt;"",(($G41*15)+AJ41),"")</f>
        <v>205.99</v>
      </c>
      <c r="AL41" s="10">
        <f t="shared" si="8"/>
        <v>0.9</v>
      </c>
      <c r="AM41" s="34">
        <f t="shared" ref="AM41:AM47" si="72">IF($C41&lt;&gt;"",(AK41*$D41*AL41),"")</f>
        <v>556.173</v>
      </c>
      <c r="AN41" s="44">
        <f t="shared" ref="AN41:AN47" si="73">IF($C41&lt;&gt;"",(AM41-AK41),"")</f>
        <v>350.18299999999999</v>
      </c>
      <c r="AO41" s="44">
        <f t="shared" ref="AO41:AO47" si="74">IF($C41&lt;&gt;"",(AM41/AK41),"")</f>
        <v>2.6999999999999997</v>
      </c>
      <c r="AP41" s="42">
        <f t="shared" ref="AP41:AP47" si="75">IF($C41&lt;&gt;"",(AM41/15),"")</f>
        <v>37.078200000000002</v>
      </c>
    </row>
    <row r="42" spans="1:42" ht="18.75" x14ac:dyDescent="0.3">
      <c r="A42" s="95"/>
      <c r="B42" s="19" t="s">
        <v>17</v>
      </c>
      <c r="C42" s="11">
        <v>4.5</v>
      </c>
      <c r="D42" s="10">
        <v>3</v>
      </c>
      <c r="E42" s="12">
        <f t="shared" si="55"/>
        <v>13.5</v>
      </c>
      <c r="F42" s="20">
        <v>1.28</v>
      </c>
      <c r="G42" s="23">
        <f t="shared" si="56"/>
        <v>5.76</v>
      </c>
      <c r="H42" s="36">
        <f t="shared" si="57"/>
        <v>17.28</v>
      </c>
      <c r="I42" s="126"/>
      <c r="J42" s="11">
        <f t="shared" si="0"/>
        <v>0.28000000000000003</v>
      </c>
      <c r="K42" s="10">
        <f t="shared" si="58"/>
        <v>1.72</v>
      </c>
      <c r="L42" s="12">
        <f t="shared" si="1"/>
        <v>1.5</v>
      </c>
      <c r="M42" s="16">
        <f t="shared" si="59"/>
        <v>7.74</v>
      </c>
      <c r="N42" s="41">
        <f t="shared" si="60"/>
        <v>6.0200000000000005</v>
      </c>
      <c r="O42" s="50">
        <f t="shared" si="61"/>
        <v>4.5</v>
      </c>
      <c r="P42" s="42">
        <f t="shared" si="62"/>
        <v>30.96</v>
      </c>
      <c r="Q42" s="151"/>
      <c r="R42" s="11">
        <f t="shared" si="2"/>
        <v>0.32</v>
      </c>
      <c r="S42" s="10">
        <f t="shared" si="63"/>
        <v>4.6400000000000006</v>
      </c>
      <c r="T42" s="12">
        <f t="shared" si="3"/>
        <v>1.2</v>
      </c>
      <c r="U42" s="43">
        <f t="shared" si="64"/>
        <v>16.704000000000001</v>
      </c>
      <c r="V42" s="44">
        <f t="shared" si="65"/>
        <v>12.064</v>
      </c>
      <c r="W42" s="50">
        <f t="shared" si="66"/>
        <v>3.5999999999999996</v>
      </c>
      <c r="X42" s="42">
        <f t="shared" si="67"/>
        <v>22.272000000000002</v>
      </c>
      <c r="Y42" s="151"/>
      <c r="Z42" s="203" t="str">
        <f t="shared" si="4"/>
        <v>ENEKRIL PLATA F</v>
      </c>
      <c r="AA42" s="144"/>
      <c r="AB42" s="11">
        <f t="shared" si="5"/>
        <v>1.1200000000000001</v>
      </c>
      <c r="AC42" s="10">
        <f t="shared" ref="AC42:AC47" si="76">IF($C42&lt;&gt;"",(($G42*5)+AB42),"")</f>
        <v>29.919999999999998</v>
      </c>
      <c r="AD42" s="12">
        <f t="shared" si="6"/>
        <v>1</v>
      </c>
      <c r="AE42" s="16">
        <f t="shared" si="68"/>
        <v>89.759999999999991</v>
      </c>
      <c r="AF42" s="51">
        <f t="shared" si="69"/>
        <v>59.839999999999989</v>
      </c>
      <c r="AG42" s="50">
        <f t="shared" si="70"/>
        <v>3</v>
      </c>
      <c r="AH42" s="42">
        <f t="shared" si="71"/>
        <v>17.951999999999998</v>
      </c>
      <c r="AI42" s="144"/>
      <c r="AJ42" s="11">
        <f t="shared" si="7"/>
        <v>1.75</v>
      </c>
      <c r="AK42" s="10">
        <f t="shared" ref="AK42:AK47" si="77">IF($C42&lt;&gt;"",(($G42*15)+AJ42),"")</f>
        <v>88.149999999999991</v>
      </c>
      <c r="AL42" s="10">
        <f t="shared" si="8"/>
        <v>0.9</v>
      </c>
      <c r="AM42" s="34">
        <f t="shared" si="72"/>
        <v>238.005</v>
      </c>
      <c r="AN42" s="44">
        <f t="shared" si="73"/>
        <v>149.85500000000002</v>
      </c>
      <c r="AO42" s="44">
        <f t="shared" si="74"/>
        <v>2.7</v>
      </c>
      <c r="AP42" s="42">
        <f t="shared" si="75"/>
        <v>15.866999999999999</v>
      </c>
    </row>
    <row r="43" spans="1:42" ht="18.75" x14ac:dyDescent="0.3">
      <c r="A43" s="95"/>
      <c r="B43" s="19" t="s">
        <v>18</v>
      </c>
      <c r="C43" s="11">
        <v>11.2</v>
      </c>
      <c r="D43" s="10">
        <v>3</v>
      </c>
      <c r="E43" s="12">
        <f t="shared" si="55"/>
        <v>33.599999999999994</v>
      </c>
      <c r="F43" s="20">
        <v>1.48</v>
      </c>
      <c r="G43" s="23">
        <f t="shared" si="56"/>
        <v>16.576000000000001</v>
      </c>
      <c r="H43" s="36">
        <f t="shared" si="57"/>
        <v>49.728000000000002</v>
      </c>
      <c r="I43" s="126"/>
      <c r="J43" s="11">
        <f t="shared" si="0"/>
        <v>0.28000000000000003</v>
      </c>
      <c r="K43" s="10">
        <f t="shared" si="58"/>
        <v>4.4240000000000004</v>
      </c>
      <c r="L43" s="12">
        <f t="shared" si="1"/>
        <v>1.5</v>
      </c>
      <c r="M43" s="16">
        <f t="shared" si="59"/>
        <v>19.908000000000001</v>
      </c>
      <c r="N43" s="41">
        <f t="shared" si="60"/>
        <v>15.484000000000002</v>
      </c>
      <c r="O43" s="50">
        <f t="shared" si="61"/>
        <v>4.5</v>
      </c>
      <c r="P43" s="42">
        <f t="shared" si="62"/>
        <v>79.632000000000005</v>
      </c>
      <c r="Q43" s="151"/>
      <c r="R43" s="11">
        <f t="shared" si="2"/>
        <v>0.32</v>
      </c>
      <c r="S43" s="10">
        <f t="shared" si="63"/>
        <v>12.752000000000001</v>
      </c>
      <c r="T43" s="12">
        <f t="shared" si="3"/>
        <v>1.2</v>
      </c>
      <c r="U43" s="43">
        <f t="shared" si="64"/>
        <v>45.907199999999996</v>
      </c>
      <c r="V43" s="44">
        <f t="shared" si="65"/>
        <v>33.155199999999994</v>
      </c>
      <c r="W43" s="50">
        <f t="shared" si="66"/>
        <v>3.5999999999999996</v>
      </c>
      <c r="X43" s="42">
        <f t="shared" si="67"/>
        <v>61.209599999999995</v>
      </c>
      <c r="Y43" s="151"/>
      <c r="Z43" s="203" t="str">
        <f t="shared" si="4"/>
        <v>ENEKRIL ORO F</v>
      </c>
      <c r="AA43" s="144"/>
      <c r="AB43" s="11">
        <f t="shared" si="5"/>
        <v>1.1200000000000001</v>
      </c>
      <c r="AC43" s="10">
        <f t="shared" si="76"/>
        <v>84</v>
      </c>
      <c r="AD43" s="12">
        <f t="shared" si="6"/>
        <v>1</v>
      </c>
      <c r="AE43" s="16">
        <f t="shared" si="68"/>
        <v>252</v>
      </c>
      <c r="AF43" s="51">
        <f t="shared" si="69"/>
        <v>168</v>
      </c>
      <c r="AG43" s="50">
        <f t="shared" si="70"/>
        <v>3</v>
      </c>
      <c r="AH43" s="42">
        <f t="shared" si="71"/>
        <v>50.4</v>
      </c>
      <c r="AI43" s="144"/>
      <c r="AJ43" s="11">
        <f t="shared" si="7"/>
        <v>1.75</v>
      </c>
      <c r="AK43" s="10">
        <f t="shared" si="77"/>
        <v>250.39000000000001</v>
      </c>
      <c r="AL43" s="10">
        <f t="shared" si="8"/>
        <v>0.9</v>
      </c>
      <c r="AM43" s="34">
        <f t="shared" si="72"/>
        <v>676.05300000000011</v>
      </c>
      <c r="AN43" s="44">
        <f t="shared" si="73"/>
        <v>425.66300000000012</v>
      </c>
      <c r="AO43" s="44">
        <f t="shared" si="74"/>
        <v>2.7</v>
      </c>
      <c r="AP43" s="42">
        <f t="shared" si="75"/>
        <v>45.070200000000007</v>
      </c>
    </row>
    <row r="44" spans="1:42" ht="18.75" x14ac:dyDescent="0.3">
      <c r="A44" s="95"/>
      <c r="B44" s="19"/>
      <c r="C44" s="11"/>
      <c r="D44" s="10"/>
      <c r="E44" s="12" t="str">
        <f t="shared" si="55"/>
        <v/>
      </c>
      <c r="F44" s="20"/>
      <c r="G44" s="23" t="str">
        <f t="shared" si="56"/>
        <v/>
      </c>
      <c r="H44" s="36" t="str">
        <f t="shared" si="57"/>
        <v/>
      </c>
      <c r="I44" s="126"/>
      <c r="J44" s="11">
        <f t="shared" si="0"/>
        <v>0.28000000000000003</v>
      </c>
      <c r="K44" s="10" t="str">
        <f t="shared" si="58"/>
        <v/>
      </c>
      <c r="L44" s="12">
        <f t="shared" si="1"/>
        <v>1.5</v>
      </c>
      <c r="M44" s="16" t="str">
        <f t="shared" si="59"/>
        <v/>
      </c>
      <c r="N44" s="41" t="str">
        <f t="shared" si="60"/>
        <v/>
      </c>
      <c r="O44" s="50" t="str">
        <f t="shared" si="61"/>
        <v/>
      </c>
      <c r="P44" s="42" t="str">
        <f t="shared" si="62"/>
        <v/>
      </c>
      <c r="Q44" s="151"/>
      <c r="R44" s="11">
        <f t="shared" si="2"/>
        <v>0.32</v>
      </c>
      <c r="S44" s="10" t="str">
        <f t="shared" si="63"/>
        <v/>
      </c>
      <c r="T44" s="12">
        <f t="shared" si="3"/>
        <v>1.2</v>
      </c>
      <c r="U44" s="43" t="str">
        <f t="shared" si="64"/>
        <v/>
      </c>
      <c r="V44" s="44" t="str">
        <f t="shared" si="65"/>
        <v/>
      </c>
      <c r="W44" s="50" t="str">
        <f t="shared" si="66"/>
        <v/>
      </c>
      <c r="X44" s="42" t="str">
        <f t="shared" si="67"/>
        <v/>
      </c>
      <c r="Y44" s="151"/>
      <c r="Z44" s="203" t="str">
        <f t="shared" si="4"/>
        <v/>
      </c>
      <c r="AA44" s="144"/>
      <c r="AB44" s="11">
        <f t="shared" si="5"/>
        <v>1.1200000000000001</v>
      </c>
      <c r="AC44" s="10" t="str">
        <f t="shared" si="76"/>
        <v/>
      </c>
      <c r="AD44" s="12">
        <f t="shared" si="6"/>
        <v>1</v>
      </c>
      <c r="AE44" s="16" t="str">
        <f t="shared" si="68"/>
        <v/>
      </c>
      <c r="AF44" s="51" t="str">
        <f t="shared" si="69"/>
        <v/>
      </c>
      <c r="AG44" s="50" t="str">
        <f t="shared" si="70"/>
        <v/>
      </c>
      <c r="AH44" s="42" t="str">
        <f t="shared" si="71"/>
        <v/>
      </c>
      <c r="AI44" s="144"/>
      <c r="AJ44" s="11">
        <f t="shared" si="7"/>
        <v>1.75</v>
      </c>
      <c r="AK44" s="10" t="str">
        <f t="shared" si="77"/>
        <v/>
      </c>
      <c r="AL44" s="10">
        <f t="shared" si="8"/>
        <v>0.9</v>
      </c>
      <c r="AM44" s="34" t="str">
        <f t="shared" si="72"/>
        <v/>
      </c>
      <c r="AN44" s="44" t="str">
        <f t="shared" si="73"/>
        <v/>
      </c>
      <c r="AO44" s="44" t="str">
        <f t="shared" si="74"/>
        <v/>
      </c>
      <c r="AP44" s="42" t="str">
        <f t="shared" si="75"/>
        <v/>
      </c>
    </row>
    <row r="45" spans="1:42" ht="18.75" x14ac:dyDescent="0.3">
      <c r="A45" s="95"/>
      <c r="B45" s="19"/>
      <c r="C45" s="11"/>
      <c r="D45" s="10"/>
      <c r="E45" s="12" t="str">
        <f t="shared" si="55"/>
        <v/>
      </c>
      <c r="F45" s="20"/>
      <c r="G45" s="23" t="str">
        <f t="shared" si="56"/>
        <v/>
      </c>
      <c r="H45" s="36" t="str">
        <f t="shared" si="57"/>
        <v/>
      </c>
      <c r="I45" s="126"/>
      <c r="J45" s="11">
        <f t="shared" si="0"/>
        <v>0.28000000000000003</v>
      </c>
      <c r="K45" s="10" t="str">
        <f t="shared" si="58"/>
        <v/>
      </c>
      <c r="L45" s="12">
        <f t="shared" si="1"/>
        <v>1.5</v>
      </c>
      <c r="M45" s="16" t="str">
        <f t="shared" si="59"/>
        <v/>
      </c>
      <c r="N45" s="41" t="str">
        <f t="shared" si="60"/>
        <v/>
      </c>
      <c r="O45" s="50" t="str">
        <f t="shared" si="61"/>
        <v/>
      </c>
      <c r="P45" s="42" t="str">
        <f t="shared" si="62"/>
        <v/>
      </c>
      <c r="Q45" s="151"/>
      <c r="R45" s="11">
        <f t="shared" si="2"/>
        <v>0.32</v>
      </c>
      <c r="S45" s="10" t="str">
        <f t="shared" si="63"/>
        <v/>
      </c>
      <c r="T45" s="12">
        <f t="shared" si="3"/>
        <v>1.2</v>
      </c>
      <c r="U45" s="43" t="str">
        <f t="shared" si="64"/>
        <v/>
      </c>
      <c r="V45" s="44" t="str">
        <f t="shared" si="65"/>
        <v/>
      </c>
      <c r="W45" s="50" t="str">
        <f t="shared" si="66"/>
        <v/>
      </c>
      <c r="X45" s="42" t="str">
        <f t="shared" si="67"/>
        <v/>
      </c>
      <c r="Y45" s="151"/>
      <c r="Z45" s="203" t="str">
        <f t="shared" si="4"/>
        <v/>
      </c>
      <c r="AA45" s="144"/>
      <c r="AB45" s="11">
        <f t="shared" si="5"/>
        <v>1.1200000000000001</v>
      </c>
      <c r="AC45" s="10" t="str">
        <f t="shared" si="76"/>
        <v/>
      </c>
      <c r="AD45" s="12">
        <f t="shared" si="6"/>
        <v>1</v>
      </c>
      <c r="AE45" s="16" t="str">
        <f t="shared" si="68"/>
        <v/>
      </c>
      <c r="AF45" s="51" t="str">
        <f t="shared" si="69"/>
        <v/>
      </c>
      <c r="AG45" s="50" t="str">
        <f t="shared" si="70"/>
        <v/>
      </c>
      <c r="AH45" s="42" t="str">
        <f t="shared" si="71"/>
        <v/>
      </c>
      <c r="AI45" s="144"/>
      <c r="AJ45" s="11">
        <f t="shared" si="7"/>
        <v>1.75</v>
      </c>
      <c r="AK45" s="10" t="str">
        <f t="shared" si="77"/>
        <v/>
      </c>
      <c r="AL45" s="10">
        <f t="shared" si="8"/>
        <v>0.9</v>
      </c>
      <c r="AM45" s="34" t="str">
        <f t="shared" si="72"/>
        <v/>
      </c>
      <c r="AN45" s="44" t="str">
        <f t="shared" si="73"/>
        <v/>
      </c>
      <c r="AO45" s="44" t="str">
        <f t="shared" si="74"/>
        <v/>
      </c>
      <c r="AP45" s="42" t="str">
        <f t="shared" si="75"/>
        <v/>
      </c>
    </row>
    <row r="46" spans="1:42" ht="18.75" x14ac:dyDescent="0.3">
      <c r="A46" s="95"/>
      <c r="B46" s="19"/>
      <c r="C46" s="11"/>
      <c r="D46" s="10"/>
      <c r="E46" s="12" t="str">
        <f t="shared" si="55"/>
        <v/>
      </c>
      <c r="F46" s="20"/>
      <c r="G46" s="23" t="str">
        <f t="shared" si="56"/>
        <v/>
      </c>
      <c r="H46" s="36" t="str">
        <f t="shared" si="57"/>
        <v/>
      </c>
      <c r="I46" s="126"/>
      <c r="J46" s="11">
        <f t="shared" si="0"/>
        <v>0.28000000000000003</v>
      </c>
      <c r="K46" s="10" t="str">
        <f t="shared" si="58"/>
        <v/>
      </c>
      <c r="L46" s="12">
        <f t="shared" si="1"/>
        <v>1.5</v>
      </c>
      <c r="M46" s="16" t="str">
        <f t="shared" si="59"/>
        <v/>
      </c>
      <c r="N46" s="41" t="str">
        <f t="shared" si="60"/>
        <v/>
      </c>
      <c r="O46" s="50" t="str">
        <f t="shared" si="61"/>
        <v/>
      </c>
      <c r="P46" s="42" t="str">
        <f t="shared" si="62"/>
        <v/>
      </c>
      <c r="Q46" s="151"/>
      <c r="R46" s="11">
        <f t="shared" si="2"/>
        <v>0.32</v>
      </c>
      <c r="S46" s="10" t="str">
        <f t="shared" si="63"/>
        <v/>
      </c>
      <c r="T46" s="12">
        <f t="shared" si="3"/>
        <v>1.2</v>
      </c>
      <c r="U46" s="43" t="str">
        <f t="shared" si="64"/>
        <v/>
      </c>
      <c r="V46" s="44" t="str">
        <f t="shared" si="65"/>
        <v/>
      </c>
      <c r="W46" s="50" t="str">
        <f t="shared" si="66"/>
        <v/>
      </c>
      <c r="X46" s="42" t="str">
        <f t="shared" si="67"/>
        <v/>
      </c>
      <c r="Y46" s="151"/>
      <c r="Z46" s="203" t="str">
        <f t="shared" si="4"/>
        <v/>
      </c>
      <c r="AA46" s="144"/>
      <c r="AB46" s="11">
        <f t="shared" si="5"/>
        <v>1.1200000000000001</v>
      </c>
      <c r="AC46" s="10" t="str">
        <f t="shared" si="76"/>
        <v/>
      </c>
      <c r="AD46" s="12">
        <f t="shared" si="6"/>
        <v>1</v>
      </c>
      <c r="AE46" s="16" t="str">
        <f t="shared" si="68"/>
        <v/>
      </c>
      <c r="AF46" s="51" t="str">
        <f t="shared" si="69"/>
        <v/>
      </c>
      <c r="AG46" s="50" t="str">
        <f t="shared" si="70"/>
        <v/>
      </c>
      <c r="AH46" s="42" t="str">
        <f t="shared" si="71"/>
        <v/>
      </c>
      <c r="AI46" s="144"/>
      <c r="AJ46" s="11">
        <f t="shared" si="7"/>
        <v>1.75</v>
      </c>
      <c r="AK46" s="10" t="str">
        <f t="shared" si="77"/>
        <v/>
      </c>
      <c r="AL46" s="10">
        <f t="shared" si="8"/>
        <v>0.9</v>
      </c>
      <c r="AM46" s="34" t="str">
        <f t="shared" si="72"/>
        <v/>
      </c>
      <c r="AN46" s="44" t="str">
        <f t="shared" si="73"/>
        <v/>
      </c>
      <c r="AO46" s="44" t="str">
        <f t="shared" si="74"/>
        <v/>
      </c>
      <c r="AP46" s="42" t="str">
        <f t="shared" si="75"/>
        <v/>
      </c>
    </row>
    <row r="47" spans="1:42" ht="18.75" x14ac:dyDescent="0.3">
      <c r="A47" s="95"/>
      <c r="B47" s="19"/>
      <c r="C47" s="11"/>
      <c r="D47" s="10"/>
      <c r="E47" s="12" t="str">
        <f t="shared" si="55"/>
        <v/>
      </c>
      <c r="F47" s="20"/>
      <c r="G47" s="23" t="str">
        <f t="shared" si="56"/>
        <v/>
      </c>
      <c r="H47" s="36" t="str">
        <f t="shared" si="57"/>
        <v/>
      </c>
      <c r="I47" s="205"/>
      <c r="J47" s="11">
        <f t="shared" si="0"/>
        <v>0.28000000000000003</v>
      </c>
      <c r="K47" s="10" t="str">
        <f t="shared" si="58"/>
        <v/>
      </c>
      <c r="L47" s="12">
        <f t="shared" si="1"/>
        <v>1.5</v>
      </c>
      <c r="M47" s="16" t="str">
        <f t="shared" si="59"/>
        <v/>
      </c>
      <c r="N47" s="41" t="str">
        <f t="shared" si="60"/>
        <v/>
      </c>
      <c r="O47" s="50" t="str">
        <f t="shared" si="61"/>
        <v/>
      </c>
      <c r="P47" s="42" t="str">
        <f t="shared" si="62"/>
        <v/>
      </c>
      <c r="Q47" s="206"/>
      <c r="R47" s="11">
        <f t="shared" si="2"/>
        <v>0.32</v>
      </c>
      <c r="S47" s="10" t="str">
        <f t="shared" si="63"/>
        <v/>
      </c>
      <c r="T47" s="12">
        <f t="shared" si="3"/>
        <v>1.2</v>
      </c>
      <c r="U47" s="43" t="str">
        <f t="shared" si="64"/>
        <v/>
      </c>
      <c r="V47" s="44" t="str">
        <f t="shared" si="65"/>
        <v/>
      </c>
      <c r="W47" s="50" t="str">
        <f t="shared" si="66"/>
        <v/>
      </c>
      <c r="X47" s="42" t="str">
        <f t="shared" si="67"/>
        <v/>
      </c>
      <c r="Y47" s="206"/>
      <c r="Z47" s="203" t="str">
        <f t="shared" si="4"/>
        <v/>
      </c>
      <c r="AA47" s="207"/>
      <c r="AB47" s="11">
        <f t="shared" si="5"/>
        <v>1.1200000000000001</v>
      </c>
      <c r="AC47" s="10" t="str">
        <f t="shared" si="76"/>
        <v/>
      </c>
      <c r="AD47" s="12">
        <f t="shared" si="6"/>
        <v>1</v>
      </c>
      <c r="AE47" s="16" t="str">
        <f t="shared" si="68"/>
        <v/>
      </c>
      <c r="AF47" s="51" t="str">
        <f t="shared" si="69"/>
        <v/>
      </c>
      <c r="AG47" s="50" t="str">
        <f t="shared" si="70"/>
        <v/>
      </c>
      <c r="AH47" s="42" t="str">
        <f t="shared" si="71"/>
        <v/>
      </c>
      <c r="AI47" s="207"/>
      <c r="AJ47" s="11">
        <f t="shared" si="7"/>
        <v>1.75</v>
      </c>
      <c r="AK47" s="10" t="str">
        <f t="shared" si="77"/>
        <v/>
      </c>
      <c r="AL47" s="10">
        <f t="shared" si="8"/>
        <v>0.9</v>
      </c>
      <c r="AM47" s="34" t="str">
        <f t="shared" si="72"/>
        <v/>
      </c>
      <c r="AN47" s="44" t="str">
        <f t="shared" si="73"/>
        <v/>
      </c>
      <c r="AO47" s="44" t="str">
        <f t="shared" si="74"/>
        <v/>
      </c>
      <c r="AP47" s="42" t="str">
        <f t="shared" si="75"/>
        <v/>
      </c>
    </row>
    <row r="48" spans="1:42" ht="18.75" x14ac:dyDescent="0.3">
      <c r="A48" s="98"/>
      <c r="B48" s="3" t="s">
        <v>20</v>
      </c>
      <c r="C48" s="53"/>
      <c r="D48" s="54"/>
      <c r="E48" s="55" t="str">
        <f t="shared" si="55"/>
        <v/>
      </c>
      <c r="F48" s="56"/>
      <c r="G48" s="56" t="str">
        <f t="shared" si="56"/>
        <v/>
      </c>
      <c r="H48" s="57" t="str">
        <f t="shared" si="57"/>
        <v/>
      </c>
      <c r="I48" s="205"/>
      <c r="J48" s="53"/>
      <c r="K48" s="54"/>
      <c r="L48" s="55"/>
      <c r="M48" s="58"/>
      <c r="N48" s="59"/>
      <c r="O48" s="62"/>
      <c r="P48" s="204"/>
      <c r="Q48" s="206"/>
      <c r="R48" s="53"/>
      <c r="S48" s="54"/>
      <c r="T48" s="55"/>
      <c r="U48" s="60"/>
      <c r="V48" s="61"/>
      <c r="W48" s="62"/>
      <c r="X48" s="204"/>
      <c r="Y48" s="206"/>
      <c r="Z48" s="3" t="str">
        <f t="shared" si="4"/>
        <v>EFECTOS</v>
      </c>
      <c r="AA48" s="207"/>
      <c r="AB48" s="53"/>
      <c r="AC48" s="54"/>
      <c r="AD48" s="55"/>
      <c r="AE48" s="58"/>
      <c r="AF48" s="63"/>
      <c r="AG48" s="62"/>
      <c r="AH48" s="204"/>
      <c r="AI48" s="207"/>
      <c r="AJ48" s="53"/>
      <c r="AK48" s="54"/>
      <c r="AL48" s="54"/>
      <c r="AM48" s="64"/>
      <c r="AN48" s="61"/>
      <c r="AO48" s="61"/>
      <c r="AP48" s="204"/>
    </row>
    <row r="49" spans="1:42" ht="18.75" x14ac:dyDescent="0.3">
      <c r="A49" s="95"/>
      <c r="B49" s="19" t="s">
        <v>21</v>
      </c>
      <c r="C49" s="11">
        <v>3.3</v>
      </c>
      <c r="D49" s="10">
        <v>4</v>
      </c>
      <c r="E49" s="12">
        <f t="shared" si="55"/>
        <v>13.2</v>
      </c>
      <c r="F49" s="20">
        <v>1</v>
      </c>
      <c r="G49" s="23">
        <f t="shared" si="56"/>
        <v>3.3</v>
      </c>
      <c r="H49" s="36">
        <f t="shared" si="57"/>
        <v>13.2</v>
      </c>
      <c r="I49" s="205"/>
      <c r="J49" s="11">
        <f t="shared" si="0"/>
        <v>0.28000000000000003</v>
      </c>
      <c r="K49" s="10">
        <f>IF(C49&lt;&gt;"",((G49*0.25)+J49),"")</f>
        <v>1.105</v>
      </c>
      <c r="L49" s="12">
        <f t="shared" si="1"/>
        <v>1.5</v>
      </c>
      <c r="M49" s="16">
        <f>IF(C49&lt;&gt;"",(K49*D49*L49),"")</f>
        <v>6.63</v>
      </c>
      <c r="N49" s="41">
        <f>IF(C49&lt;&gt;"",(M49-K49),"")</f>
        <v>5.5250000000000004</v>
      </c>
      <c r="O49" s="50">
        <f>IF(C49&lt;&gt;"",(M49/K49),"")</f>
        <v>6</v>
      </c>
      <c r="P49" s="42">
        <f>IF($C49&lt;&gt;"",(M49/0.25),"")</f>
        <v>26.52</v>
      </c>
      <c r="Q49" s="206"/>
      <c r="R49" s="11">
        <f t="shared" si="2"/>
        <v>0.32</v>
      </c>
      <c r="S49" s="10">
        <f>IF($C49&lt;&gt;"",(($G49*0.75)+R49),"")</f>
        <v>2.7949999999999995</v>
      </c>
      <c r="T49" s="12">
        <f t="shared" si="3"/>
        <v>1.2</v>
      </c>
      <c r="U49" s="43">
        <f>IF($C49&lt;&gt;"",(S49*$D49*T49),"")</f>
        <v>13.415999999999997</v>
      </c>
      <c r="V49" s="44">
        <f>IF($C49&lt;&gt;"",(U49-S49),"")</f>
        <v>10.620999999999997</v>
      </c>
      <c r="W49" s="50">
        <f>IF($C49&lt;&gt;"",(U49/S49),"")</f>
        <v>4.8</v>
      </c>
      <c r="X49" s="42">
        <f>IF($C49&lt;&gt;"",(U49/0.75),"")</f>
        <v>17.887999999999995</v>
      </c>
      <c r="Y49" s="206"/>
      <c r="Z49" s="203" t="str">
        <f t="shared" si="4"/>
        <v>ENESUEDE</v>
      </c>
      <c r="AA49" s="207"/>
      <c r="AB49" s="11">
        <f t="shared" si="5"/>
        <v>1.1200000000000001</v>
      </c>
      <c r="AC49" s="10">
        <f>IF($C49&lt;&gt;"",(($G49*5)+AB49),"")</f>
        <v>17.62</v>
      </c>
      <c r="AD49" s="12">
        <f t="shared" si="6"/>
        <v>1</v>
      </c>
      <c r="AE49" s="16">
        <f>IF($C49&lt;&gt;"",(AC49*$D49*AD49),"")</f>
        <v>70.48</v>
      </c>
      <c r="AF49" s="51">
        <f>IF($C49&lt;&gt;"",(AE49-AC49),"")</f>
        <v>52.86</v>
      </c>
      <c r="AG49" s="50">
        <f>IF($C49&lt;&gt;"",(AE49/AC49),"")</f>
        <v>4</v>
      </c>
      <c r="AH49" s="42">
        <f>IF($C49&lt;&gt;"",(AE49/5),"")</f>
        <v>14.096</v>
      </c>
      <c r="AI49" s="207"/>
      <c r="AJ49" s="11">
        <f t="shared" si="7"/>
        <v>1.75</v>
      </c>
      <c r="AK49" s="10">
        <f>IF($C49&lt;&gt;"",(($G49*15)+AJ49),"")</f>
        <v>51.25</v>
      </c>
      <c r="AL49" s="10">
        <f t="shared" si="8"/>
        <v>0.9</v>
      </c>
      <c r="AM49" s="34">
        <f>IF($C49&lt;&gt;"",(AK49*$D49*AL49),"")</f>
        <v>184.5</v>
      </c>
      <c r="AN49" s="44">
        <f>IF($C49&lt;&gt;"",(AM49-AK49),"")</f>
        <v>133.25</v>
      </c>
      <c r="AO49" s="44">
        <f>IF($C49&lt;&gt;"",(AM49/AK49),"")</f>
        <v>3.6</v>
      </c>
      <c r="AP49" s="42">
        <f>IF($C49&lt;&gt;"",(AM49/15),"")</f>
        <v>12.3</v>
      </c>
    </row>
    <row r="50" spans="1:42" ht="18.75" x14ac:dyDescent="0.3">
      <c r="A50" s="95"/>
      <c r="B50" s="19" t="s">
        <v>22</v>
      </c>
      <c r="C50" s="11"/>
      <c r="D50" s="10"/>
      <c r="E50" s="12" t="str">
        <f t="shared" si="55"/>
        <v/>
      </c>
      <c r="F50" s="20">
        <v>1</v>
      </c>
      <c r="G50" s="23" t="str">
        <f t="shared" si="56"/>
        <v/>
      </c>
      <c r="H50" s="36" t="str">
        <f t="shared" si="57"/>
        <v/>
      </c>
      <c r="I50" s="126"/>
      <c r="J50" s="11">
        <f t="shared" si="0"/>
        <v>0.28000000000000003</v>
      </c>
      <c r="K50" s="10" t="str">
        <f>IF(C50&lt;&gt;"",((G50*0.25)+J50),"")</f>
        <v/>
      </c>
      <c r="L50" s="12">
        <f t="shared" si="1"/>
        <v>1.5</v>
      </c>
      <c r="M50" s="16" t="str">
        <f>IF(C50&lt;&gt;"",(K50*D50*L50),"")</f>
        <v/>
      </c>
      <c r="N50" s="41" t="str">
        <f>IF(C50&lt;&gt;"",(M50-K50),"")</f>
        <v/>
      </c>
      <c r="O50" s="50" t="str">
        <f>IF(C50&lt;&gt;"",(M50/K50),"")</f>
        <v/>
      </c>
      <c r="P50" s="42" t="str">
        <f>IF($C50&lt;&gt;"",(M50/0.25),"")</f>
        <v/>
      </c>
      <c r="Q50" s="151"/>
      <c r="R50" s="11">
        <f t="shared" si="2"/>
        <v>0.32</v>
      </c>
      <c r="S50" s="10" t="str">
        <f>IF($C50&lt;&gt;"",(($G50*0.75)+R50),"")</f>
        <v/>
      </c>
      <c r="T50" s="12">
        <f t="shared" si="3"/>
        <v>1.2</v>
      </c>
      <c r="U50" s="43" t="str">
        <f>IF($C50&lt;&gt;"",(S50*$D50*T50),"")</f>
        <v/>
      </c>
      <c r="V50" s="44" t="str">
        <f>IF($C50&lt;&gt;"",(U50-S50),"")</f>
        <v/>
      </c>
      <c r="W50" s="50" t="str">
        <f>IF($C50&lt;&gt;"",(U50/S50),"")</f>
        <v/>
      </c>
      <c r="X50" s="42" t="str">
        <f>IF($C50&lt;&gt;"",(U50/0.75),"")</f>
        <v/>
      </c>
      <c r="Y50" s="151"/>
      <c r="Z50" s="203" t="str">
        <f t="shared" si="4"/>
        <v>RETICULADOR ENESUEDE</v>
      </c>
      <c r="AA50" s="144"/>
      <c r="AB50" s="11">
        <f t="shared" si="5"/>
        <v>1.1200000000000001</v>
      </c>
      <c r="AC50" s="10" t="str">
        <f>IF($C50&lt;&gt;"",(($G50*5)+AB50),"")</f>
        <v/>
      </c>
      <c r="AD50" s="12">
        <f t="shared" si="6"/>
        <v>1</v>
      </c>
      <c r="AE50" s="16" t="str">
        <f>IF($C50&lt;&gt;"",(AC50*$D50*AD50),"")</f>
        <v/>
      </c>
      <c r="AF50" s="51" t="str">
        <f>IF($C50&lt;&gt;"",(AE50-AC50),"")</f>
        <v/>
      </c>
      <c r="AG50" s="50" t="str">
        <f>IF($C50&lt;&gt;"",(AE50/AC50),"")</f>
        <v/>
      </c>
      <c r="AH50" s="42" t="str">
        <f>IF($C50&lt;&gt;"",(AE50/5),"")</f>
        <v/>
      </c>
      <c r="AI50" s="144"/>
      <c r="AJ50" s="11">
        <f t="shared" si="7"/>
        <v>1.75</v>
      </c>
      <c r="AK50" s="10" t="str">
        <f>IF($C50&lt;&gt;"",(($G50*15)+AJ50),"")</f>
        <v/>
      </c>
      <c r="AL50" s="10">
        <f t="shared" si="8"/>
        <v>0.9</v>
      </c>
      <c r="AM50" s="34" t="str">
        <f>IF($C50&lt;&gt;"",(AK50*$D50*AL50),"")</f>
        <v/>
      </c>
      <c r="AN50" s="44" t="str">
        <f>IF($C50&lt;&gt;"",(AM50-AK50),"")</f>
        <v/>
      </c>
      <c r="AO50" s="44" t="str">
        <f>IF($C50&lt;&gt;"",(AM50/AK50),"")</f>
        <v/>
      </c>
      <c r="AP50" s="42" t="str">
        <f>IF($C50&lt;&gt;"",(AM50/15),"")</f>
        <v/>
      </c>
    </row>
    <row r="51" spans="1:42" ht="18.75" x14ac:dyDescent="0.3">
      <c r="A51" s="95"/>
      <c r="B51" s="19"/>
      <c r="C51" s="11"/>
      <c r="D51" s="10"/>
      <c r="E51" s="12" t="str">
        <f t="shared" si="55"/>
        <v/>
      </c>
      <c r="F51" s="20"/>
      <c r="G51" s="23" t="str">
        <f t="shared" si="56"/>
        <v/>
      </c>
      <c r="H51" s="36" t="str">
        <f t="shared" si="57"/>
        <v/>
      </c>
      <c r="I51" s="126"/>
      <c r="J51" s="11">
        <f t="shared" si="0"/>
        <v>0.28000000000000003</v>
      </c>
      <c r="K51" s="10" t="str">
        <f>IF(C51&lt;&gt;"",((G51*0.25)+J51),"")</f>
        <v/>
      </c>
      <c r="L51" s="12">
        <f t="shared" si="1"/>
        <v>1.5</v>
      </c>
      <c r="M51" s="16" t="str">
        <f>IF(C51&lt;&gt;"",(K51*D51*L51),"")</f>
        <v/>
      </c>
      <c r="N51" s="41" t="str">
        <f>IF(C51&lt;&gt;"",(M51-K51),"")</f>
        <v/>
      </c>
      <c r="O51" s="50" t="str">
        <f>IF(C51&lt;&gt;"",(M51/K51),"")</f>
        <v/>
      </c>
      <c r="P51" s="42" t="str">
        <f>IF($C51&lt;&gt;"",(M51/0.25),"")</f>
        <v/>
      </c>
      <c r="Q51" s="151"/>
      <c r="R51" s="11">
        <f t="shared" si="2"/>
        <v>0.32</v>
      </c>
      <c r="S51" s="10" t="str">
        <f>IF($C51&lt;&gt;"",(($G51*0.75)+R51),"")</f>
        <v/>
      </c>
      <c r="T51" s="12">
        <f t="shared" si="3"/>
        <v>1.2</v>
      </c>
      <c r="U51" s="43" t="str">
        <f>IF($C51&lt;&gt;"",(S51*$D51*T51),"")</f>
        <v/>
      </c>
      <c r="V51" s="44" t="str">
        <f>IF($C51&lt;&gt;"",(U51-S51),"")</f>
        <v/>
      </c>
      <c r="W51" s="50" t="str">
        <f>IF($C51&lt;&gt;"",(U51/S51),"")</f>
        <v/>
      </c>
      <c r="X51" s="42" t="str">
        <f>IF($C51&lt;&gt;"",(U51/0.75),"")</f>
        <v/>
      </c>
      <c r="Y51" s="151"/>
      <c r="Z51" s="203" t="str">
        <f t="shared" si="4"/>
        <v/>
      </c>
      <c r="AA51" s="144"/>
      <c r="AB51" s="11">
        <f t="shared" si="5"/>
        <v>1.1200000000000001</v>
      </c>
      <c r="AC51" s="10" t="str">
        <f>IF($C51&lt;&gt;"",(($G51*5)+AB51),"")</f>
        <v/>
      </c>
      <c r="AD51" s="12">
        <f t="shared" si="6"/>
        <v>1</v>
      </c>
      <c r="AE51" s="16" t="str">
        <f>IF($C51&lt;&gt;"",(AC51*$D51*AD51),"")</f>
        <v/>
      </c>
      <c r="AF51" s="51" t="str">
        <f>IF($C51&lt;&gt;"",(AE51-AC51),"")</f>
        <v/>
      </c>
      <c r="AG51" s="50" t="str">
        <f>IF($C51&lt;&gt;"",(AE51/AC51),"")</f>
        <v/>
      </c>
      <c r="AH51" s="42" t="str">
        <f>IF($C51&lt;&gt;"",(AE51/5),"")</f>
        <v/>
      </c>
      <c r="AI51" s="144"/>
      <c r="AJ51" s="11">
        <f t="shared" si="7"/>
        <v>1.75</v>
      </c>
      <c r="AK51" s="10" t="str">
        <f>IF($C51&lt;&gt;"",(($G51*15)+AJ51),"")</f>
        <v/>
      </c>
      <c r="AL51" s="10">
        <f t="shared" si="8"/>
        <v>0.9</v>
      </c>
      <c r="AM51" s="34" t="str">
        <f>IF($C51&lt;&gt;"",(AK51*$D51*AL51),"")</f>
        <v/>
      </c>
      <c r="AN51" s="44" t="str">
        <f>IF($C51&lt;&gt;"",(AM51-AK51),"")</f>
        <v/>
      </c>
      <c r="AO51" s="44" t="str">
        <f>IF($C51&lt;&gt;"",(AM51/AK51),"")</f>
        <v/>
      </c>
      <c r="AP51" s="42" t="str">
        <f>IF($C51&lt;&gt;"",(AM51/15),"")</f>
        <v/>
      </c>
    </row>
    <row r="52" spans="1:42" ht="18.75" x14ac:dyDescent="0.3">
      <c r="A52" s="95"/>
      <c r="B52" s="19" t="s">
        <v>23</v>
      </c>
      <c r="C52" s="11">
        <v>3.5</v>
      </c>
      <c r="D52" s="10">
        <v>4</v>
      </c>
      <c r="E52" s="12">
        <f t="shared" si="55"/>
        <v>14</v>
      </c>
      <c r="F52" s="20">
        <v>1</v>
      </c>
      <c r="G52" s="23">
        <f t="shared" si="56"/>
        <v>3.5</v>
      </c>
      <c r="H52" s="36">
        <f t="shared" si="57"/>
        <v>14</v>
      </c>
      <c r="I52" s="126"/>
      <c r="J52" s="11">
        <f t="shared" si="0"/>
        <v>0.28000000000000003</v>
      </c>
      <c r="K52" s="10">
        <f>IF(C52&lt;&gt;"",((G52*0.25)+J52),"")</f>
        <v>1.155</v>
      </c>
      <c r="L52" s="12">
        <f t="shared" si="1"/>
        <v>1.5</v>
      </c>
      <c r="M52" s="16">
        <f>IF(C52&lt;&gt;"",(K52*D52*L52),"")</f>
        <v>6.93</v>
      </c>
      <c r="N52" s="41">
        <f>IF(C52&lt;&gt;"",(M52-K52),"")</f>
        <v>5.7749999999999995</v>
      </c>
      <c r="O52" s="50">
        <f>IF(C52&lt;&gt;"",(M52/K52),"")</f>
        <v>6</v>
      </c>
      <c r="P52" s="42">
        <f>IF($C52&lt;&gt;"",(M52/0.25),"")</f>
        <v>27.72</v>
      </c>
      <c r="Q52" s="151"/>
      <c r="R52" s="11">
        <f t="shared" si="2"/>
        <v>0.32</v>
      </c>
      <c r="S52" s="10">
        <f>IF($C52&lt;&gt;"",(($G52*0.75)+R52),"")</f>
        <v>2.9449999999999998</v>
      </c>
      <c r="T52" s="12">
        <f t="shared" si="3"/>
        <v>1.2</v>
      </c>
      <c r="U52" s="43">
        <f>IF($C52&lt;&gt;"",(S52*$D52*T52),"")</f>
        <v>14.135999999999999</v>
      </c>
      <c r="V52" s="44">
        <f>IF($C52&lt;&gt;"",(U52-S52),"")</f>
        <v>11.190999999999999</v>
      </c>
      <c r="W52" s="50">
        <f>IF($C52&lt;&gt;"",(U52/S52),"")</f>
        <v>4.8</v>
      </c>
      <c r="X52" s="42">
        <f>IF($C52&lt;&gt;"",(U52/0.75),"")</f>
        <v>18.847999999999999</v>
      </c>
      <c r="Y52" s="151"/>
      <c r="Z52" s="203" t="str">
        <f t="shared" si="4"/>
        <v>ENEGLASS</v>
      </c>
      <c r="AA52" s="144"/>
      <c r="AB52" s="11">
        <f t="shared" si="5"/>
        <v>1.1200000000000001</v>
      </c>
      <c r="AC52" s="10">
        <f>IF($C52&lt;&gt;"",(($G52*5)+AB52),"")</f>
        <v>18.62</v>
      </c>
      <c r="AD52" s="12">
        <f t="shared" si="6"/>
        <v>1</v>
      </c>
      <c r="AE52" s="16">
        <f>IF($C52&lt;&gt;"",(AC52*$D52*AD52),"")</f>
        <v>74.48</v>
      </c>
      <c r="AF52" s="51">
        <f>IF($C52&lt;&gt;"",(AE52-AC52),"")</f>
        <v>55.86</v>
      </c>
      <c r="AG52" s="50">
        <f>IF($C52&lt;&gt;"",(AE52/AC52),"")</f>
        <v>4</v>
      </c>
      <c r="AH52" s="42">
        <f>IF($C52&lt;&gt;"",(AE52/5),"")</f>
        <v>14.896000000000001</v>
      </c>
      <c r="AI52" s="144"/>
      <c r="AJ52" s="11">
        <f t="shared" si="7"/>
        <v>1.75</v>
      </c>
      <c r="AK52" s="10">
        <f>IF($C52&lt;&gt;"",(($G52*15)+AJ52),"")</f>
        <v>54.25</v>
      </c>
      <c r="AL52" s="10">
        <f t="shared" si="8"/>
        <v>0.9</v>
      </c>
      <c r="AM52" s="34">
        <f>IF($C52&lt;&gt;"",(AK52*$D52*AL52),"")</f>
        <v>195.3</v>
      </c>
      <c r="AN52" s="44">
        <f>IF($C52&lt;&gt;"",(AM52-AK52),"")</f>
        <v>141.05000000000001</v>
      </c>
      <c r="AO52" s="44">
        <f>IF($C52&lt;&gt;"",(AM52/AK52),"")</f>
        <v>3.6</v>
      </c>
      <c r="AP52" s="42">
        <f>IF($C52&lt;&gt;"",(AM52/15),"")</f>
        <v>13.020000000000001</v>
      </c>
    </row>
    <row r="53" spans="1:42" ht="19.5" thickBot="1" x14ac:dyDescent="0.35">
      <c r="A53" s="99"/>
      <c r="B53" s="100"/>
      <c r="C53" s="13"/>
      <c r="D53" s="14"/>
      <c r="E53" s="15" t="str">
        <f t="shared" si="55"/>
        <v/>
      </c>
      <c r="F53" s="21"/>
      <c r="G53" s="24" t="str">
        <f t="shared" si="56"/>
        <v/>
      </c>
      <c r="H53" s="37" t="str">
        <f t="shared" si="57"/>
        <v/>
      </c>
      <c r="I53" s="127"/>
      <c r="J53" s="13">
        <f t="shared" si="0"/>
        <v>0.28000000000000003</v>
      </c>
      <c r="K53" s="14" t="str">
        <f>IF(C53&lt;&gt;"",((G53*0.25)+J53),"")</f>
        <v/>
      </c>
      <c r="L53" s="15">
        <f t="shared" si="1"/>
        <v>1.5</v>
      </c>
      <c r="M53" s="17"/>
      <c r="N53" s="101" t="str">
        <f>IF(C53&lt;&gt;"",(M53-K53),"")</f>
        <v/>
      </c>
      <c r="O53" s="105" t="str">
        <f>IF(C53&lt;&gt;"",(M53/K53),"")</f>
        <v/>
      </c>
      <c r="P53" s="102" t="str">
        <f>IF($C53&lt;&gt;"",(M53/0.25),"")</f>
        <v/>
      </c>
      <c r="Q53" s="152"/>
      <c r="R53" s="13">
        <f t="shared" si="2"/>
        <v>0.32</v>
      </c>
      <c r="S53" s="14" t="str">
        <f>IF($C53&lt;&gt;"",(($G53*0.75)+R53),"")</f>
        <v/>
      </c>
      <c r="T53" s="15">
        <f t="shared" si="3"/>
        <v>1.2</v>
      </c>
      <c r="U53" s="103" t="str">
        <f>IF($C53&lt;&gt;"",(S53*$D53*T53),"")</f>
        <v/>
      </c>
      <c r="V53" s="104" t="str">
        <f>IF($C53&lt;&gt;"",(U53-S53),"")</f>
        <v/>
      </c>
      <c r="W53" s="105" t="str">
        <f>IF($C53&lt;&gt;"",(U53/S53),"")</f>
        <v/>
      </c>
      <c r="X53" s="102" t="str">
        <f>IF($C53&lt;&gt;"",(U53/0.75),"")</f>
        <v/>
      </c>
      <c r="Y53" s="152"/>
      <c r="Z53" s="208" t="str">
        <f t="shared" si="4"/>
        <v/>
      </c>
      <c r="AA53" s="172"/>
      <c r="AB53" s="13">
        <f t="shared" si="5"/>
        <v>1.1200000000000001</v>
      </c>
      <c r="AC53" s="14" t="str">
        <f>IF($C53&lt;&gt;"",(($G53*5)+AB53),"")</f>
        <v/>
      </c>
      <c r="AD53" s="15">
        <f t="shared" si="6"/>
        <v>1</v>
      </c>
      <c r="AE53" s="17" t="str">
        <f>IF($C53&lt;&gt;"",(AC53*$D53*AD53),"")</f>
        <v/>
      </c>
      <c r="AF53" s="106" t="str">
        <f>IF($C53&lt;&gt;"",(AE53-AC53),"")</f>
        <v/>
      </c>
      <c r="AG53" s="105" t="str">
        <f>IF($C53&lt;&gt;"",(AE53/AC53),"")</f>
        <v/>
      </c>
      <c r="AH53" s="102" t="str">
        <f>IF($C53&lt;&gt;"",(AE53/5),"")</f>
        <v/>
      </c>
      <c r="AI53" s="172"/>
      <c r="AJ53" s="13">
        <f t="shared" si="7"/>
        <v>1.75</v>
      </c>
      <c r="AK53" s="14" t="str">
        <f>IF($C53&lt;&gt;"",(($G53*15)+AJ53),"")</f>
        <v/>
      </c>
      <c r="AL53" s="14">
        <f t="shared" si="8"/>
        <v>0.9</v>
      </c>
      <c r="AM53" s="107" t="str">
        <f>IF($C53&lt;&gt;"",(AK53*$D53*AL53),"")</f>
        <v/>
      </c>
      <c r="AN53" s="104" t="str">
        <f>IF($C53&lt;&gt;"",(AM53-AK53),"")</f>
        <v/>
      </c>
      <c r="AO53" s="104" t="str">
        <f>IF($C53&lt;&gt;"",(AM53/AK53),"")</f>
        <v/>
      </c>
      <c r="AP53" s="102" t="str">
        <f>IF($C53&lt;&gt;"",(AM53/15),"")</f>
        <v/>
      </c>
    </row>
    <row r="61" spans="1:42" ht="15.75" x14ac:dyDescent="0.25">
      <c r="B61" s="269"/>
      <c r="C61" s="259"/>
    </row>
    <row r="62" spans="1:42" ht="15.75" x14ac:dyDescent="0.25">
      <c r="B62" s="269"/>
      <c r="C62" s="259"/>
    </row>
    <row r="63" spans="1:42" ht="15.75" x14ac:dyDescent="0.25">
      <c r="B63" s="269"/>
      <c r="C63" s="259"/>
    </row>
    <row r="64" spans="1:42" ht="15.75" x14ac:dyDescent="0.25">
      <c r="B64" s="269"/>
      <c r="C64" s="259"/>
    </row>
    <row r="65" spans="2:3" ht="15.75" x14ac:dyDescent="0.25">
      <c r="B65" s="269"/>
      <c r="C65" s="259"/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topLeftCell="P8" zoomScale="75" zoomScaleNormal="75" workbookViewId="0">
      <selection activeCell="B21" sqref="B21"/>
    </sheetView>
  </sheetViews>
  <sheetFormatPr defaultColWidth="11.42578125" defaultRowHeight="15" x14ac:dyDescent="0.25"/>
  <cols>
    <col min="1" max="1" width="4" customWidth="1"/>
    <col min="2" max="2" width="58" customWidth="1"/>
    <col min="3" max="3" width="16.42578125" customWidth="1"/>
    <col min="4" max="4" width="15" customWidth="1"/>
    <col min="5" max="5" width="12.140625" customWidth="1"/>
    <col min="6" max="6" width="17.42578125" bestFit="1" customWidth="1"/>
    <col min="7" max="7" width="9.85546875" customWidth="1"/>
    <col min="8" max="8" width="13.42578125" bestFit="1" customWidth="1"/>
    <col min="9" max="9" width="5" customWidth="1"/>
    <col min="10" max="10" width="16.42578125" customWidth="1"/>
    <col min="11" max="11" width="15.5703125" customWidth="1"/>
    <col min="12" max="12" width="8.42578125" customWidth="1"/>
    <col min="13" max="13" width="19.42578125" customWidth="1"/>
    <col min="14" max="14" width="8.140625" customWidth="1"/>
    <col min="15" max="15" width="9.42578125" customWidth="1"/>
    <col min="16" max="16" width="6.85546875" customWidth="1"/>
    <col min="17" max="17" width="5" customWidth="1"/>
    <col min="18" max="18" width="15.5703125" customWidth="1"/>
    <col min="19" max="19" width="12.42578125" customWidth="1"/>
    <col min="20" max="20" width="8.5703125" customWidth="1"/>
    <col min="21" max="21" width="23.5703125" bestFit="1" customWidth="1"/>
    <col min="22" max="22" width="7.5703125" customWidth="1"/>
    <col min="23" max="24" width="8.85546875" customWidth="1"/>
    <col min="25" max="25" width="5.5703125" customWidth="1"/>
    <col min="26" max="26" width="41.5703125" style="200" customWidth="1"/>
    <col min="27" max="27" width="5.5703125" customWidth="1"/>
    <col min="28" max="28" width="15.5703125" customWidth="1"/>
    <col min="29" max="29" width="12.5703125" customWidth="1"/>
    <col min="30" max="30" width="9" customWidth="1"/>
    <col min="31" max="31" width="18.5703125" customWidth="1"/>
    <col min="32" max="32" width="9.42578125" customWidth="1"/>
    <col min="33" max="33" width="10.42578125" customWidth="1"/>
    <col min="34" max="34" width="7.5703125" customWidth="1"/>
    <col min="35" max="35" width="5.42578125" customWidth="1"/>
    <col min="36" max="36" width="13" customWidth="1"/>
    <col min="37" max="37" width="11.85546875" customWidth="1"/>
    <col min="38" max="38" width="9.5703125" customWidth="1"/>
    <col min="39" max="39" width="19.140625" customWidth="1"/>
    <col min="40" max="40" width="8.140625" customWidth="1"/>
    <col min="41" max="42" width="8.5703125" customWidth="1"/>
  </cols>
  <sheetData>
    <row r="1" spans="1:42" ht="103.5" customHeight="1" x14ac:dyDescent="0.25"/>
    <row r="2" spans="1:42" s="108" customFormat="1" ht="46.5" x14ac:dyDescent="0.7">
      <c r="B2" s="108" t="s">
        <v>56</v>
      </c>
      <c r="Z2" s="201"/>
    </row>
    <row r="3" spans="1:42" s="108" customFormat="1" ht="17.25" customHeight="1" x14ac:dyDescent="0.7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202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</row>
    <row r="4" spans="1:42" s="189" customFormat="1" ht="15.75" x14ac:dyDescent="0.25">
      <c r="B4" s="190" t="s">
        <v>57</v>
      </c>
      <c r="C4" s="190"/>
      <c r="D4" s="190"/>
      <c r="E4" s="190"/>
      <c r="F4" s="190"/>
      <c r="G4" s="190"/>
      <c r="J4" s="195"/>
      <c r="K4" s="195"/>
      <c r="L4" s="195"/>
      <c r="M4" s="195"/>
      <c r="N4" s="195"/>
      <c r="O4" s="195"/>
      <c r="Z4" s="202"/>
    </row>
    <row r="5" spans="1:42" s="189" customFormat="1" ht="15.75" x14ac:dyDescent="0.25">
      <c r="B5" s="192" t="s">
        <v>58</v>
      </c>
      <c r="C5" s="191" t="s">
        <v>42</v>
      </c>
      <c r="D5" s="191" t="s">
        <v>43</v>
      </c>
      <c r="E5" s="191" t="s">
        <v>60</v>
      </c>
      <c r="F5" s="191" t="s">
        <v>61</v>
      </c>
      <c r="G5" s="191" t="s">
        <v>62</v>
      </c>
      <c r="J5" s="196"/>
      <c r="K5" s="197"/>
      <c r="L5" s="197"/>
      <c r="M5" s="197"/>
      <c r="N5" s="197"/>
      <c r="O5" s="197"/>
      <c r="Z5" s="202"/>
    </row>
    <row r="6" spans="1:42" s="189" customFormat="1" ht="15.75" x14ac:dyDescent="0.25">
      <c r="B6" s="192" t="s">
        <v>59</v>
      </c>
      <c r="C6" s="191">
        <v>1.5</v>
      </c>
      <c r="D6" s="191">
        <v>1.2</v>
      </c>
      <c r="E6" s="191">
        <v>1</v>
      </c>
      <c r="F6" s="191">
        <v>0.9</v>
      </c>
      <c r="G6" s="191" t="s">
        <v>63</v>
      </c>
      <c r="J6" s="196"/>
      <c r="K6" s="197"/>
      <c r="L6" s="197"/>
      <c r="M6" s="197"/>
      <c r="N6" s="197"/>
      <c r="O6" s="197"/>
      <c r="Z6" s="202"/>
    </row>
    <row r="7" spans="1:42" s="189" customFormat="1" ht="15.75" x14ac:dyDescent="0.25">
      <c r="B7" s="193"/>
      <c r="C7" s="194"/>
      <c r="D7" s="194"/>
      <c r="E7" s="194"/>
      <c r="F7" s="194"/>
      <c r="G7" s="194"/>
      <c r="J7" s="193"/>
      <c r="K7" s="194"/>
      <c r="L7" s="194"/>
      <c r="M7" s="194"/>
      <c r="N7" s="194"/>
      <c r="O7" s="194"/>
      <c r="Z7" s="202"/>
    </row>
    <row r="8" spans="1:42" s="189" customFormat="1" ht="15.75" x14ac:dyDescent="0.25">
      <c r="B8" s="190" t="s">
        <v>66</v>
      </c>
      <c r="C8" s="190"/>
      <c r="D8" s="190"/>
      <c r="E8" s="190"/>
      <c r="F8" s="190"/>
      <c r="G8" s="190"/>
      <c r="J8" s="193"/>
      <c r="K8" s="194"/>
      <c r="L8" s="194"/>
      <c r="M8" s="194"/>
      <c r="N8" s="194"/>
      <c r="O8" s="194"/>
      <c r="Z8" s="202"/>
    </row>
    <row r="9" spans="1:42" s="189" customFormat="1" ht="15.75" x14ac:dyDescent="0.25">
      <c r="B9" s="192" t="s">
        <v>58</v>
      </c>
      <c r="C9" s="191" t="s">
        <v>42</v>
      </c>
      <c r="D9" s="191" t="s">
        <v>43</v>
      </c>
      <c r="E9" s="191" t="s">
        <v>60</v>
      </c>
      <c r="F9" s="191" t="s">
        <v>61</v>
      </c>
      <c r="G9" s="191" t="s">
        <v>62</v>
      </c>
      <c r="J9" s="193"/>
      <c r="K9" s="194"/>
      <c r="L9" s="194"/>
      <c r="M9" s="194"/>
      <c r="N9" s="194"/>
      <c r="O9" s="194"/>
      <c r="Z9" s="202"/>
    </row>
    <row r="10" spans="1:42" s="189" customFormat="1" ht="15.75" x14ac:dyDescent="0.25">
      <c r="B10" s="192" t="s">
        <v>64</v>
      </c>
      <c r="C10" s="191">
        <v>0.28000000000000003</v>
      </c>
      <c r="D10" s="191">
        <v>0.32</v>
      </c>
      <c r="E10" s="191">
        <v>1.1200000000000001</v>
      </c>
      <c r="F10" s="191">
        <v>1.75</v>
      </c>
      <c r="G10" s="191">
        <v>2</v>
      </c>
      <c r="J10" s="193"/>
      <c r="K10" s="194"/>
      <c r="L10" s="194"/>
      <c r="M10" s="194"/>
      <c r="N10" s="194"/>
      <c r="O10" s="194"/>
      <c r="Z10" s="202"/>
    </row>
    <row r="11" spans="1:42" s="189" customFormat="1" ht="16.5" thickBot="1" x14ac:dyDescent="0.3">
      <c r="B11" s="193"/>
      <c r="C11" s="194"/>
      <c r="D11" s="194"/>
      <c r="E11" s="194"/>
      <c r="F11" s="194"/>
      <c r="G11" s="194"/>
      <c r="Z11" s="202"/>
    </row>
    <row r="12" spans="1:42" ht="24" thickBot="1" x14ac:dyDescent="0.4">
      <c r="A12" s="90"/>
      <c r="B12" s="25" t="s">
        <v>50</v>
      </c>
      <c r="C12" s="114"/>
      <c r="D12" s="115" t="s">
        <v>52</v>
      </c>
      <c r="E12" s="114"/>
      <c r="F12" s="114"/>
      <c r="G12" s="114"/>
      <c r="H12" s="114"/>
      <c r="I12" s="122"/>
      <c r="J12" s="26"/>
      <c r="K12" s="27" t="s">
        <v>42</v>
      </c>
      <c r="L12" s="27"/>
      <c r="M12" s="27"/>
      <c r="N12" s="27"/>
      <c r="O12" s="27"/>
      <c r="P12" s="28"/>
      <c r="Q12" s="154"/>
      <c r="R12" s="112"/>
      <c r="S12" s="111" t="s">
        <v>43</v>
      </c>
      <c r="T12" s="112"/>
      <c r="U12" s="112"/>
      <c r="V12" s="112"/>
      <c r="W12" s="112"/>
      <c r="X12" s="161"/>
      <c r="Y12" s="122"/>
      <c r="Z12" s="209"/>
      <c r="AA12" s="198"/>
      <c r="AB12" s="29"/>
      <c r="AC12" s="30" t="s">
        <v>44</v>
      </c>
      <c r="AD12" s="31"/>
      <c r="AE12" s="31"/>
      <c r="AF12" s="31"/>
      <c r="AG12" s="31"/>
      <c r="AH12" s="32"/>
      <c r="AI12" s="119"/>
      <c r="AJ12" s="173"/>
      <c r="AK12" s="174" t="s">
        <v>45</v>
      </c>
      <c r="AL12" s="175"/>
      <c r="AM12" s="175"/>
      <c r="AN12" s="175"/>
      <c r="AO12" s="175"/>
      <c r="AP12" s="176"/>
    </row>
    <row r="13" spans="1:42" ht="16.5" thickBot="1" x14ac:dyDescent="0.3">
      <c r="A13" s="91"/>
      <c r="B13" s="40"/>
      <c r="C13" s="92" t="s">
        <v>37</v>
      </c>
      <c r="D13" s="93" t="s">
        <v>53</v>
      </c>
      <c r="E13" s="93" t="s">
        <v>36</v>
      </c>
      <c r="F13" s="39" t="s">
        <v>39</v>
      </c>
      <c r="G13" s="39"/>
      <c r="H13" s="109"/>
      <c r="I13" s="123"/>
      <c r="J13" s="38" t="s">
        <v>38</v>
      </c>
      <c r="K13" s="39" t="s">
        <v>47</v>
      </c>
      <c r="L13" s="158"/>
      <c r="M13" s="159"/>
      <c r="N13" s="159"/>
      <c r="O13" s="159"/>
      <c r="P13" s="160"/>
      <c r="Q13" s="148"/>
      <c r="R13" s="39" t="s">
        <v>38</v>
      </c>
      <c r="S13" s="39" t="s">
        <v>47</v>
      </c>
      <c r="T13" s="110"/>
      <c r="U13" s="113"/>
      <c r="V13" s="113"/>
      <c r="W13" s="113"/>
      <c r="X13" s="184"/>
      <c r="Y13" s="148"/>
      <c r="Z13" s="210"/>
      <c r="AA13" s="120"/>
      <c r="AB13" s="116" t="s">
        <v>38</v>
      </c>
      <c r="AC13" s="39" t="s">
        <v>47</v>
      </c>
      <c r="AD13" s="117"/>
      <c r="AE13" s="117"/>
      <c r="AF13" s="117"/>
      <c r="AG13" s="118"/>
      <c r="AH13" s="170"/>
      <c r="AI13" s="120"/>
      <c r="AJ13" s="179" t="s">
        <v>38</v>
      </c>
      <c r="AK13" s="39" t="s">
        <v>47</v>
      </c>
      <c r="AL13" s="153"/>
      <c r="AM13" s="153"/>
      <c r="AN13" s="153"/>
      <c r="AO13" s="153"/>
      <c r="AP13" s="155"/>
    </row>
    <row r="14" spans="1:42" s="1" customFormat="1" ht="21.75" thickBot="1" x14ac:dyDescent="0.4">
      <c r="A14" s="94" t="s">
        <v>0</v>
      </c>
      <c r="B14" s="3" t="s">
        <v>4</v>
      </c>
      <c r="C14" s="128" t="s">
        <v>6</v>
      </c>
      <c r="D14" s="129" t="s">
        <v>35</v>
      </c>
      <c r="E14" s="130" t="s">
        <v>1</v>
      </c>
      <c r="F14" s="131" t="s">
        <v>2</v>
      </c>
      <c r="G14" s="131" t="s">
        <v>41</v>
      </c>
      <c r="H14" s="132" t="s">
        <v>40</v>
      </c>
      <c r="I14" s="124"/>
      <c r="J14" s="156" t="s">
        <v>25</v>
      </c>
      <c r="K14" s="133" t="s">
        <v>27</v>
      </c>
      <c r="L14" s="134" t="s">
        <v>46</v>
      </c>
      <c r="M14" s="135" t="s">
        <v>26</v>
      </c>
      <c r="N14" s="136" t="s">
        <v>48</v>
      </c>
      <c r="O14" s="143" t="s">
        <v>49</v>
      </c>
      <c r="P14" s="157" t="s">
        <v>54</v>
      </c>
      <c r="Q14" s="149"/>
      <c r="R14" s="162" t="s">
        <v>24</v>
      </c>
      <c r="S14" s="162" t="s">
        <v>28</v>
      </c>
      <c r="T14" s="182" t="s">
        <v>46</v>
      </c>
      <c r="U14" s="185" t="s">
        <v>3</v>
      </c>
      <c r="V14" s="163" t="s">
        <v>48</v>
      </c>
      <c r="W14" s="164" t="s">
        <v>49</v>
      </c>
      <c r="X14" s="186" t="s">
        <v>55</v>
      </c>
      <c r="Y14" s="187"/>
      <c r="Z14" s="3" t="s">
        <v>4</v>
      </c>
      <c r="AA14" s="199"/>
      <c r="AB14" s="137" t="s">
        <v>31</v>
      </c>
      <c r="AC14" s="138" t="s">
        <v>29</v>
      </c>
      <c r="AD14" s="139" t="s">
        <v>46</v>
      </c>
      <c r="AE14" s="140" t="s">
        <v>30</v>
      </c>
      <c r="AF14" s="141" t="s">
        <v>48</v>
      </c>
      <c r="AG14" s="142" t="s">
        <v>51</v>
      </c>
      <c r="AH14" s="171" t="s">
        <v>55</v>
      </c>
      <c r="AI14" s="145"/>
      <c r="AJ14" s="180" t="s">
        <v>32</v>
      </c>
      <c r="AK14" s="177" t="s">
        <v>33</v>
      </c>
      <c r="AL14" s="177" t="s">
        <v>46</v>
      </c>
      <c r="AM14" s="177" t="s">
        <v>34</v>
      </c>
      <c r="AN14" s="178" t="s">
        <v>48</v>
      </c>
      <c r="AO14" s="178" t="s">
        <v>51</v>
      </c>
      <c r="AP14" s="181" t="s">
        <v>55</v>
      </c>
    </row>
    <row r="15" spans="1:42" s="1" customFormat="1" ht="18.75" x14ac:dyDescent="0.3">
      <c r="A15" s="4"/>
      <c r="B15" s="18" t="s">
        <v>96</v>
      </c>
      <c r="C15" s="8"/>
      <c r="D15" s="5"/>
      <c r="E15" s="6"/>
      <c r="F15" s="7"/>
      <c r="G15" s="7"/>
      <c r="H15" s="35"/>
      <c r="I15" s="125"/>
      <c r="J15" s="8"/>
      <c r="K15" s="5"/>
      <c r="L15" s="6"/>
      <c r="M15" s="7"/>
      <c r="N15" s="33"/>
      <c r="O15" s="6"/>
      <c r="P15" s="9"/>
      <c r="Q15" s="150"/>
      <c r="R15" s="165"/>
      <c r="S15" s="166"/>
      <c r="T15" s="183"/>
      <c r="U15" s="188"/>
      <c r="V15" s="168"/>
      <c r="W15" s="167"/>
      <c r="X15" s="169"/>
      <c r="Y15" s="150"/>
      <c r="Z15" s="18" t="str">
        <f>B15</f>
        <v>ENEKRIL FALLAS - acrilicas al agua para la industria de las fallas- Calidad media</v>
      </c>
      <c r="AA15" s="121"/>
      <c r="AB15" s="45"/>
      <c r="AC15" s="48"/>
      <c r="AD15" s="47"/>
      <c r="AE15" s="52"/>
      <c r="AF15" s="46"/>
      <c r="AG15" s="47"/>
      <c r="AH15" s="49"/>
      <c r="AI15" s="121"/>
      <c r="AJ15" s="8"/>
      <c r="AK15" s="5"/>
      <c r="AL15" s="5"/>
      <c r="AM15" s="5"/>
      <c r="AN15" s="5"/>
      <c r="AO15" s="5"/>
      <c r="AP15" s="9"/>
    </row>
    <row r="16" spans="1:42" ht="18.75" x14ac:dyDescent="0.3">
      <c r="A16" s="95"/>
      <c r="B16" s="246" t="s">
        <v>5</v>
      </c>
      <c r="C16" s="11">
        <v>1.7</v>
      </c>
      <c r="D16" s="10">
        <v>2.62</v>
      </c>
      <c r="E16" s="12">
        <f>IF(C16&lt;&gt;"",(C16*D16),"")</f>
        <v>4.4539999999999997</v>
      </c>
      <c r="F16" s="20">
        <v>1.1000000000000001</v>
      </c>
      <c r="G16" s="23">
        <f>IF(C16&lt;&gt;"",(C16*F16),"")</f>
        <v>1.87</v>
      </c>
      <c r="H16" s="36">
        <f>IF(C16&lt;&gt;"",(G16*D16),"")</f>
        <v>4.8994000000000009</v>
      </c>
      <c r="I16" s="126"/>
      <c r="J16" s="11">
        <f>$C$10</f>
        <v>0.28000000000000003</v>
      </c>
      <c r="K16" s="10">
        <f>IF($C16&lt;&gt;"",(($G16*0.25)+J16),"")</f>
        <v>0.74750000000000005</v>
      </c>
      <c r="L16" s="12">
        <f>$C$6</f>
        <v>1.5</v>
      </c>
      <c r="M16" s="16">
        <f>IF(C16&lt;&gt;"",(K16*$D16*L16),"")</f>
        <v>2.9376750000000005</v>
      </c>
      <c r="N16" s="41">
        <f>IF($C16&lt;&gt;"",(M16-K16),"")</f>
        <v>2.1901750000000004</v>
      </c>
      <c r="O16" s="50">
        <f>IF(C16&lt;&gt;"",(M16/K16),"")</f>
        <v>3.93</v>
      </c>
      <c r="P16" s="42">
        <f>IF($C16&lt;&gt;"",(M16/0.25),"")</f>
        <v>11.750700000000002</v>
      </c>
      <c r="Q16" s="151"/>
      <c r="R16" s="11">
        <f>$D$10</f>
        <v>0.32</v>
      </c>
      <c r="S16" s="10">
        <f>IF($C16&lt;&gt;"",(($G16*0.75)+R16),"")</f>
        <v>1.7225000000000001</v>
      </c>
      <c r="T16" s="12">
        <f>$D$6</f>
        <v>1.2</v>
      </c>
      <c r="U16" s="43">
        <f>IF($C16&lt;&gt;"",(S16*$D16*T16),"")</f>
        <v>5.4155400000000009</v>
      </c>
      <c r="V16" s="44">
        <f>IF($C16&lt;&gt;"",(U16-S16),"")</f>
        <v>3.6930400000000008</v>
      </c>
      <c r="W16" s="50">
        <f>IF($C16&lt;&gt;"",(U16/S16),"")</f>
        <v>3.1440000000000001</v>
      </c>
      <c r="X16" s="42">
        <f>IF($C16&lt;&gt;"",(U16/0.75),"")</f>
        <v>7.2207200000000009</v>
      </c>
      <c r="Y16" s="151"/>
      <c r="Z16" s="203" t="str">
        <f>IF($B16&lt;&gt;"",($B16),"")</f>
        <v>ENEPOR GRIS-primer tapa poros</v>
      </c>
      <c r="AA16" s="144"/>
      <c r="AB16" s="11">
        <f>$E$10</f>
        <v>1.1200000000000001</v>
      </c>
      <c r="AC16" s="10">
        <f>IF($C16&lt;&gt;"",(($G16*5)+AB16),"")</f>
        <v>10.470000000000002</v>
      </c>
      <c r="AD16" s="12">
        <f>$E$6</f>
        <v>1</v>
      </c>
      <c r="AE16" s="16">
        <f>IF($C16&lt;&gt;"",(AC16*$D16*AD16),"")</f>
        <v>27.431400000000007</v>
      </c>
      <c r="AF16" s="51">
        <f>IF($C16&lt;&gt;"",(AE16-AC16),"")</f>
        <v>16.961400000000005</v>
      </c>
      <c r="AG16" s="50">
        <f>IF($C16&lt;&gt;"",(AE16/AC16),"")</f>
        <v>2.62</v>
      </c>
      <c r="AH16" s="42">
        <f>IF($C16&lt;&gt;"",(AE16/5),"")</f>
        <v>5.4862800000000016</v>
      </c>
      <c r="AI16" s="144"/>
      <c r="AJ16" s="11">
        <f>$F$10</f>
        <v>1.75</v>
      </c>
      <c r="AK16" s="10">
        <f>IF($C16&lt;&gt;"",(($G16*15)+AJ16),"")</f>
        <v>29.8</v>
      </c>
      <c r="AL16" s="10">
        <f>$F$6</f>
        <v>0.9</v>
      </c>
      <c r="AM16" s="34">
        <f>IF($C16&lt;&gt;"",(AK16*$D16*AL16),"")</f>
        <v>70.268400000000014</v>
      </c>
      <c r="AN16" s="44">
        <f>IF($C16&lt;&gt;"",(AM16-AK16),"")</f>
        <v>40.468400000000017</v>
      </c>
      <c r="AO16" s="44">
        <f>IF($C16&lt;&gt;"",(AM16/AK16),"")</f>
        <v>2.3580000000000005</v>
      </c>
      <c r="AP16" s="42">
        <f>IF($C16&lt;&gt;"",(AM16/15),"")</f>
        <v>4.6845600000000012</v>
      </c>
    </row>
    <row r="17" spans="1:42" ht="18.75" x14ac:dyDescent="0.3">
      <c r="A17" s="95"/>
      <c r="B17" s="19"/>
      <c r="C17" s="11"/>
      <c r="D17" s="10"/>
      <c r="E17" s="12" t="str">
        <f t="shared" ref="E17:E47" si="0">IF(C17&lt;&gt;"",(C17*D17),"")</f>
        <v/>
      </c>
      <c r="F17" s="20"/>
      <c r="G17" s="23" t="str">
        <f t="shared" ref="G17:G47" si="1">IF(C17&lt;&gt;"",(C17*F17),"")</f>
        <v/>
      </c>
      <c r="H17" s="36" t="str">
        <f t="shared" ref="H17:H47" si="2">IF(C17&lt;&gt;"",(G17*D17),"")</f>
        <v/>
      </c>
      <c r="I17" s="126"/>
      <c r="J17" s="11">
        <f t="shared" ref="J17:J47" si="3">$C$10</f>
        <v>0.28000000000000003</v>
      </c>
      <c r="K17" s="10" t="str">
        <f>IF(C17&lt;&gt;"",((G17*0.25)+J17),"")</f>
        <v/>
      </c>
      <c r="L17" s="12">
        <f t="shared" ref="L17:L47" si="4">$C$6</f>
        <v>1.5</v>
      </c>
      <c r="M17" s="16" t="str">
        <f>IF(C17&lt;&gt;"",(K17*D17*L17),"")</f>
        <v/>
      </c>
      <c r="N17" s="41" t="str">
        <f>IF(C17&lt;&gt;"",(M17-K17),"")</f>
        <v/>
      </c>
      <c r="O17" s="50" t="str">
        <f>IF(C17&lt;&gt;"",(M17/K17),"")</f>
        <v/>
      </c>
      <c r="P17" s="42" t="str">
        <f t="shared" ref="P17:P47" si="5">IF($C17&lt;&gt;"",(M17/0.25),"")</f>
        <v/>
      </c>
      <c r="Q17" s="151"/>
      <c r="R17" s="11">
        <f t="shared" ref="R17:R47" si="6">$D$10</f>
        <v>0.32</v>
      </c>
      <c r="S17" s="10" t="str">
        <f t="shared" ref="S17:S47" si="7">IF($C17&lt;&gt;"",(($G17*0.75)+R17),"")</f>
        <v/>
      </c>
      <c r="T17" s="12">
        <f t="shared" ref="T17:T47" si="8">$D$6</f>
        <v>1.2</v>
      </c>
      <c r="U17" s="43" t="str">
        <f t="shared" ref="U17:U47" si="9">IF($C17&lt;&gt;"",(S17*$D17*T17),"")</f>
        <v/>
      </c>
      <c r="V17" s="44" t="str">
        <f t="shared" ref="V17:V47" si="10">IF($C17&lt;&gt;"",(U17-S17),"")</f>
        <v/>
      </c>
      <c r="W17" s="50" t="str">
        <f t="shared" ref="W17:W47" si="11">IF($C17&lt;&gt;"",(U17/S17),"")</f>
        <v/>
      </c>
      <c r="X17" s="42" t="str">
        <f t="shared" ref="X17:X47" si="12">IF($C17&lt;&gt;"",(U17/0.75),"")</f>
        <v/>
      </c>
      <c r="Y17" s="151"/>
      <c r="Z17" s="203" t="str">
        <f t="shared" ref="Z17:Z47" si="13">IF($B17&lt;&gt;"",($B17),"")</f>
        <v/>
      </c>
      <c r="AA17" s="144"/>
      <c r="AB17" s="11">
        <f t="shared" ref="AB17:AB47" si="14">$E$10</f>
        <v>1.1200000000000001</v>
      </c>
      <c r="AC17" s="10" t="str">
        <f>IF($C17&lt;&gt;"",(($G17*0.75)+AB17),"")</f>
        <v/>
      </c>
      <c r="AD17" s="12">
        <f t="shared" ref="AD17:AD47" si="15">$E$6</f>
        <v>1</v>
      </c>
      <c r="AE17" s="16" t="str">
        <f t="shared" ref="AE17:AE47" si="16">IF($C17&lt;&gt;"",(AC17*$D17*AD17),"")</f>
        <v/>
      </c>
      <c r="AF17" s="51" t="str">
        <f t="shared" ref="AF17:AF47" si="17">IF($C17&lt;&gt;"",(AE17-AC17),"")</f>
        <v/>
      </c>
      <c r="AG17" s="50" t="str">
        <f t="shared" ref="AG17:AG47" si="18">IF($C17&lt;&gt;"",(AE17/AC17),"")</f>
        <v/>
      </c>
      <c r="AH17" s="42" t="str">
        <f t="shared" ref="AH17:AH47" si="19">IF($C17&lt;&gt;"",(AE17/5),"")</f>
        <v/>
      </c>
      <c r="AI17" s="144"/>
      <c r="AJ17" s="11">
        <f t="shared" ref="AJ17:AJ47" si="20">$F$10</f>
        <v>1.75</v>
      </c>
      <c r="AK17" s="10" t="str">
        <f>IF($C17&lt;&gt;"",(($G17*0.75)+AJ17),"")</f>
        <v/>
      </c>
      <c r="AL17" s="10">
        <f t="shared" ref="AL17:AL47" si="21">$F$6</f>
        <v>0.9</v>
      </c>
      <c r="AM17" s="34" t="str">
        <f t="shared" ref="AM17:AM47" si="22">IF($C17&lt;&gt;"",(AK17*$D17*AL17),"")</f>
        <v/>
      </c>
      <c r="AN17" s="44" t="str">
        <f t="shared" ref="AN17:AN47" si="23">IF($C17&lt;&gt;"",(AM17-AK17),"")</f>
        <v/>
      </c>
      <c r="AO17" s="44" t="str">
        <f t="shared" ref="AO17:AO47" si="24">IF($C17&lt;&gt;"",(AM17/AK17),"")</f>
        <v/>
      </c>
      <c r="AP17" s="42" t="str">
        <f t="shared" ref="AP17:AP47" si="25">IF($C17&lt;&gt;"",(AM17/15),"")</f>
        <v/>
      </c>
    </row>
    <row r="18" spans="1:42" ht="18.75" x14ac:dyDescent="0.3">
      <c r="A18" s="96"/>
      <c r="B18" s="146" t="s">
        <v>65</v>
      </c>
      <c r="C18" s="65"/>
      <c r="D18" s="66"/>
      <c r="E18" s="67"/>
      <c r="F18" s="22"/>
      <c r="G18" s="22"/>
      <c r="H18" s="68"/>
      <c r="I18" s="126"/>
      <c r="J18" s="65"/>
      <c r="K18" s="66"/>
      <c r="L18" s="67"/>
      <c r="M18" s="69"/>
      <c r="N18" s="70"/>
      <c r="O18" s="74"/>
      <c r="P18" s="71"/>
      <c r="Q18" s="151"/>
      <c r="R18" s="65"/>
      <c r="S18" s="66"/>
      <c r="T18" s="67"/>
      <c r="U18" s="72"/>
      <c r="V18" s="73"/>
      <c r="W18" s="74"/>
      <c r="X18" s="71"/>
      <c r="Y18" s="151"/>
      <c r="Z18" s="146" t="str">
        <f t="shared" si="13"/>
        <v xml:space="preserve">ENEKRYL CARTA COLORES </v>
      </c>
      <c r="AA18" s="144"/>
      <c r="AB18" s="65"/>
      <c r="AC18" s="66"/>
      <c r="AD18" s="67"/>
      <c r="AE18" s="69"/>
      <c r="AF18" s="75"/>
      <c r="AG18" s="74"/>
      <c r="AH18" s="71"/>
      <c r="AI18" s="144"/>
      <c r="AJ18" s="65"/>
      <c r="AK18" s="66"/>
      <c r="AL18" s="66"/>
      <c r="AM18" s="76"/>
      <c r="AN18" s="73"/>
      <c r="AO18" s="73"/>
      <c r="AP18" s="71"/>
    </row>
    <row r="19" spans="1:42" ht="18.75" x14ac:dyDescent="0.3">
      <c r="A19" s="95"/>
      <c r="B19" s="19" t="s">
        <v>97</v>
      </c>
      <c r="C19" s="11">
        <v>2.1</v>
      </c>
      <c r="D19" s="10">
        <v>3</v>
      </c>
      <c r="E19" s="12">
        <f t="shared" si="0"/>
        <v>6.3000000000000007</v>
      </c>
      <c r="F19" s="20">
        <v>1.53</v>
      </c>
      <c r="G19" s="23">
        <f t="shared" si="1"/>
        <v>3.2130000000000001</v>
      </c>
      <c r="H19" s="36">
        <f t="shared" si="2"/>
        <v>9.6389999999999993</v>
      </c>
      <c r="I19" s="126"/>
      <c r="J19" s="11">
        <f t="shared" si="3"/>
        <v>0.28000000000000003</v>
      </c>
      <c r="K19" s="10">
        <f t="shared" ref="K19:K47" si="26">IF(C19&lt;&gt;"",((G19*0.25)+J19),"")</f>
        <v>1.08325</v>
      </c>
      <c r="L19" s="12">
        <f t="shared" si="4"/>
        <v>1.5</v>
      </c>
      <c r="M19" s="16">
        <f t="shared" ref="M19:M46" si="27">IF(C19&lt;&gt;"",(K19*D19*L19),"")</f>
        <v>4.874625</v>
      </c>
      <c r="N19" s="41">
        <f t="shared" ref="N19:N47" si="28">IF(C19&lt;&gt;"",(M19-K19),"")</f>
        <v>3.7913749999999999</v>
      </c>
      <c r="O19" s="50">
        <f t="shared" ref="O19:O47" si="29">IF(C19&lt;&gt;"",(M19/K19),"")</f>
        <v>4.5</v>
      </c>
      <c r="P19" s="42">
        <f t="shared" si="5"/>
        <v>19.4985</v>
      </c>
      <c r="Q19" s="151"/>
      <c r="R19" s="11">
        <f t="shared" si="6"/>
        <v>0.32</v>
      </c>
      <c r="S19" s="10">
        <f t="shared" si="7"/>
        <v>2.7297499999999997</v>
      </c>
      <c r="T19" s="12">
        <f t="shared" si="8"/>
        <v>1.2</v>
      </c>
      <c r="U19" s="43">
        <f t="shared" si="9"/>
        <v>9.8270999999999997</v>
      </c>
      <c r="V19" s="44">
        <f t="shared" si="10"/>
        <v>7.0973500000000005</v>
      </c>
      <c r="W19" s="50">
        <f t="shared" si="11"/>
        <v>3.6000000000000005</v>
      </c>
      <c r="X19" s="42">
        <f t="shared" si="12"/>
        <v>13.1028</v>
      </c>
      <c r="Y19" s="151"/>
      <c r="Z19" s="203" t="str">
        <f t="shared" si="13"/>
        <v>ENEKRIL BLANCO ARTICO</v>
      </c>
      <c r="AA19" s="144"/>
      <c r="AB19" s="11">
        <f t="shared" si="14"/>
        <v>1.1200000000000001</v>
      </c>
      <c r="AC19" s="10">
        <f>IF($C19&lt;&gt;"",(($G19*5)+AB19),"")</f>
        <v>17.185000000000002</v>
      </c>
      <c r="AD19" s="12">
        <f t="shared" si="15"/>
        <v>1</v>
      </c>
      <c r="AE19" s="16">
        <f t="shared" si="16"/>
        <v>51.555000000000007</v>
      </c>
      <c r="AF19" s="51">
        <f t="shared" si="17"/>
        <v>34.370000000000005</v>
      </c>
      <c r="AG19" s="50">
        <f t="shared" si="18"/>
        <v>3</v>
      </c>
      <c r="AH19" s="42">
        <f t="shared" si="19"/>
        <v>10.311000000000002</v>
      </c>
      <c r="AI19" s="144"/>
      <c r="AJ19" s="11">
        <f t="shared" si="20"/>
        <v>1.75</v>
      </c>
      <c r="AK19" s="10">
        <f>IF($C19&lt;&gt;"",(($G19*15)+AJ19),"")</f>
        <v>49.945</v>
      </c>
      <c r="AL19" s="10">
        <f t="shared" si="21"/>
        <v>0.9</v>
      </c>
      <c r="AM19" s="34">
        <f t="shared" si="22"/>
        <v>134.85150000000002</v>
      </c>
      <c r="AN19" s="44">
        <f t="shared" si="23"/>
        <v>84.906500000000023</v>
      </c>
      <c r="AO19" s="44">
        <f t="shared" si="24"/>
        <v>2.7</v>
      </c>
      <c r="AP19" s="42">
        <f t="shared" si="25"/>
        <v>8.9901000000000018</v>
      </c>
    </row>
    <row r="20" spans="1:42" ht="18.75" x14ac:dyDescent="0.3">
      <c r="A20" s="95"/>
      <c r="B20" s="19" t="s">
        <v>98</v>
      </c>
      <c r="C20" s="11">
        <v>2.1</v>
      </c>
      <c r="D20" s="10">
        <v>3</v>
      </c>
      <c r="E20" s="12">
        <f t="shared" si="0"/>
        <v>6.3000000000000007</v>
      </c>
      <c r="F20" s="20">
        <v>1.3</v>
      </c>
      <c r="G20" s="23">
        <f t="shared" si="1"/>
        <v>2.7300000000000004</v>
      </c>
      <c r="H20" s="36">
        <f t="shared" si="2"/>
        <v>8.1900000000000013</v>
      </c>
      <c r="I20" s="126"/>
      <c r="J20" s="11">
        <f t="shared" si="3"/>
        <v>0.28000000000000003</v>
      </c>
      <c r="K20" s="10">
        <f t="shared" si="26"/>
        <v>0.96250000000000013</v>
      </c>
      <c r="L20" s="12">
        <f t="shared" si="4"/>
        <v>1.5</v>
      </c>
      <c r="M20" s="16">
        <f t="shared" si="27"/>
        <v>4.3312500000000007</v>
      </c>
      <c r="N20" s="41">
        <f t="shared" si="28"/>
        <v>3.3687500000000004</v>
      </c>
      <c r="O20" s="50">
        <f t="shared" si="29"/>
        <v>4.5</v>
      </c>
      <c r="P20" s="42">
        <f t="shared" si="5"/>
        <v>17.325000000000003</v>
      </c>
      <c r="Q20" s="151"/>
      <c r="R20" s="11">
        <f t="shared" si="6"/>
        <v>0.32</v>
      </c>
      <c r="S20" s="10">
        <f t="shared" si="7"/>
        <v>2.3675000000000002</v>
      </c>
      <c r="T20" s="12">
        <f t="shared" si="8"/>
        <v>1.2</v>
      </c>
      <c r="U20" s="43">
        <f t="shared" si="9"/>
        <v>8.5230000000000015</v>
      </c>
      <c r="V20" s="44">
        <f t="shared" si="10"/>
        <v>6.1555000000000017</v>
      </c>
      <c r="W20" s="50">
        <f t="shared" si="11"/>
        <v>3.6000000000000005</v>
      </c>
      <c r="X20" s="42">
        <f t="shared" si="12"/>
        <v>11.364000000000003</v>
      </c>
      <c r="Y20" s="151"/>
      <c r="Z20" s="203" t="str">
        <f t="shared" si="13"/>
        <v>ENEKRIL BEIGE</v>
      </c>
      <c r="AA20" s="144"/>
      <c r="AB20" s="11">
        <f t="shared" si="14"/>
        <v>1.1200000000000001</v>
      </c>
      <c r="AC20" s="10">
        <f t="shared" ref="AC20:AC40" si="30">IF($C20&lt;&gt;"",(($G20*5)+AB20),"")</f>
        <v>14.770000000000003</v>
      </c>
      <c r="AD20" s="12">
        <f t="shared" si="15"/>
        <v>1</v>
      </c>
      <c r="AE20" s="16">
        <f t="shared" si="16"/>
        <v>44.310000000000009</v>
      </c>
      <c r="AF20" s="51">
        <f t="shared" si="17"/>
        <v>29.540000000000006</v>
      </c>
      <c r="AG20" s="50">
        <f t="shared" si="18"/>
        <v>3</v>
      </c>
      <c r="AH20" s="42">
        <f t="shared" si="19"/>
        <v>8.8620000000000019</v>
      </c>
      <c r="AI20" s="144"/>
      <c r="AJ20" s="11">
        <f t="shared" si="20"/>
        <v>1.75</v>
      </c>
      <c r="AK20" s="10">
        <f t="shared" ref="AK20:AK40" si="31">IF($C20&lt;&gt;"",(($G20*15)+AJ20),"")</f>
        <v>42.7</v>
      </c>
      <c r="AL20" s="10">
        <f t="shared" si="21"/>
        <v>0.9</v>
      </c>
      <c r="AM20" s="34">
        <f t="shared" si="22"/>
        <v>115.29000000000002</v>
      </c>
      <c r="AN20" s="44">
        <f t="shared" si="23"/>
        <v>72.590000000000018</v>
      </c>
      <c r="AO20" s="44">
        <f t="shared" si="24"/>
        <v>2.7</v>
      </c>
      <c r="AP20" s="42">
        <f t="shared" si="25"/>
        <v>7.6860000000000017</v>
      </c>
    </row>
    <row r="21" spans="1:42" ht="18.75" x14ac:dyDescent="0.3">
      <c r="A21" s="95"/>
      <c r="B21" s="19" t="s">
        <v>99</v>
      </c>
      <c r="C21" s="11">
        <v>2</v>
      </c>
      <c r="D21" s="10">
        <v>3</v>
      </c>
      <c r="E21" s="12">
        <f t="shared" si="0"/>
        <v>6</v>
      </c>
      <c r="F21" s="20">
        <v>1.33</v>
      </c>
      <c r="G21" s="23">
        <f t="shared" si="1"/>
        <v>2.66</v>
      </c>
      <c r="H21" s="36">
        <f t="shared" si="2"/>
        <v>7.98</v>
      </c>
      <c r="I21" s="126"/>
      <c r="J21" s="11">
        <f t="shared" si="3"/>
        <v>0.28000000000000003</v>
      </c>
      <c r="K21" s="10">
        <f t="shared" si="26"/>
        <v>0.94500000000000006</v>
      </c>
      <c r="L21" s="12">
        <f t="shared" si="4"/>
        <v>1.5</v>
      </c>
      <c r="M21" s="16">
        <f t="shared" si="27"/>
        <v>4.2524999999999995</v>
      </c>
      <c r="N21" s="41">
        <f t="shared" si="28"/>
        <v>3.3074999999999992</v>
      </c>
      <c r="O21" s="50">
        <f t="shared" si="29"/>
        <v>4.4999999999999991</v>
      </c>
      <c r="P21" s="42">
        <f t="shared" si="5"/>
        <v>17.009999999999998</v>
      </c>
      <c r="Q21" s="151"/>
      <c r="R21" s="11">
        <f t="shared" si="6"/>
        <v>0.32</v>
      </c>
      <c r="S21" s="10">
        <f t="shared" si="7"/>
        <v>2.3149999999999999</v>
      </c>
      <c r="T21" s="12">
        <f t="shared" si="8"/>
        <v>1.2</v>
      </c>
      <c r="U21" s="43">
        <f t="shared" si="9"/>
        <v>8.3339999999999996</v>
      </c>
      <c r="V21" s="44">
        <f t="shared" si="10"/>
        <v>6.0190000000000001</v>
      </c>
      <c r="W21" s="50">
        <f t="shared" si="11"/>
        <v>3.6</v>
      </c>
      <c r="X21" s="42">
        <f t="shared" si="12"/>
        <v>11.112</v>
      </c>
      <c r="Y21" s="151"/>
      <c r="Z21" s="203" t="str">
        <f t="shared" si="13"/>
        <v>ENEKRIL AMARILLO LIMON</v>
      </c>
      <c r="AA21" s="144"/>
      <c r="AB21" s="11">
        <f t="shared" si="14"/>
        <v>1.1200000000000001</v>
      </c>
      <c r="AC21" s="10">
        <f t="shared" si="30"/>
        <v>14.420000000000002</v>
      </c>
      <c r="AD21" s="12">
        <f t="shared" si="15"/>
        <v>1</v>
      </c>
      <c r="AE21" s="16">
        <f t="shared" si="16"/>
        <v>43.260000000000005</v>
      </c>
      <c r="AF21" s="51">
        <f t="shared" si="17"/>
        <v>28.840000000000003</v>
      </c>
      <c r="AG21" s="50">
        <f t="shared" si="18"/>
        <v>3</v>
      </c>
      <c r="AH21" s="42">
        <f t="shared" si="19"/>
        <v>8.652000000000001</v>
      </c>
      <c r="AI21" s="144"/>
      <c r="AJ21" s="11">
        <f t="shared" si="20"/>
        <v>1.75</v>
      </c>
      <c r="AK21" s="10">
        <f t="shared" si="31"/>
        <v>41.650000000000006</v>
      </c>
      <c r="AL21" s="10">
        <f t="shared" si="21"/>
        <v>0.9</v>
      </c>
      <c r="AM21" s="34">
        <f t="shared" si="22"/>
        <v>112.45500000000001</v>
      </c>
      <c r="AN21" s="44">
        <f t="shared" si="23"/>
        <v>70.805000000000007</v>
      </c>
      <c r="AO21" s="44">
        <f t="shared" si="24"/>
        <v>2.6999999999999997</v>
      </c>
      <c r="AP21" s="42">
        <f t="shared" si="25"/>
        <v>7.4970000000000008</v>
      </c>
    </row>
    <row r="22" spans="1:42" ht="18.75" x14ac:dyDescent="0.3">
      <c r="A22" s="95"/>
      <c r="B22" s="19" t="s">
        <v>100</v>
      </c>
      <c r="C22" s="11">
        <v>2.1</v>
      </c>
      <c r="D22" s="10">
        <v>3</v>
      </c>
      <c r="E22" s="12">
        <f t="shared" si="0"/>
        <v>6.3000000000000007</v>
      </c>
      <c r="F22" s="20">
        <v>1.31</v>
      </c>
      <c r="G22" s="23">
        <f t="shared" si="1"/>
        <v>2.7510000000000003</v>
      </c>
      <c r="H22" s="36">
        <f t="shared" si="2"/>
        <v>8.2530000000000001</v>
      </c>
      <c r="I22" s="126"/>
      <c r="J22" s="11">
        <f t="shared" si="3"/>
        <v>0.28000000000000003</v>
      </c>
      <c r="K22" s="10">
        <f t="shared" si="26"/>
        <v>0.96775000000000011</v>
      </c>
      <c r="L22" s="12">
        <f t="shared" si="4"/>
        <v>1.5</v>
      </c>
      <c r="M22" s="16">
        <f t="shared" si="27"/>
        <v>4.3548750000000007</v>
      </c>
      <c r="N22" s="41">
        <f t="shared" si="28"/>
        <v>3.3871250000000006</v>
      </c>
      <c r="O22" s="50">
        <f t="shared" si="29"/>
        <v>4.5</v>
      </c>
      <c r="P22" s="42">
        <f t="shared" si="5"/>
        <v>17.419500000000003</v>
      </c>
      <c r="Q22" s="151"/>
      <c r="R22" s="11">
        <f t="shared" si="6"/>
        <v>0.32</v>
      </c>
      <c r="S22" s="10">
        <f t="shared" si="7"/>
        <v>2.3832499999999999</v>
      </c>
      <c r="T22" s="12">
        <f t="shared" si="8"/>
        <v>1.2</v>
      </c>
      <c r="U22" s="43">
        <f t="shared" si="9"/>
        <v>8.579699999999999</v>
      </c>
      <c r="V22" s="44">
        <f t="shared" si="10"/>
        <v>6.1964499999999987</v>
      </c>
      <c r="W22" s="50">
        <f t="shared" si="11"/>
        <v>3.5999999999999996</v>
      </c>
      <c r="X22" s="42">
        <f t="shared" si="12"/>
        <v>11.439599999999999</v>
      </c>
      <c r="Y22" s="151"/>
      <c r="Z22" s="203" t="str">
        <f t="shared" si="13"/>
        <v>ENEKRIL AMARILLO OXIDO (3920)</v>
      </c>
      <c r="AA22" s="144"/>
      <c r="AB22" s="11">
        <f t="shared" si="14"/>
        <v>1.1200000000000001</v>
      </c>
      <c r="AC22" s="10">
        <f t="shared" si="30"/>
        <v>14.875000000000004</v>
      </c>
      <c r="AD22" s="12">
        <f t="shared" si="15"/>
        <v>1</v>
      </c>
      <c r="AE22" s="16">
        <f t="shared" si="16"/>
        <v>44.625000000000014</v>
      </c>
      <c r="AF22" s="51">
        <f t="shared" si="17"/>
        <v>29.750000000000011</v>
      </c>
      <c r="AG22" s="50">
        <f t="shared" si="18"/>
        <v>3.0000000000000004</v>
      </c>
      <c r="AH22" s="42">
        <f t="shared" si="19"/>
        <v>8.9250000000000025</v>
      </c>
      <c r="AI22" s="144"/>
      <c r="AJ22" s="11">
        <f t="shared" si="20"/>
        <v>1.75</v>
      </c>
      <c r="AK22" s="10">
        <f t="shared" si="31"/>
        <v>43.015000000000008</v>
      </c>
      <c r="AL22" s="10">
        <f t="shared" si="21"/>
        <v>0.9</v>
      </c>
      <c r="AM22" s="34">
        <f t="shared" si="22"/>
        <v>116.14050000000002</v>
      </c>
      <c r="AN22" s="44">
        <f t="shared" si="23"/>
        <v>73.125500000000017</v>
      </c>
      <c r="AO22" s="44">
        <f t="shared" si="24"/>
        <v>2.6999999999999997</v>
      </c>
      <c r="AP22" s="42">
        <f t="shared" si="25"/>
        <v>7.742700000000001</v>
      </c>
    </row>
    <row r="23" spans="1:42" ht="18.75" x14ac:dyDescent="0.3">
      <c r="A23" s="95"/>
      <c r="B23" s="19" t="s">
        <v>101</v>
      </c>
      <c r="C23" s="11">
        <v>1.9</v>
      </c>
      <c r="D23" s="10">
        <v>3</v>
      </c>
      <c r="E23" s="12">
        <f t="shared" si="0"/>
        <v>5.6999999999999993</v>
      </c>
      <c r="F23" s="20">
        <v>1.3</v>
      </c>
      <c r="G23" s="23">
        <f t="shared" si="1"/>
        <v>2.4699999999999998</v>
      </c>
      <c r="H23" s="36">
        <f t="shared" si="2"/>
        <v>7.4099999999999993</v>
      </c>
      <c r="I23" s="126"/>
      <c r="J23" s="11">
        <f t="shared" si="3"/>
        <v>0.28000000000000003</v>
      </c>
      <c r="K23" s="10">
        <f t="shared" si="26"/>
        <v>0.89749999999999996</v>
      </c>
      <c r="L23" s="12">
        <f t="shared" si="4"/>
        <v>1.5</v>
      </c>
      <c r="M23" s="16">
        <f t="shared" si="27"/>
        <v>4.0387500000000003</v>
      </c>
      <c r="N23" s="41">
        <f t="shared" si="28"/>
        <v>3.1412500000000003</v>
      </c>
      <c r="O23" s="50">
        <f t="shared" si="29"/>
        <v>4.5000000000000009</v>
      </c>
      <c r="P23" s="42">
        <f t="shared" si="5"/>
        <v>16.155000000000001</v>
      </c>
      <c r="Q23" s="151"/>
      <c r="R23" s="11">
        <f t="shared" si="6"/>
        <v>0.32</v>
      </c>
      <c r="S23" s="10">
        <f t="shared" si="7"/>
        <v>2.1724999999999999</v>
      </c>
      <c r="T23" s="12">
        <f t="shared" si="8"/>
        <v>1.2</v>
      </c>
      <c r="U23" s="43">
        <f t="shared" si="9"/>
        <v>7.8209999999999997</v>
      </c>
      <c r="V23" s="44">
        <f t="shared" si="10"/>
        <v>5.6485000000000003</v>
      </c>
      <c r="W23" s="50">
        <f t="shared" si="11"/>
        <v>3.6</v>
      </c>
      <c r="X23" s="42">
        <f t="shared" si="12"/>
        <v>10.427999999999999</v>
      </c>
      <c r="Y23" s="151"/>
      <c r="Z23" s="203" t="str">
        <f t="shared" si="13"/>
        <v>ENEKRIL GRIS CLARO</v>
      </c>
      <c r="AA23" s="144"/>
      <c r="AB23" s="11">
        <f t="shared" si="14"/>
        <v>1.1200000000000001</v>
      </c>
      <c r="AC23" s="10">
        <f t="shared" si="30"/>
        <v>13.469999999999999</v>
      </c>
      <c r="AD23" s="12">
        <f t="shared" si="15"/>
        <v>1</v>
      </c>
      <c r="AE23" s="16">
        <f t="shared" si="16"/>
        <v>40.409999999999997</v>
      </c>
      <c r="AF23" s="51">
        <f t="shared" si="17"/>
        <v>26.939999999999998</v>
      </c>
      <c r="AG23" s="50">
        <f t="shared" si="18"/>
        <v>3</v>
      </c>
      <c r="AH23" s="42">
        <f t="shared" si="19"/>
        <v>8.081999999999999</v>
      </c>
      <c r="AI23" s="144"/>
      <c r="AJ23" s="11">
        <f t="shared" si="20"/>
        <v>1.75</v>
      </c>
      <c r="AK23" s="10">
        <f t="shared" si="31"/>
        <v>38.799999999999997</v>
      </c>
      <c r="AL23" s="10">
        <f t="shared" si="21"/>
        <v>0.9</v>
      </c>
      <c r="AM23" s="34">
        <f t="shared" si="22"/>
        <v>104.75999999999999</v>
      </c>
      <c r="AN23" s="44">
        <f t="shared" si="23"/>
        <v>65.959999999999994</v>
      </c>
      <c r="AO23" s="44">
        <f t="shared" si="24"/>
        <v>2.7</v>
      </c>
      <c r="AP23" s="42">
        <f t="shared" si="25"/>
        <v>6.9839999999999991</v>
      </c>
    </row>
    <row r="24" spans="1:42" ht="18.75" x14ac:dyDescent="0.3">
      <c r="A24" s="95"/>
      <c r="B24" s="19" t="s">
        <v>102</v>
      </c>
      <c r="C24" s="11">
        <v>1.9</v>
      </c>
      <c r="D24" s="10">
        <v>3</v>
      </c>
      <c r="E24" s="12">
        <f t="shared" si="0"/>
        <v>5.6999999999999993</v>
      </c>
      <c r="F24" s="245">
        <v>1.49</v>
      </c>
      <c r="G24" s="23">
        <f t="shared" si="1"/>
        <v>2.831</v>
      </c>
      <c r="H24" s="36">
        <f t="shared" si="2"/>
        <v>8.4930000000000003</v>
      </c>
      <c r="I24" s="126"/>
      <c r="J24" s="11">
        <f t="shared" si="3"/>
        <v>0.28000000000000003</v>
      </c>
      <c r="K24" s="10">
        <f t="shared" si="26"/>
        <v>0.98775000000000002</v>
      </c>
      <c r="L24" s="12">
        <f t="shared" si="4"/>
        <v>1.5</v>
      </c>
      <c r="M24" s="16">
        <f t="shared" si="27"/>
        <v>4.4448749999999997</v>
      </c>
      <c r="N24" s="41">
        <f t="shared" si="28"/>
        <v>3.4571249999999996</v>
      </c>
      <c r="O24" s="50">
        <f t="shared" si="29"/>
        <v>4.5</v>
      </c>
      <c r="P24" s="42">
        <f t="shared" si="5"/>
        <v>17.779499999999999</v>
      </c>
      <c r="Q24" s="151"/>
      <c r="R24" s="11">
        <f t="shared" si="6"/>
        <v>0.32</v>
      </c>
      <c r="S24" s="10">
        <f t="shared" si="7"/>
        <v>2.4432499999999999</v>
      </c>
      <c r="T24" s="12">
        <f t="shared" si="8"/>
        <v>1.2</v>
      </c>
      <c r="U24" s="43">
        <f t="shared" si="9"/>
        <v>8.7957000000000001</v>
      </c>
      <c r="V24" s="44">
        <f t="shared" si="10"/>
        <v>6.3524500000000002</v>
      </c>
      <c r="W24" s="50">
        <f t="shared" si="11"/>
        <v>3.6</v>
      </c>
      <c r="X24" s="42">
        <f t="shared" si="12"/>
        <v>11.727600000000001</v>
      </c>
      <c r="Y24" s="151"/>
      <c r="Z24" s="203" t="str">
        <f t="shared" si="13"/>
        <v>ENEKRIL GRIS MEDIO</v>
      </c>
      <c r="AA24" s="144"/>
      <c r="AB24" s="11">
        <f t="shared" si="14"/>
        <v>1.1200000000000001</v>
      </c>
      <c r="AC24" s="10">
        <f t="shared" si="30"/>
        <v>15.274999999999999</v>
      </c>
      <c r="AD24" s="12">
        <f t="shared" si="15"/>
        <v>1</v>
      </c>
      <c r="AE24" s="16">
        <f t="shared" si="16"/>
        <v>45.824999999999996</v>
      </c>
      <c r="AF24" s="51">
        <f t="shared" si="17"/>
        <v>30.549999999999997</v>
      </c>
      <c r="AG24" s="50">
        <f t="shared" si="18"/>
        <v>3</v>
      </c>
      <c r="AH24" s="42">
        <f t="shared" si="19"/>
        <v>9.1649999999999991</v>
      </c>
      <c r="AI24" s="144"/>
      <c r="AJ24" s="11">
        <f t="shared" si="20"/>
        <v>1.75</v>
      </c>
      <c r="AK24" s="10">
        <f t="shared" si="31"/>
        <v>44.214999999999996</v>
      </c>
      <c r="AL24" s="10">
        <f t="shared" si="21"/>
        <v>0.9</v>
      </c>
      <c r="AM24" s="34">
        <f t="shared" si="22"/>
        <v>119.38049999999998</v>
      </c>
      <c r="AN24" s="44">
        <f t="shared" si="23"/>
        <v>75.16549999999998</v>
      </c>
      <c r="AO24" s="44">
        <f t="shared" si="24"/>
        <v>2.6999999999999997</v>
      </c>
      <c r="AP24" s="42">
        <f t="shared" si="25"/>
        <v>7.9586999999999986</v>
      </c>
    </row>
    <row r="25" spans="1:42" ht="18.75" x14ac:dyDescent="0.3">
      <c r="A25" s="95"/>
      <c r="B25" s="19" t="s">
        <v>103</v>
      </c>
      <c r="C25" s="11">
        <v>2</v>
      </c>
      <c r="D25" s="10">
        <v>3</v>
      </c>
      <c r="E25" s="12">
        <f t="shared" si="0"/>
        <v>6</v>
      </c>
      <c r="F25" s="20">
        <v>1.31</v>
      </c>
      <c r="G25" s="23">
        <f t="shared" si="1"/>
        <v>2.62</v>
      </c>
      <c r="H25" s="36">
        <f t="shared" si="2"/>
        <v>7.86</v>
      </c>
      <c r="I25" s="126"/>
      <c r="J25" s="11">
        <f t="shared" si="3"/>
        <v>0.28000000000000003</v>
      </c>
      <c r="K25" s="10">
        <f t="shared" si="26"/>
        <v>0.93500000000000005</v>
      </c>
      <c r="L25" s="12">
        <f t="shared" si="4"/>
        <v>1.5</v>
      </c>
      <c r="M25" s="16">
        <f t="shared" si="27"/>
        <v>4.2075000000000005</v>
      </c>
      <c r="N25" s="41">
        <f t="shared" si="28"/>
        <v>3.2725000000000004</v>
      </c>
      <c r="O25" s="50">
        <f t="shared" si="29"/>
        <v>4.5</v>
      </c>
      <c r="P25" s="42">
        <f t="shared" si="5"/>
        <v>16.830000000000002</v>
      </c>
      <c r="Q25" s="151"/>
      <c r="R25" s="11">
        <f t="shared" si="6"/>
        <v>0.32</v>
      </c>
      <c r="S25" s="10">
        <f t="shared" si="7"/>
        <v>2.2850000000000001</v>
      </c>
      <c r="T25" s="12">
        <f t="shared" si="8"/>
        <v>1.2</v>
      </c>
      <c r="U25" s="43">
        <f t="shared" si="9"/>
        <v>8.2260000000000009</v>
      </c>
      <c r="V25" s="44">
        <f t="shared" si="10"/>
        <v>5.9410000000000007</v>
      </c>
      <c r="W25" s="50">
        <f t="shared" si="11"/>
        <v>3.6</v>
      </c>
      <c r="X25" s="42">
        <f t="shared" si="12"/>
        <v>10.968000000000002</v>
      </c>
      <c r="Y25" s="151"/>
      <c r="Z25" s="203" t="str">
        <f t="shared" si="13"/>
        <v>ENEKRIL NARANJA</v>
      </c>
      <c r="AA25" s="144"/>
      <c r="AB25" s="11">
        <f t="shared" si="14"/>
        <v>1.1200000000000001</v>
      </c>
      <c r="AC25" s="10">
        <f t="shared" si="30"/>
        <v>14.220000000000002</v>
      </c>
      <c r="AD25" s="12">
        <f t="shared" si="15"/>
        <v>1</v>
      </c>
      <c r="AE25" s="16">
        <f t="shared" si="16"/>
        <v>42.660000000000011</v>
      </c>
      <c r="AF25" s="51">
        <f t="shared" si="17"/>
        <v>28.440000000000008</v>
      </c>
      <c r="AG25" s="50">
        <f t="shared" si="18"/>
        <v>3.0000000000000004</v>
      </c>
      <c r="AH25" s="42">
        <f t="shared" si="19"/>
        <v>8.5320000000000018</v>
      </c>
      <c r="AI25" s="144"/>
      <c r="AJ25" s="11">
        <f t="shared" si="20"/>
        <v>1.75</v>
      </c>
      <c r="AK25" s="10">
        <f t="shared" si="31"/>
        <v>41.050000000000004</v>
      </c>
      <c r="AL25" s="10">
        <f t="shared" si="21"/>
        <v>0.9</v>
      </c>
      <c r="AM25" s="34">
        <f t="shared" si="22"/>
        <v>110.83500000000001</v>
      </c>
      <c r="AN25" s="44">
        <f t="shared" si="23"/>
        <v>69.784999999999997</v>
      </c>
      <c r="AO25" s="44">
        <f t="shared" si="24"/>
        <v>2.6999999999999997</v>
      </c>
      <c r="AP25" s="42">
        <f t="shared" si="25"/>
        <v>7.3890000000000002</v>
      </c>
    </row>
    <row r="26" spans="1:42" ht="18.75" x14ac:dyDescent="0.3">
      <c r="A26" s="95"/>
      <c r="B26" s="19" t="s">
        <v>104</v>
      </c>
      <c r="C26" s="11">
        <v>1.7</v>
      </c>
      <c r="D26" s="10">
        <v>3</v>
      </c>
      <c r="E26" s="12">
        <f t="shared" si="0"/>
        <v>5.0999999999999996</v>
      </c>
      <c r="F26" s="245">
        <v>1.27</v>
      </c>
      <c r="G26" s="23">
        <f t="shared" si="1"/>
        <v>2.1589999999999998</v>
      </c>
      <c r="H26" s="36">
        <f t="shared" si="2"/>
        <v>6.4769999999999994</v>
      </c>
      <c r="I26" s="126"/>
      <c r="J26" s="11">
        <f t="shared" si="3"/>
        <v>0.28000000000000003</v>
      </c>
      <c r="K26" s="10">
        <f t="shared" si="26"/>
        <v>0.81974999999999998</v>
      </c>
      <c r="L26" s="12">
        <f t="shared" si="4"/>
        <v>1.5</v>
      </c>
      <c r="M26" s="16">
        <f t="shared" si="27"/>
        <v>3.6888749999999999</v>
      </c>
      <c r="N26" s="41">
        <f t="shared" si="28"/>
        <v>2.8691249999999999</v>
      </c>
      <c r="O26" s="50">
        <f t="shared" si="29"/>
        <v>4.5</v>
      </c>
      <c r="P26" s="42">
        <f t="shared" si="5"/>
        <v>14.7555</v>
      </c>
      <c r="Q26" s="151"/>
      <c r="R26" s="11">
        <f t="shared" si="6"/>
        <v>0.32</v>
      </c>
      <c r="S26" s="10">
        <f t="shared" si="7"/>
        <v>1.9392499999999999</v>
      </c>
      <c r="T26" s="12">
        <f t="shared" si="8"/>
        <v>1.2</v>
      </c>
      <c r="U26" s="43">
        <f t="shared" si="9"/>
        <v>6.9813000000000001</v>
      </c>
      <c r="V26" s="44">
        <f t="shared" si="10"/>
        <v>5.0420499999999997</v>
      </c>
      <c r="W26" s="50">
        <f t="shared" si="11"/>
        <v>3.6</v>
      </c>
      <c r="X26" s="42">
        <f t="shared" si="12"/>
        <v>9.3084000000000007</v>
      </c>
      <c r="Y26" s="151"/>
      <c r="Z26" s="203" t="str">
        <f t="shared" si="13"/>
        <v>ENEKRIL NEGRO</v>
      </c>
      <c r="AA26" s="144"/>
      <c r="AB26" s="11">
        <f t="shared" si="14"/>
        <v>1.1200000000000001</v>
      </c>
      <c r="AC26" s="10">
        <f t="shared" si="30"/>
        <v>11.914999999999999</v>
      </c>
      <c r="AD26" s="12">
        <f t="shared" si="15"/>
        <v>1</v>
      </c>
      <c r="AE26" s="16">
        <f t="shared" si="16"/>
        <v>35.744999999999997</v>
      </c>
      <c r="AF26" s="51">
        <f t="shared" si="17"/>
        <v>23.83</v>
      </c>
      <c r="AG26" s="50">
        <f t="shared" si="18"/>
        <v>3</v>
      </c>
      <c r="AH26" s="42">
        <f t="shared" si="19"/>
        <v>7.1489999999999991</v>
      </c>
      <c r="AI26" s="144"/>
      <c r="AJ26" s="11">
        <f t="shared" si="20"/>
        <v>1.75</v>
      </c>
      <c r="AK26" s="10">
        <f t="shared" si="31"/>
        <v>34.134999999999998</v>
      </c>
      <c r="AL26" s="10">
        <f t="shared" si="21"/>
        <v>0.9</v>
      </c>
      <c r="AM26" s="34">
        <f t="shared" si="22"/>
        <v>92.164500000000004</v>
      </c>
      <c r="AN26" s="44">
        <f t="shared" si="23"/>
        <v>58.029500000000006</v>
      </c>
      <c r="AO26" s="44">
        <f t="shared" si="24"/>
        <v>2.7</v>
      </c>
      <c r="AP26" s="42">
        <f t="shared" si="25"/>
        <v>6.1443000000000003</v>
      </c>
    </row>
    <row r="27" spans="1:42" ht="18.75" x14ac:dyDescent="0.3">
      <c r="A27" s="95"/>
      <c r="B27" s="19" t="s">
        <v>124</v>
      </c>
      <c r="C27" s="11">
        <v>2</v>
      </c>
      <c r="D27" s="10">
        <v>3</v>
      </c>
      <c r="E27" s="12">
        <f t="shared" si="0"/>
        <v>6</v>
      </c>
      <c r="F27" s="245">
        <v>1.27</v>
      </c>
      <c r="G27" s="23">
        <f t="shared" si="1"/>
        <v>2.54</v>
      </c>
      <c r="H27" s="36">
        <f t="shared" si="2"/>
        <v>7.62</v>
      </c>
      <c r="I27" s="126"/>
      <c r="J27" s="11">
        <f t="shared" si="3"/>
        <v>0.28000000000000003</v>
      </c>
      <c r="K27" s="10">
        <f t="shared" si="26"/>
        <v>0.91500000000000004</v>
      </c>
      <c r="L27" s="12">
        <f t="shared" si="4"/>
        <v>1.5</v>
      </c>
      <c r="M27" s="16">
        <f t="shared" si="27"/>
        <v>4.1174999999999997</v>
      </c>
      <c r="N27" s="41">
        <f t="shared" si="28"/>
        <v>3.2024999999999997</v>
      </c>
      <c r="O27" s="50">
        <f t="shared" si="29"/>
        <v>4.4999999999999991</v>
      </c>
      <c r="P27" s="42">
        <f t="shared" si="5"/>
        <v>16.47</v>
      </c>
      <c r="Q27" s="151"/>
      <c r="R27" s="11">
        <f t="shared" si="6"/>
        <v>0.32</v>
      </c>
      <c r="S27" s="10">
        <f t="shared" si="7"/>
        <v>2.2250000000000001</v>
      </c>
      <c r="T27" s="12">
        <f t="shared" si="8"/>
        <v>1.2</v>
      </c>
      <c r="U27" s="43">
        <f t="shared" si="9"/>
        <v>8.01</v>
      </c>
      <c r="V27" s="44">
        <f t="shared" si="10"/>
        <v>5.7850000000000001</v>
      </c>
      <c r="W27" s="50">
        <f t="shared" si="11"/>
        <v>3.5999999999999996</v>
      </c>
      <c r="X27" s="42">
        <f t="shared" si="12"/>
        <v>10.68</v>
      </c>
      <c r="Y27" s="151"/>
      <c r="Z27" s="203" t="str">
        <f t="shared" si="13"/>
        <v>ENEKRIL OCRE</v>
      </c>
      <c r="AA27" s="144"/>
      <c r="AB27" s="11">
        <f t="shared" si="14"/>
        <v>1.1200000000000001</v>
      </c>
      <c r="AC27" s="10">
        <f t="shared" si="30"/>
        <v>13.82</v>
      </c>
      <c r="AD27" s="12">
        <f t="shared" si="15"/>
        <v>1</v>
      </c>
      <c r="AE27" s="16">
        <f t="shared" si="16"/>
        <v>41.46</v>
      </c>
      <c r="AF27" s="51">
        <f t="shared" si="17"/>
        <v>27.64</v>
      </c>
      <c r="AG27" s="50">
        <f t="shared" si="18"/>
        <v>3</v>
      </c>
      <c r="AH27" s="42">
        <f t="shared" si="19"/>
        <v>8.2919999999999998</v>
      </c>
      <c r="AI27" s="144"/>
      <c r="AJ27" s="11">
        <f t="shared" si="20"/>
        <v>1.75</v>
      </c>
      <c r="AK27" s="10">
        <f t="shared" si="31"/>
        <v>39.85</v>
      </c>
      <c r="AL27" s="10">
        <f t="shared" si="21"/>
        <v>0.9</v>
      </c>
      <c r="AM27" s="34">
        <f t="shared" si="22"/>
        <v>107.59500000000001</v>
      </c>
      <c r="AN27" s="44">
        <f t="shared" si="23"/>
        <v>67.745000000000005</v>
      </c>
      <c r="AO27" s="44">
        <f t="shared" si="24"/>
        <v>2.7</v>
      </c>
      <c r="AP27" s="42">
        <f t="shared" si="25"/>
        <v>7.1730000000000009</v>
      </c>
    </row>
    <row r="28" spans="1:42" ht="18.75" x14ac:dyDescent="0.3">
      <c r="A28" s="95"/>
      <c r="B28" s="19" t="s">
        <v>105</v>
      </c>
      <c r="C28" s="11">
        <v>1.9</v>
      </c>
      <c r="D28" s="10">
        <v>3</v>
      </c>
      <c r="E28" s="12">
        <f t="shared" si="0"/>
        <v>5.6999999999999993</v>
      </c>
      <c r="F28" s="245">
        <v>1.27</v>
      </c>
      <c r="G28" s="23">
        <f t="shared" si="1"/>
        <v>2.4129999999999998</v>
      </c>
      <c r="H28" s="36">
        <f t="shared" si="2"/>
        <v>7.238999999999999</v>
      </c>
      <c r="I28" s="126"/>
      <c r="J28" s="11">
        <f t="shared" si="3"/>
        <v>0.28000000000000003</v>
      </c>
      <c r="K28" s="10">
        <f t="shared" si="26"/>
        <v>0.88324999999999998</v>
      </c>
      <c r="L28" s="12">
        <f t="shared" si="4"/>
        <v>1.5</v>
      </c>
      <c r="M28" s="16">
        <f t="shared" si="27"/>
        <v>3.9746250000000001</v>
      </c>
      <c r="N28" s="41">
        <f t="shared" si="28"/>
        <v>3.0913750000000002</v>
      </c>
      <c r="O28" s="50">
        <f t="shared" si="29"/>
        <v>4.5</v>
      </c>
      <c r="P28" s="42">
        <f t="shared" si="5"/>
        <v>15.8985</v>
      </c>
      <c r="Q28" s="151"/>
      <c r="R28" s="11">
        <f t="shared" si="6"/>
        <v>0.32</v>
      </c>
      <c r="S28" s="10">
        <f t="shared" si="7"/>
        <v>2.1297499999999996</v>
      </c>
      <c r="T28" s="12">
        <f t="shared" si="8"/>
        <v>1.2</v>
      </c>
      <c r="U28" s="43">
        <f t="shared" si="9"/>
        <v>7.6670999999999978</v>
      </c>
      <c r="V28" s="44">
        <f t="shared" si="10"/>
        <v>5.5373499999999982</v>
      </c>
      <c r="W28" s="50">
        <f t="shared" si="11"/>
        <v>3.5999999999999996</v>
      </c>
      <c r="X28" s="42">
        <f t="shared" si="12"/>
        <v>10.222799999999998</v>
      </c>
      <c r="Y28" s="151"/>
      <c r="Z28" s="203" t="str">
        <f t="shared" si="13"/>
        <v>ENEKRIL MARRON PARDO</v>
      </c>
      <c r="AA28" s="144"/>
      <c r="AB28" s="11">
        <f t="shared" si="14"/>
        <v>1.1200000000000001</v>
      </c>
      <c r="AC28" s="10">
        <f t="shared" si="30"/>
        <v>13.184999999999999</v>
      </c>
      <c r="AD28" s="12">
        <f t="shared" si="15"/>
        <v>1</v>
      </c>
      <c r="AE28" s="16">
        <f t="shared" si="16"/>
        <v>39.554999999999993</v>
      </c>
      <c r="AF28" s="51">
        <f t="shared" si="17"/>
        <v>26.369999999999994</v>
      </c>
      <c r="AG28" s="50">
        <f t="shared" si="18"/>
        <v>2.9999999999999996</v>
      </c>
      <c r="AH28" s="42">
        <f t="shared" si="19"/>
        <v>7.9109999999999987</v>
      </c>
      <c r="AI28" s="144"/>
      <c r="AJ28" s="11">
        <f t="shared" si="20"/>
        <v>1.75</v>
      </c>
      <c r="AK28" s="10">
        <f t="shared" si="31"/>
        <v>37.945</v>
      </c>
      <c r="AL28" s="10">
        <f t="shared" si="21"/>
        <v>0.9</v>
      </c>
      <c r="AM28" s="34">
        <f t="shared" si="22"/>
        <v>102.45150000000001</v>
      </c>
      <c r="AN28" s="44">
        <f t="shared" si="23"/>
        <v>64.506500000000017</v>
      </c>
      <c r="AO28" s="44">
        <f t="shared" si="24"/>
        <v>2.7</v>
      </c>
      <c r="AP28" s="42">
        <f t="shared" si="25"/>
        <v>6.8301000000000007</v>
      </c>
    </row>
    <row r="29" spans="1:42" ht="18.75" x14ac:dyDescent="0.3">
      <c r="A29" s="95"/>
      <c r="B29" s="19" t="s">
        <v>106</v>
      </c>
      <c r="C29" s="11">
        <v>1.9</v>
      </c>
      <c r="D29" s="10">
        <v>3</v>
      </c>
      <c r="E29" s="12">
        <f t="shared" si="0"/>
        <v>5.6999999999999993</v>
      </c>
      <c r="F29" s="20">
        <v>1.27</v>
      </c>
      <c r="G29" s="23">
        <f t="shared" si="1"/>
        <v>2.4129999999999998</v>
      </c>
      <c r="H29" s="36">
        <f t="shared" si="2"/>
        <v>7.238999999999999</v>
      </c>
      <c r="I29" s="126"/>
      <c r="J29" s="11">
        <f t="shared" si="3"/>
        <v>0.28000000000000003</v>
      </c>
      <c r="K29" s="10">
        <f t="shared" si="26"/>
        <v>0.88324999999999998</v>
      </c>
      <c r="L29" s="12">
        <f t="shared" si="4"/>
        <v>1.5</v>
      </c>
      <c r="M29" s="16">
        <f t="shared" si="27"/>
        <v>3.9746250000000001</v>
      </c>
      <c r="N29" s="41">
        <f t="shared" si="28"/>
        <v>3.0913750000000002</v>
      </c>
      <c r="O29" s="50">
        <f t="shared" si="29"/>
        <v>4.5</v>
      </c>
      <c r="P29" s="42">
        <f t="shared" si="5"/>
        <v>15.8985</v>
      </c>
      <c r="Q29" s="151"/>
      <c r="R29" s="11">
        <f t="shared" si="6"/>
        <v>0.32</v>
      </c>
      <c r="S29" s="10">
        <f t="shared" si="7"/>
        <v>2.1297499999999996</v>
      </c>
      <c r="T29" s="12">
        <f t="shared" si="8"/>
        <v>1.2</v>
      </c>
      <c r="U29" s="43">
        <f t="shared" si="9"/>
        <v>7.6670999999999978</v>
      </c>
      <c r="V29" s="44">
        <f t="shared" si="10"/>
        <v>5.5373499999999982</v>
      </c>
      <c r="W29" s="50">
        <f t="shared" si="11"/>
        <v>3.5999999999999996</v>
      </c>
      <c r="X29" s="42">
        <f t="shared" si="12"/>
        <v>10.222799999999998</v>
      </c>
      <c r="Y29" s="151"/>
      <c r="Z29" s="203" t="str">
        <f t="shared" si="13"/>
        <v>ENEKRIL ROJO OXIDO</v>
      </c>
      <c r="AA29" s="144"/>
      <c r="AB29" s="11">
        <f t="shared" si="14"/>
        <v>1.1200000000000001</v>
      </c>
      <c r="AC29" s="10">
        <f t="shared" si="30"/>
        <v>13.184999999999999</v>
      </c>
      <c r="AD29" s="12">
        <f t="shared" si="15"/>
        <v>1</v>
      </c>
      <c r="AE29" s="16">
        <f t="shared" si="16"/>
        <v>39.554999999999993</v>
      </c>
      <c r="AF29" s="51">
        <f t="shared" si="17"/>
        <v>26.369999999999994</v>
      </c>
      <c r="AG29" s="50">
        <f t="shared" si="18"/>
        <v>2.9999999999999996</v>
      </c>
      <c r="AH29" s="42">
        <f t="shared" si="19"/>
        <v>7.9109999999999987</v>
      </c>
      <c r="AI29" s="144"/>
      <c r="AJ29" s="11">
        <f t="shared" si="20"/>
        <v>1.75</v>
      </c>
      <c r="AK29" s="10">
        <f t="shared" si="31"/>
        <v>37.945</v>
      </c>
      <c r="AL29" s="10">
        <f t="shared" si="21"/>
        <v>0.9</v>
      </c>
      <c r="AM29" s="34">
        <f t="shared" si="22"/>
        <v>102.45150000000001</v>
      </c>
      <c r="AN29" s="44">
        <f t="shared" si="23"/>
        <v>64.506500000000017</v>
      </c>
      <c r="AO29" s="44">
        <f t="shared" si="24"/>
        <v>2.7</v>
      </c>
      <c r="AP29" s="42">
        <f t="shared" si="25"/>
        <v>6.8301000000000007</v>
      </c>
    </row>
    <row r="30" spans="1:42" ht="18.75" x14ac:dyDescent="0.3">
      <c r="A30" s="95"/>
      <c r="B30" s="19" t="s">
        <v>112</v>
      </c>
      <c r="C30" s="11">
        <v>1.9</v>
      </c>
      <c r="D30" s="10">
        <v>3</v>
      </c>
      <c r="E30" s="12">
        <f t="shared" si="0"/>
        <v>5.6999999999999993</v>
      </c>
      <c r="F30" s="20"/>
      <c r="G30" s="23">
        <f t="shared" si="1"/>
        <v>0</v>
      </c>
      <c r="H30" s="36">
        <f t="shared" si="2"/>
        <v>0</v>
      </c>
      <c r="I30" s="126"/>
      <c r="J30" s="11">
        <f t="shared" si="3"/>
        <v>0.28000000000000003</v>
      </c>
      <c r="K30" s="10">
        <f t="shared" si="26"/>
        <v>0.28000000000000003</v>
      </c>
      <c r="L30" s="12">
        <f t="shared" si="4"/>
        <v>1.5</v>
      </c>
      <c r="M30" s="16">
        <f t="shared" si="27"/>
        <v>1.2600000000000002</v>
      </c>
      <c r="N30" s="41">
        <f t="shared" si="28"/>
        <v>0.9800000000000002</v>
      </c>
      <c r="O30" s="50">
        <f t="shared" si="29"/>
        <v>4.5</v>
      </c>
      <c r="P30" s="42">
        <f t="shared" si="5"/>
        <v>5.0400000000000009</v>
      </c>
      <c r="Q30" s="151"/>
      <c r="R30" s="11">
        <f t="shared" si="6"/>
        <v>0.32</v>
      </c>
      <c r="S30" s="10">
        <f t="shared" si="7"/>
        <v>0.32</v>
      </c>
      <c r="T30" s="12">
        <f t="shared" si="8"/>
        <v>1.2</v>
      </c>
      <c r="U30" s="43">
        <f t="shared" si="9"/>
        <v>1.1519999999999999</v>
      </c>
      <c r="V30" s="44">
        <f t="shared" si="10"/>
        <v>0.83199999999999985</v>
      </c>
      <c r="W30" s="50">
        <f t="shared" si="11"/>
        <v>3.5999999999999996</v>
      </c>
      <c r="X30" s="42">
        <f t="shared" si="12"/>
        <v>1.5359999999999998</v>
      </c>
      <c r="Y30" s="151"/>
      <c r="Z30" s="203" t="str">
        <f t="shared" si="13"/>
        <v>ENEKRIL AZUL CIELO</v>
      </c>
      <c r="AA30" s="144"/>
      <c r="AB30" s="11">
        <f t="shared" si="14"/>
        <v>1.1200000000000001</v>
      </c>
      <c r="AC30" s="10">
        <f t="shared" si="30"/>
        <v>1.1200000000000001</v>
      </c>
      <c r="AD30" s="12">
        <f t="shared" si="15"/>
        <v>1</v>
      </c>
      <c r="AE30" s="16">
        <f t="shared" si="16"/>
        <v>3.3600000000000003</v>
      </c>
      <c r="AF30" s="51">
        <f t="shared" si="17"/>
        <v>2.2400000000000002</v>
      </c>
      <c r="AG30" s="50">
        <f t="shared" si="18"/>
        <v>3</v>
      </c>
      <c r="AH30" s="42">
        <f t="shared" si="19"/>
        <v>0.67200000000000004</v>
      </c>
      <c r="AI30" s="144"/>
      <c r="AJ30" s="11">
        <f t="shared" si="20"/>
        <v>1.75</v>
      </c>
      <c r="AK30" s="10">
        <f t="shared" si="31"/>
        <v>1.75</v>
      </c>
      <c r="AL30" s="10">
        <f t="shared" si="21"/>
        <v>0.9</v>
      </c>
      <c r="AM30" s="34">
        <f t="shared" si="22"/>
        <v>4.7250000000000005</v>
      </c>
      <c r="AN30" s="44">
        <f t="shared" si="23"/>
        <v>2.9750000000000005</v>
      </c>
      <c r="AO30" s="44">
        <f t="shared" si="24"/>
        <v>2.7</v>
      </c>
      <c r="AP30" s="42">
        <f t="shared" si="25"/>
        <v>0.31500000000000006</v>
      </c>
    </row>
    <row r="31" spans="1:42" ht="18.75" x14ac:dyDescent="0.3">
      <c r="A31" s="95"/>
      <c r="B31" s="19" t="s">
        <v>113</v>
      </c>
      <c r="C31" s="11">
        <v>2.2000000000000002</v>
      </c>
      <c r="D31" s="10">
        <v>3</v>
      </c>
      <c r="E31" s="12">
        <f t="shared" si="0"/>
        <v>6.6000000000000005</v>
      </c>
      <c r="F31" s="20"/>
      <c r="G31" s="23">
        <f t="shared" si="1"/>
        <v>0</v>
      </c>
      <c r="H31" s="36">
        <f t="shared" si="2"/>
        <v>0</v>
      </c>
      <c r="I31" s="126"/>
      <c r="J31" s="11">
        <f t="shared" si="3"/>
        <v>0.28000000000000003</v>
      </c>
      <c r="K31" s="10">
        <f t="shared" si="26"/>
        <v>0.28000000000000003</v>
      </c>
      <c r="L31" s="12">
        <f t="shared" si="4"/>
        <v>1.5</v>
      </c>
      <c r="M31" s="16">
        <f t="shared" si="27"/>
        <v>1.2600000000000002</v>
      </c>
      <c r="N31" s="41">
        <f t="shared" si="28"/>
        <v>0.9800000000000002</v>
      </c>
      <c r="O31" s="50">
        <f t="shared" si="29"/>
        <v>4.5</v>
      </c>
      <c r="P31" s="42">
        <f t="shared" si="5"/>
        <v>5.0400000000000009</v>
      </c>
      <c r="Q31" s="151"/>
      <c r="R31" s="11">
        <f t="shared" si="6"/>
        <v>0.32</v>
      </c>
      <c r="S31" s="10">
        <f t="shared" si="7"/>
        <v>0.32</v>
      </c>
      <c r="T31" s="12">
        <f t="shared" si="8"/>
        <v>1.2</v>
      </c>
      <c r="U31" s="43">
        <f t="shared" si="9"/>
        <v>1.1519999999999999</v>
      </c>
      <c r="V31" s="44">
        <f t="shared" si="10"/>
        <v>0.83199999999999985</v>
      </c>
      <c r="W31" s="50">
        <f t="shared" si="11"/>
        <v>3.5999999999999996</v>
      </c>
      <c r="X31" s="42">
        <f t="shared" si="12"/>
        <v>1.5359999999999998</v>
      </c>
      <c r="Y31" s="151"/>
      <c r="Z31" s="203" t="str">
        <f t="shared" si="13"/>
        <v>ENEKRIL ROJO FUEGO</v>
      </c>
      <c r="AA31" s="144"/>
      <c r="AB31" s="11">
        <f t="shared" si="14"/>
        <v>1.1200000000000001</v>
      </c>
      <c r="AC31" s="10">
        <f t="shared" si="30"/>
        <v>1.1200000000000001</v>
      </c>
      <c r="AD31" s="12">
        <f t="shared" si="15"/>
        <v>1</v>
      </c>
      <c r="AE31" s="16">
        <f t="shared" si="16"/>
        <v>3.3600000000000003</v>
      </c>
      <c r="AF31" s="51">
        <f t="shared" si="17"/>
        <v>2.2400000000000002</v>
      </c>
      <c r="AG31" s="50">
        <f t="shared" si="18"/>
        <v>3</v>
      </c>
      <c r="AH31" s="42">
        <f t="shared" si="19"/>
        <v>0.67200000000000004</v>
      </c>
      <c r="AI31" s="144"/>
      <c r="AJ31" s="11">
        <f t="shared" si="20"/>
        <v>1.75</v>
      </c>
      <c r="AK31" s="10">
        <f t="shared" si="31"/>
        <v>1.75</v>
      </c>
      <c r="AL31" s="10">
        <f t="shared" si="21"/>
        <v>0.9</v>
      </c>
      <c r="AM31" s="34">
        <f t="shared" si="22"/>
        <v>4.7250000000000005</v>
      </c>
      <c r="AN31" s="44">
        <f t="shared" si="23"/>
        <v>2.9750000000000005</v>
      </c>
      <c r="AO31" s="44">
        <f t="shared" si="24"/>
        <v>2.7</v>
      </c>
      <c r="AP31" s="42">
        <f t="shared" si="25"/>
        <v>0.31500000000000006</v>
      </c>
    </row>
    <row r="32" spans="1:42" ht="18.75" x14ac:dyDescent="0.3">
      <c r="A32" s="95"/>
      <c r="B32" s="19" t="s">
        <v>114</v>
      </c>
      <c r="C32" s="11">
        <v>2.2000000000000002</v>
      </c>
      <c r="D32" s="10">
        <v>3</v>
      </c>
      <c r="E32" s="12">
        <f t="shared" si="0"/>
        <v>6.6000000000000005</v>
      </c>
      <c r="F32" s="20"/>
      <c r="G32" s="23">
        <f t="shared" si="1"/>
        <v>0</v>
      </c>
      <c r="H32" s="36">
        <f t="shared" si="2"/>
        <v>0</v>
      </c>
      <c r="I32" s="126"/>
      <c r="J32" s="11">
        <f t="shared" si="3"/>
        <v>0.28000000000000003</v>
      </c>
      <c r="K32" s="10">
        <f t="shared" si="26"/>
        <v>0.28000000000000003</v>
      </c>
      <c r="L32" s="12">
        <f t="shared" si="4"/>
        <v>1.5</v>
      </c>
      <c r="M32" s="16">
        <f t="shared" si="27"/>
        <v>1.2600000000000002</v>
      </c>
      <c r="N32" s="41">
        <f t="shared" si="28"/>
        <v>0.9800000000000002</v>
      </c>
      <c r="O32" s="50">
        <f t="shared" si="29"/>
        <v>4.5</v>
      </c>
      <c r="P32" s="42">
        <f t="shared" si="5"/>
        <v>5.0400000000000009</v>
      </c>
      <c r="Q32" s="151"/>
      <c r="R32" s="11">
        <f t="shared" si="6"/>
        <v>0.32</v>
      </c>
      <c r="S32" s="10">
        <f t="shared" si="7"/>
        <v>0.32</v>
      </c>
      <c r="T32" s="12">
        <f t="shared" si="8"/>
        <v>1.2</v>
      </c>
      <c r="U32" s="43">
        <f t="shared" si="9"/>
        <v>1.1519999999999999</v>
      </c>
      <c r="V32" s="44">
        <f t="shared" si="10"/>
        <v>0.83199999999999985</v>
      </c>
      <c r="W32" s="50">
        <f t="shared" si="11"/>
        <v>3.5999999999999996</v>
      </c>
      <c r="X32" s="42">
        <f t="shared" si="12"/>
        <v>1.5359999999999998</v>
      </c>
      <c r="Y32" s="151"/>
      <c r="Z32" s="203" t="str">
        <f t="shared" si="13"/>
        <v>ENEKRIL ROJO VIVO</v>
      </c>
      <c r="AA32" s="144"/>
      <c r="AB32" s="11">
        <f t="shared" si="14"/>
        <v>1.1200000000000001</v>
      </c>
      <c r="AC32" s="10">
        <f t="shared" si="30"/>
        <v>1.1200000000000001</v>
      </c>
      <c r="AD32" s="12">
        <f t="shared" si="15"/>
        <v>1</v>
      </c>
      <c r="AE32" s="16">
        <f t="shared" si="16"/>
        <v>3.3600000000000003</v>
      </c>
      <c r="AF32" s="51">
        <f t="shared" si="17"/>
        <v>2.2400000000000002</v>
      </c>
      <c r="AG32" s="50">
        <f t="shared" si="18"/>
        <v>3</v>
      </c>
      <c r="AH32" s="42">
        <f t="shared" si="19"/>
        <v>0.67200000000000004</v>
      </c>
      <c r="AI32" s="144"/>
      <c r="AJ32" s="11">
        <f t="shared" si="20"/>
        <v>1.75</v>
      </c>
      <c r="AK32" s="10">
        <f t="shared" si="31"/>
        <v>1.75</v>
      </c>
      <c r="AL32" s="10">
        <f t="shared" si="21"/>
        <v>0.9</v>
      </c>
      <c r="AM32" s="34">
        <f t="shared" si="22"/>
        <v>4.7250000000000005</v>
      </c>
      <c r="AN32" s="44">
        <f t="shared" si="23"/>
        <v>2.9750000000000005</v>
      </c>
      <c r="AO32" s="44">
        <f t="shared" si="24"/>
        <v>2.7</v>
      </c>
      <c r="AP32" s="42">
        <f t="shared" si="25"/>
        <v>0.31500000000000006</v>
      </c>
    </row>
    <row r="33" spans="1:42" ht="18.75" x14ac:dyDescent="0.3">
      <c r="A33" s="95"/>
      <c r="B33" s="19" t="s">
        <v>115</v>
      </c>
      <c r="C33" s="11">
        <v>2</v>
      </c>
      <c r="D33" s="10">
        <v>3</v>
      </c>
      <c r="E33" s="12">
        <f t="shared" si="0"/>
        <v>6</v>
      </c>
      <c r="F33" s="20"/>
      <c r="G33" s="23">
        <f t="shared" si="1"/>
        <v>0</v>
      </c>
      <c r="H33" s="36">
        <f t="shared" si="2"/>
        <v>0</v>
      </c>
      <c r="I33" s="126"/>
      <c r="J33" s="11">
        <f t="shared" si="3"/>
        <v>0.28000000000000003</v>
      </c>
      <c r="K33" s="10">
        <f t="shared" si="26"/>
        <v>0.28000000000000003</v>
      </c>
      <c r="L33" s="12">
        <f t="shared" si="4"/>
        <v>1.5</v>
      </c>
      <c r="M33" s="16">
        <f t="shared" si="27"/>
        <v>1.2600000000000002</v>
      </c>
      <c r="N33" s="41">
        <f t="shared" si="28"/>
        <v>0.9800000000000002</v>
      </c>
      <c r="O33" s="50">
        <f t="shared" si="29"/>
        <v>4.5</v>
      </c>
      <c r="P33" s="42">
        <f t="shared" si="5"/>
        <v>5.0400000000000009</v>
      </c>
      <c r="Q33" s="151"/>
      <c r="R33" s="11">
        <f t="shared" si="6"/>
        <v>0.32</v>
      </c>
      <c r="S33" s="10">
        <f t="shared" si="7"/>
        <v>0.32</v>
      </c>
      <c r="T33" s="12">
        <f t="shared" si="8"/>
        <v>1.2</v>
      </c>
      <c r="U33" s="43">
        <f t="shared" si="9"/>
        <v>1.1519999999999999</v>
      </c>
      <c r="V33" s="44">
        <f t="shared" si="10"/>
        <v>0.83199999999999985</v>
      </c>
      <c r="W33" s="50">
        <f t="shared" si="11"/>
        <v>3.5999999999999996</v>
      </c>
      <c r="X33" s="42">
        <f t="shared" si="12"/>
        <v>1.5359999999999998</v>
      </c>
      <c r="Y33" s="151"/>
      <c r="Z33" s="203" t="str">
        <f t="shared" si="13"/>
        <v>ENKRIL CREMA</v>
      </c>
      <c r="AA33" s="144"/>
      <c r="AB33" s="11">
        <f t="shared" si="14"/>
        <v>1.1200000000000001</v>
      </c>
      <c r="AC33" s="10">
        <f t="shared" si="30"/>
        <v>1.1200000000000001</v>
      </c>
      <c r="AD33" s="12">
        <f t="shared" si="15"/>
        <v>1</v>
      </c>
      <c r="AE33" s="16">
        <f t="shared" si="16"/>
        <v>3.3600000000000003</v>
      </c>
      <c r="AF33" s="51">
        <f t="shared" si="17"/>
        <v>2.2400000000000002</v>
      </c>
      <c r="AG33" s="50">
        <f t="shared" si="18"/>
        <v>3</v>
      </c>
      <c r="AH33" s="42">
        <f t="shared" si="19"/>
        <v>0.67200000000000004</v>
      </c>
      <c r="AI33" s="144"/>
      <c r="AJ33" s="11">
        <f t="shared" si="20"/>
        <v>1.75</v>
      </c>
      <c r="AK33" s="10">
        <f t="shared" si="31"/>
        <v>1.75</v>
      </c>
      <c r="AL33" s="10">
        <f t="shared" si="21"/>
        <v>0.9</v>
      </c>
      <c r="AM33" s="34">
        <f t="shared" si="22"/>
        <v>4.7250000000000005</v>
      </c>
      <c r="AN33" s="44">
        <f t="shared" si="23"/>
        <v>2.9750000000000005</v>
      </c>
      <c r="AO33" s="44">
        <f t="shared" si="24"/>
        <v>2.7</v>
      </c>
      <c r="AP33" s="42">
        <f t="shared" si="25"/>
        <v>0.31500000000000006</v>
      </c>
    </row>
    <row r="34" spans="1:42" ht="18.75" x14ac:dyDescent="0.3">
      <c r="A34" s="95"/>
      <c r="B34" s="19" t="s">
        <v>116</v>
      </c>
      <c r="C34" s="11">
        <v>2</v>
      </c>
      <c r="D34" s="10">
        <v>3</v>
      </c>
      <c r="E34" s="12">
        <f t="shared" si="0"/>
        <v>6</v>
      </c>
      <c r="F34" s="20"/>
      <c r="G34" s="23">
        <f t="shared" si="1"/>
        <v>0</v>
      </c>
      <c r="H34" s="36">
        <f t="shared" si="2"/>
        <v>0</v>
      </c>
      <c r="I34" s="126"/>
      <c r="J34" s="11">
        <f t="shared" si="3"/>
        <v>0.28000000000000003</v>
      </c>
      <c r="K34" s="10">
        <f t="shared" si="26"/>
        <v>0.28000000000000003</v>
      </c>
      <c r="L34" s="12">
        <f t="shared" si="4"/>
        <v>1.5</v>
      </c>
      <c r="M34" s="16">
        <f t="shared" si="27"/>
        <v>1.2600000000000002</v>
      </c>
      <c r="N34" s="41">
        <f t="shared" si="28"/>
        <v>0.9800000000000002</v>
      </c>
      <c r="O34" s="50">
        <f t="shared" si="29"/>
        <v>4.5</v>
      </c>
      <c r="P34" s="42">
        <f t="shared" si="5"/>
        <v>5.0400000000000009</v>
      </c>
      <c r="Q34" s="151"/>
      <c r="R34" s="11">
        <f t="shared" si="6"/>
        <v>0.32</v>
      </c>
      <c r="S34" s="10">
        <f t="shared" si="7"/>
        <v>0.32</v>
      </c>
      <c r="T34" s="12">
        <f t="shared" si="8"/>
        <v>1.2</v>
      </c>
      <c r="U34" s="43">
        <f t="shared" si="9"/>
        <v>1.1519999999999999</v>
      </c>
      <c r="V34" s="44">
        <f t="shared" si="10"/>
        <v>0.83199999999999985</v>
      </c>
      <c r="W34" s="50">
        <f t="shared" si="11"/>
        <v>3.5999999999999996</v>
      </c>
      <c r="X34" s="42">
        <f t="shared" si="12"/>
        <v>1.5359999999999998</v>
      </c>
      <c r="Y34" s="151"/>
      <c r="Z34" s="203" t="str">
        <f t="shared" si="13"/>
        <v>ENEKRIL SALMON</v>
      </c>
      <c r="AA34" s="144"/>
      <c r="AB34" s="11">
        <f t="shared" si="14"/>
        <v>1.1200000000000001</v>
      </c>
      <c r="AC34" s="10">
        <f t="shared" si="30"/>
        <v>1.1200000000000001</v>
      </c>
      <c r="AD34" s="12">
        <f t="shared" si="15"/>
        <v>1</v>
      </c>
      <c r="AE34" s="16">
        <f t="shared" si="16"/>
        <v>3.3600000000000003</v>
      </c>
      <c r="AF34" s="51">
        <f t="shared" si="17"/>
        <v>2.2400000000000002</v>
      </c>
      <c r="AG34" s="50">
        <f t="shared" si="18"/>
        <v>3</v>
      </c>
      <c r="AH34" s="42">
        <f t="shared" si="19"/>
        <v>0.67200000000000004</v>
      </c>
      <c r="AI34" s="144"/>
      <c r="AJ34" s="11">
        <f t="shared" si="20"/>
        <v>1.75</v>
      </c>
      <c r="AK34" s="10">
        <f t="shared" si="31"/>
        <v>1.75</v>
      </c>
      <c r="AL34" s="10">
        <f t="shared" si="21"/>
        <v>0.9</v>
      </c>
      <c r="AM34" s="34">
        <f t="shared" si="22"/>
        <v>4.7250000000000005</v>
      </c>
      <c r="AN34" s="44">
        <f t="shared" si="23"/>
        <v>2.9750000000000005</v>
      </c>
      <c r="AO34" s="44">
        <f t="shared" si="24"/>
        <v>2.7</v>
      </c>
      <c r="AP34" s="42">
        <f t="shared" si="25"/>
        <v>0.31500000000000006</v>
      </c>
    </row>
    <row r="35" spans="1:42" ht="18.75" x14ac:dyDescent="0.3">
      <c r="A35" s="95"/>
      <c r="B35" s="19" t="s">
        <v>117</v>
      </c>
      <c r="C35" s="11">
        <v>2</v>
      </c>
      <c r="D35" s="10">
        <v>3</v>
      </c>
      <c r="E35" s="12">
        <f t="shared" si="0"/>
        <v>6</v>
      </c>
      <c r="F35" s="20"/>
      <c r="G35" s="23">
        <f t="shared" si="1"/>
        <v>0</v>
      </c>
      <c r="H35" s="36">
        <f t="shared" si="2"/>
        <v>0</v>
      </c>
      <c r="I35" s="126"/>
      <c r="J35" s="11">
        <f t="shared" si="3"/>
        <v>0.28000000000000003</v>
      </c>
      <c r="K35" s="10">
        <f t="shared" si="26"/>
        <v>0.28000000000000003</v>
      </c>
      <c r="L35" s="12">
        <f t="shared" si="4"/>
        <v>1.5</v>
      </c>
      <c r="M35" s="16">
        <f t="shared" si="27"/>
        <v>1.2600000000000002</v>
      </c>
      <c r="N35" s="41">
        <f t="shared" si="28"/>
        <v>0.9800000000000002</v>
      </c>
      <c r="O35" s="50">
        <f t="shared" si="29"/>
        <v>4.5</v>
      </c>
      <c r="P35" s="42">
        <f t="shared" si="5"/>
        <v>5.0400000000000009</v>
      </c>
      <c r="Q35" s="151"/>
      <c r="R35" s="11">
        <f t="shared" si="6"/>
        <v>0.32</v>
      </c>
      <c r="S35" s="10">
        <f t="shared" si="7"/>
        <v>0.32</v>
      </c>
      <c r="T35" s="12">
        <f t="shared" si="8"/>
        <v>1.2</v>
      </c>
      <c r="U35" s="43">
        <f t="shared" si="9"/>
        <v>1.1519999999999999</v>
      </c>
      <c r="V35" s="44">
        <f t="shared" si="10"/>
        <v>0.83199999999999985</v>
      </c>
      <c r="W35" s="50">
        <f t="shared" si="11"/>
        <v>3.5999999999999996</v>
      </c>
      <c r="X35" s="42">
        <f t="shared" si="12"/>
        <v>1.5359999999999998</v>
      </c>
      <c r="Y35" s="151"/>
      <c r="Z35" s="203" t="str">
        <f t="shared" si="13"/>
        <v>ENEKRIL VERDE FORMENTERA</v>
      </c>
      <c r="AA35" s="144"/>
      <c r="AB35" s="11">
        <f t="shared" si="14"/>
        <v>1.1200000000000001</v>
      </c>
      <c r="AC35" s="10">
        <f t="shared" si="30"/>
        <v>1.1200000000000001</v>
      </c>
      <c r="AD35" s="12">
        <f t="shared" si="15"/>
        <v>1</v>
      </c>
      <c r="AE35" s="16">
        <f t="shared" si="16"/>
        <v>3.3600000000000003</v>
      </c>
      <c r="AF35" s="51">
        <f t="shared" si="17"/>
        <v>2.2400000000000002</v>
      </c>
      <c r="AG35" s="50">
        <f t="shared" si="18"/>
        <v>3</v>
      </c>
      <c r="AH35" s="42">
        <f t="shared" si="19"/>
        <v>0.67200000000000004</v>
      </c>
      <c r="AI35" s="144"/>
      <c r="AJ35" s="11">
        <f t="shared" si="20"/>
        <v>1.75</v>
      </c>
      <c r="AK35" s="10">
        <f t="shared" si="31"/>
        <v>1.75</v>
      </c>
      <c r="AL35" s="10">
        <f t="shared" si="21"/>
        <v>0.9</v>
      </c>
      <c r="AM35" s="34">
        <f t="shared" si="22"/>
        <v>4.7250000000000005</v>
      </c>
      <c r="AN35" s="44">
        <f t="shared" si="23"/>
        <v>2.9750000000000005</v>
      </c>
      <c r="AO35" s="44">
        <f t="shared" si="24"/>
        <v>2.7</v>
      </c>
      <c r="AP35" s="42">
        <f t="shared" si="25"/>
        <v>0.31500000000000006</v>
      </c>
    </row>
    <row r="36" spans="1:42" ht="18.75" x14ac:dyDescent="0.3">
      <c r="A36" s="95"/>
      <c r="B36" s="19"/>
      <c r="C36" s="11"/>
      <c r="D36" s="10"/>
      <c r="E36" s="12" t="str">
        <f t="shared" si="0"/>
        <v/>
      </c>
      <c r="F36" s="20"/>
      <c r="G36" s="23" t="str">
        <f t="shared" si="1"/>
        <v/>
      </c>
      <c r="H36" s="36" t="str">
        <f t="shared" si="2"/>
        <v/>
      </c>
      <c r="I36" s="126"/>
      <c r="J36" s="11">
        <f t="shared" si="3"/>
        <v>0.28000000000000003</v>
      </c>
      <c r="K36" s="10" t="str">
        <f t="shared" si="26"/>
        <v/>
      </c>
      <c r="L36" s="12">
        <f t="shared" si="4"/>
        <v>1.5</v>
      </c>
      <c r="M36" s="16" t="str">
        <f t="shared" si="27"/>
        <v/>
      </c>
      <c r="N36" s="41" t="str">
        <f t="shared" si="28"/>
        <v/>
      </c>
      <c r="O36" s="50" t="str">
        <f t="shared" si="29"/>
        <v/>
      </c>
      <c r="P36" s="42" t="str">
        <f t="shared" si="5"/>
        <v/>
      </c>
      <c r="Q36" s="151"/>
      <c r="R36" s="11">
        <f t="shared" si="6"/>
        <v>0.32</v>
      </c>
      <c r="S36" s="10" t="str">
        <f t="shared" si="7"/>
        <v/>
      </c>
      <c r="T36" s="12">
        <f t="shared" si="8"/>
        <v>1.2</v>
      </c>
      <c r="U36" s="43" t="str">
        <f t="shared" si="9"/>
        <v/>
      </c>
      <c r="V36" s="44" t="str">
        <f t="shared" si="10"/>
        <v/>
      </c>
      <c r="W36" s="50" t="str">
        <f t="shared" si="11"/>
        <v/>
      </c>
      <c r="X36" s="42" t="str">
        <f t="shared" si="12"/>
        <v/>
      </c>
      <c r="Y36" s="151"/>
      <c r="Z36" s="203" t="str">
        <f t="shared" si="13"/>
        <v/>
      </c>
      <c r="AA36" s="144"/>
      <c r="AB36" s="11">
        <f t="shared" si="14"/>
        <v>1.1200000000000001</v>
      </c>
      <c r="AC36" s="10" t="str">
        <f t="shared" si="30"/>
        <v/>
      </c>
      <c r="AD36" s="12">
        <f t="shared" si="15"/>
        <v>1</v>
      </c>
      <c r="AE36" s="16" t="str">
        <f t="shared" si="16"/>
        <v/>
      </c>
      <c r="AF36" s="51" t="str">
        <f t="shared" si="17"/>
        <v/>
      </c>
      <c r="AG36" s="50" t="str">
        <f t="shared" si="18"/>
        <v/>
      </c>
      <c r="AH36" s="42" t="str">
        <f t="shared" si="19"/>
        <v/>
      </c>
      <c r="AI36" s="144"/>
      <c r="AJ36" s="11">
        <f t="shared" si="20"/>
        <v>1.75</v>
      </c>
      <c r="AK36" s="10" t="str">
        <f t="shared" si="31"/>
        <v/>
      </c>
      <c r="AL36" s="10">
        <f t="shared" si="21"/>
        <v>0.9</v>
      </c>
      <c r="AM36" s="34" t="str">
        <f t="shared" si="22"/>
        <v/>
      </c>
      <c r="AN36" s="44" t="str">
        <f t="shared" si="23"/>
        <v/>
      </c>
      <c r="AO36" s="44" t="str">
        <f t="shared" si="24"/>
        <v/>
      </c>
      <c r="AP36" s="42" t="str">
        <f t="shared" si="25"/>
        <v/>
      </c>
    </row>
    <row r="37" spans="1:42" ht="18.75" x14ac:dyDescent="0.3">
      <c r="A37" s="95"/>
      <c r="B37" s="19"/>
      <c r="C37" s="11"/>
      <c r="D37" s="10"/>
      <c r="E37" s="12" t="str">
        <f t="shared" si="0"/>
        <v/>
      </c>
      <c r="F37" s="20"/>
      <c r="G37" s="23" t="str">
        <f t="shared" si="1"/>
        <v/>
      </c>
      <c r="H37" s="36" t="str">
        <f t="shared" si="2"/>
        <v/>
      </c>
      <c r="I37" s="126"/>
      <c r="J37" s="11">
        <f t="shared" si="3"/>
        <v>0.28000000000000003</v>
      </c>
      <c r="K37" s="10" t="str">
        <f t="shared" si="26"/>
        <v/>
      </c>
      <c r="L37" s="12">
        <f t="shared" si="4"/>
        <v>1.5</v>
      </c>
      <c r="M37" s="16" t="str">
        <f t="shared" si="27"/>
        <v/>
      </c>
      <c r="N37" s="41" t="str">
        <f t="shared" si="28"/>
        <v/>
      </c>
      <c r="O37" s="50" t="str">
        <f t="shared" si="29"/>
        <v/>
      </c>
      <c r="P37" s="42" t="str">
        <f t="shared" si="5"/>
        <v/>
      </c>
      <c r="Q37" s="151"/>
      <c r="R37" s="11">
        <f t="shared" si="6"/>
        <v>0.32</v>
      </c>
      <c r="S37" s="10" t="str">
        <f t="shared" si="7"/>
        <v/>
      </c>
      <c r="T37" s="12">
        <f t="shared" si="8"/>
        <v>1.2</v>
      </c>
      <c r="U37" s="43" t="str">
        <f t="shared" si="9"/>
        <v/>
      </c>
      <c r="V37" s="44" t="str">
        <f t="shared" si="10"/>
        <v/>
      </c>
      <c r="W37" s="50" t="str">
        <f t="shared" si="11"/>
        <v/>
      </c>
      <c r="X37" s="42" t="str">
        <f t="shared" si="12"/>
        <v/>
      </c>
      <c r="Y37" s="151"/>
      <c r="Z37" s="203" t="str">
        <f t="shared" si="13"/>
        <v/>
      </c>
      <c r="AA37" s="144"/>
      <c r="AB37" s="11">
        <f t="shared" si="14"/>
        <v>1.1200000000000001</v>
      </c>
      <c r="AC37" s="10" t="str">
        <f t="shared" si="30"/>
        <v/>
      </c>
      <c r="AD37" s="12">
        <f t="shared" si="15"/>
        <v>1</v>
      </c>
      <c r="AE37" s="16" t="str">
        <f t="shared" si="16"/>
        <v/>
      </c>
      <c r="AF37" s="51" t="str">
        <f t="shared" si="17"/>
        <v/>
      </c>
      <c r="AG37" s="50" t="str">
        <f t="shared" si="18"/>
        <v/>
      </c>
      <c r="AH37" s="42" t="str">
        <f t="shared" si="19"/>
        <v/>
      </c>
      <c r="AI37" s="144"/>
      <c r="AJ37" s="11">
        <f t="shared" si="20"/>
        <v>1.75</v>
      </c>
      <c r="AK37" s="10" t="str">
        <f t="shared" si="31"/>
        <v/>
      </c>
      <c r="AL37" s="10">
        <f t="shared" si="21"/>
        <v>0.9</v>
      </c>
      <c r="AM37" s="34" t="str">
        <f t="shared" si="22"/>
        <v/>
      </c>
      <c r="AN37" s="44" t="str">
        <f t="shared" si="23"/>
        <v/>
      </c>
      <c r="AO37" s="44" t="str">
        <f t="shared" si="24"/>
        <v/>
      </c>
      <c r="AP37" s="42" t="str">
        <f t="shared" si="25"/>
        <v/>
      </c>
    </row>
    <row r="38" spans="1:42" ht="18.75" x14ac:dyDescent="0.3">
      <c r="A38" s="95"/>
      <c r="B38" s="19"/>
      <c r="C38" s="11"/>
      <c r="D38" s="10"/>
      <c r="E38" s="12" t="str">
        <f t="shared" si="0"/>
        <v/>
      </c>
      <c r="F38" s="20"/>
      <c r="G38" s="23" t="str">
        <f t="shared" si="1"/>
        <v/>
      </c>
      <c r="H38" s="36" t="str">
        <f t="shared" si="2"/>
        <v/>
      </c>
      <c r="I38" s="126"/>
      <c r="J38" s="11">
        <f t="shared" si="3"/>
        <v>0.28000000000000003</v>
      </c>
      <c r="K38" s="10" t="str">
        <f t="shared" si="26"/>
        <v/>
      </c>
      <c r="L38" s="12">
        <f t="shared" si="4"/>
        <v>1.5</v>
      </c>
      <c r="M38" s="16" t="str">
        <f t="shared" si="27"/>
        <v/>
      </c>
      <c r="N38" s="41" t="str">
        <f t="shared" si="28"/>
        <v/>
      </c>
      <c r="O38" s="50" t="str">
        <f t="shared" si="29"/>
        <v/>
      </c>
      <c r="P38" s="42" t="str">
        <f t="shared" si="5"/>
        <v/>
      </c>
      <c r="Q38" s="151"/>
      <c r="R38" s="11">
        <f t="shared" si="6"/>
        <v>0.32</v>
      </c>
      <c r="S38" s="10" t="str">
        <f t="shared" si="7"/>
        <v/>
      </c>
      <c r="T38" s="12">
        <f t="shared" si="8"/>
        <v>1.2</v>
      </c>
      <c r="U38" s="43" t="str">
        <f t="shared" si="9"/>
        <v/>
      </c>
      <c r="V38" s="44" t="str">
        <f t="shared" si="10"/>
        <v/>
      </c>
      <c r="W38" s="50" t="str">
        <f t="shared" si="11"/>
        <v/>
      </c>
      <c r="X38" s="42" t="str">
        <f t="shared" si="12"/>
        <v/>
      </c>
      <c r="Y38" s="151"/>
      <c r="Z38" s="203" t="str">
        <f t="shared" si="13"/>
        <v/>
      </c>
      <c r="AA38" s="144"/>
      <c r="AB38" s="11">
        <f t="shared" si="14"/>
        <v>1.1200000000000001</v>
      </c>
      <c r="AC38" s="10" t="str">
        <f t="shared" si="30"/>
        <v/>
      </c>
      <c r="AD38" s="12">
        <f t="shared" si="15"/>
        <v>1</v>
      </c>
      <c r="AE38" s="16" t="str">
        <f t="shared" si="16"/>
        <v/>
      </c>
      <c r="AF38" s="51" t="str">
        <f t="shared" si="17"/>
        <v/>
      </c>
      <c r="AG38" s="50" t="str">
        <f t="shared" si="18"/>
        <v/>
      </c>
      <c r="AH38" s="42" t="str">
        <f t="shared" si="19"/>
        <v/>
      </c>
      <c r="AI38" s="144"/>
      <c r="AJ38" s="11">
        <f t="shared" si="20"/>
        <v>1.75</v>
      </c>
      <c r="AK38" s="10" t="str">
        <f t="shared" si="31"/>
        <v/>
      </c>
      <c r="AL38" s="10">
        <f t="shared" si="21"/>
        <v>0.9</v>
      </c>
      <c r="AM38" s="34" t="str">
        <f t="shared" si="22"/>
        <v/>
      </c>
      <c r="AN38" s="44" t="str">
        <f t="shared" si="23"/>
        <v/>
      </c>
      <c r="AO38" s="44" t="str">
        <f t="shared" si="24"/>
        <v/>
      </c>
      <c r="AP38" s="42" t="str">
        <f t="shared" si="25"/>
        <v/>
      </c>
    </row>
    <row r="39" spans="1:42" ht="18.75" x14ac:dyDescent="0.3">
      <c r="A39" s="95"/>
      <c r="B39" s="19"/>
      <c r="C39" s="11"/>
      <c r="D39" s="10"/>
      <c r="E39" s="12" t="str">
        <f t="shared" si="0"/>
        <v/>
      </c>
      <c r="F39" s="20"/>
      <c r="G39" s="23" t="str">
        <f t="shared" si="1"/>
        <v/>
      </c>
      <c r="H39" s="36" t="str">
        <f t="shared" si="2"/>
        <v/>
      </c>
      <c r="I39" s="126"/>
      <c r="J39" s="11">
        <f t="shared" si="3"/>
        <v>0.28000000000000003</v>
      </c>
      <c r="K39" s="10" t="str">
        <f t="shared" si="26"/>
        <v/>
      </c>
      <c r="L39" s="12">
        <f t="shared" si="4"/>
        <v>1.5</v>
      </c>
      <c r="M39" s="16" t="str">
        <f t="shared" si="27"/>
        <v/>
      </c>
      <c r="N39" s="41" t="str">
        <f t="shared" si="28"/>
        <v/>
      </c>
      <c r="O39" s="50" t="str">
        <f t="shared" si="29"/>
        <v/>
      </c>
      <c r="P39" s="42" t="str">
        <f t="shared" si="5"/>
        <v/>
      </c>
      <c r="Q39" s="151"/>
      <c r="R39" s="11">
        <f t="shared" si="6"/>
        <v>0.32</v>
      </c>
      <c r="S39" s="10" t="str">
        <f t="shared" si="7"/>
        <v/>
      </c>
      <c r="T39" s="12">
        <f t="shared" si="8"/>
        <v>1.2</v>
      </c>
      <c r="U39" s="43" t="str">
        <f t="shared" si="9"/>
        <v/>
      </c>
      <c r="V39" s="44" t="str">
        <f t="shared" si="10"/>
        <v/>
      </c>
      <c r="W39" s="50" t="str">
        <f t="shared" si="11"/>
        <v/>
      </c>
      <c r="X39" s="42" t="str">
        <f t="shared" si="12"/>
        <v/>
      </c>
      <c r="Y39" s="151"/>
      <c r="Z39" s="203" t="str">
        <f t="shared" si="13"/>
        <v/>
      </c>
      <c r="AA39" s="144"/>
      <c r="AB39" s="11">
        <f t="shared" si="14"/>
        <v>1.1200000000000001</v>
      </c>
      <c r="AC39" s="10" t="str">
        <f t="shared" si="30"/>
        <v/>
      </c>
      <c r="AD39" s="12">
        <f t="shared" si="15"/>
        <v>1</v>
      </c>
      <c r="AE39" s="16" t="str">
        <f t="shared" si="16"/>
        <v/>
      </c>
      <c r="AF39" s="51" t="str">
        <f t="shared" si="17"/>
        <v/>
      </c>
      <c r="AG39" s="50" t="str">
        <f t="shared" si="18"/>
        <v/>
      </c>
      <c r="AH39" s="42" t="str">
        <f t="shared" si="19"/>
        <v/>
      </c>
      <c r="AI39" s="144"/>
      <c r="AJ39" s="11">
        <f t="shared" si="20"/>
        <v>1.75</v>
      </c>
      <c r="AK39" s="10" t="str">
        <f t="shared" si="31"/>
        <v/>
      </c>
      <c r="AL39" s="10">
        <f t="shared" si="21"/>
        <v>0.9</v>
      </c>
      <c r="AM39" s="34" t="str">
        <f t="shared" si="22"/>
        <v/>
      </c>
      <c r="AN39" s="44" t="str">
        <f t="shared" si="23"/>
        <v/>
      </c>
      <c r="AO39" s="44" t="str">
        <f t="shared" si="24"/>
        <v/>
      </c>
      <c r="AP39" s="42" t="str">
        <f t="shared" si="25"/>
        <v/>
      </c>
    </row>
    <row r="40" spans="1:42" ht="18.75" x14ac:dyDescent="0.3">
      <c r="A40" s="95"/>
      <c r="B40" s="19"/>
      <c r="C40" s="11"/>
      <c r="D40" s="10"/>
      <c r="E40" s="12" t="str">
        <f t="shared" si="0"/>
        <v/>
      </c>
      <c r="F40" s="20"/>
      <c r="G40" s="23" t="str">
        <f t="shared" si="1"/>
        <v/>
      </c>
      <c r="H40" s="36" t="str">
        <f t="shared" si="2"/>
        <v/>
      </c>
      <c r="I40" s="126"/>
      <c r="J40" s="11">
        <f t="shared" si="3"/>
        <v>0.28000000000000003</v>
      </c>
      <c r="K40" s="10" t="str">
        <f t="shared" si="26"/>
        <v/>
      </c>
      <c r="L40" s="12">
        <f t="shared" si="4"/>
        <v>1.5</v>
      </c>
      <c r="M40" s="16" t="str">
        <f t="shared" si="27"/>
        <v/>
      </c>
      <c r="N40" s="41" t="str">
        <f t="shared" si="28"/>
        <v/>
      </c>
      <c r="O40" s="50" t="str">
        <f t="shared" si="29"/>
        <v/>
      </c>
      <c r="P40" s="42" t="str">
        <f t="shared" si="5"/>
        <v/>
      </c>
      <c r="Q40" s="151"/>
      <c r="R40" s="11">
        <f t="shared" si="6"/>
        <v>0.32</v>
      </c>
      <c r="S40" s="10" t="str">
        <f t="shared" si="7"/>
        <v/>
      </c>
      <c r="T40" s="12">
        <f t="shared" si="8"/>
        <v>1.2</v>
      </c>
      <c r="U40" s="43" t="str">
        <f t="shared" si="9"/>
        <v/>
      </c>
      <c r="V40" s="44" t="str">
        <f t="shared" si="10"/>
        <v/>
      </c>
      <c r="W40" s="50" t="str">
        <f t="shared" si="11"/>
        <v/>
      </c>
      <c r="X40" s="42" t="str">
        <f t="shared" si="12"/>
        <v/>
      </c>
      <c r="Y40" s="151"/>
      <c r="Z40" s="203" t="str">
        <f t="shared" si="13"/>
        <v/>
      </c>
      <c r="AA40" s="144"/>
      <c r="AB40" s="11">
        <f t="shared" si="14"/>
        <v>1.1200000000000001</v>
      </c>
      <c r="AC40" s="10" t="str">
        <f t="shared" si="30"/>
        <v/>
      </c>
      <c r="AD40" s="12">
        <f t="shared" si="15"/>
        <v>1</v>
      </c>
      <c r="AE40" s="16" t="str">
        <f t="shared" si="16"/>
        <v/>
      </c>
      <c r="AF40" s="51" t="str">
        <f t="shared" si="17"/>
        <v/>
      </c>
      <c r="AG40" s="50" t="str">
        <f t="shared" si="18"/>
        <v/>
      </c>
      <c r="AH40" s="42" t="str">
        <f t="shared" si="19"/>
        <v/>
      </c>
      <c r="AI40" s="144"/>
      <c r="AJ40" s="11">
        <f t="shared" si="20"/>
        <v>1.75</v>
      </c>
      <c r="AK40" s="10" t="str">
        <f t="shared" si="31"/>
        <v/>
      </c>
      <c r="AL40" s="10">
        <f t="shared" si="21"/>
        <v>0.9</v>
      </c>
      <c r="AM40" s="34" t="str">
        <f t="shared" si="22"/>
        <v/>
      </c>
      <c r="AN40" s="44" t="str">
        <f t="shared" si="23"/>
        <v/>
      </c>
      <c r="AO40" s="44" t="str">
        <f t="shared" si="24"/>
        <v/>
      </c>
      <c r="AP40" s="42" t="str">
        <f t="shared" si="25"/>
        <v/>
      </c>
    </row>
    <row r="41" spans="1:42" ht="18.75" x14ac:dyDescent="0.3">
      <c r="A41" s="95"/>
      <c r="B41" s="19"/>
      <c r="C41" s="11"/>
      <c r="D41" s="10"/>
      <c r="E41" s="12" t="str">
        <f t="shared" si="0"/>
        <v/>
      </c>
      <c r="F41" s="20"/>
      <c r="G41" s="23" t="str">
        <f t="shared" si="1"/>
        <v/>
      </c>
      <c r="H41" s="36" t="str">
        <f t="shared" si="2"/>
        <v/>
      </c>
      <c r="I41" s="205"/>
      <c r="J41" s="11">
        <f t="shared" si="3"/>
        <v>0.28000000000000003</v>
      </c>
      <c r="K41" s="10" t="str">
        <f t="shared" si="26"/>
        <v/>
      </c>
      <c r="L41" s="12">
        <f t="shared" si="4"/>
        <v>1.5</v>
      </c>
      <c r="M41" s="16" t="str">
        <f t="shared" si="27"/>
        <v/>
      </c>
      <c r="N41" s="41" t="str">
        <f t="shared" si="28"/>
        <v/>
      </c>
      <c r="O41" s="50" t="str">
        <f t="shared" si="29"/>
        <v/>
      </c>
      <c r="P41" s="42" t="str">
        <f t="shared" si="5"/>
        <v/>
      </c>
      <c r="Q41" s="206"/>
      <c r="R41" s="11">
        <f t="shared" si="6"/>
        <v>0.32</v>
      </c>
      <c r="S41" s="10" t="str">
        <f t="shared" si="7"/>
        <v/>
      </c>
      <c r="T41" s="12">
        <f t="shared" si="8"/>
        <v>1.2</v>
      </c>
      <c r="U41" s="43" t="str">
        <f t="shared" si="9"/>
        <v/>
      </c>
      <c r="V41" s="44" t="str">
        <f t="shared" si="10"/>
        <v/>
      </c>
      <c r="W41" s="50" t="str">
        <f t="shared" si="11"/>
        <v/>
      </c>
      <c r="X41" s="42" t="str">
        <f t="shared" si="12"/>
        <v/>
      </c>
      <c r="Y41" s="206"/>
      <c r="Z41" s="203" t="str">
        <f t="shared" si="13"/>
        <v/>
      </c>
      <c r="AA41" s="207"/>
      <c r="AB41" s="11">
        <f t="shared" si="14"/>
        <v>1.1200000000000001</v>
      </c>
      <c r="AC41" s="10" t="str">
        <f>IF($C41&lt;&gt;"",(($G41*5)+AB41),"")</f>
        <v/>
      </c>
      <c r="AD41" s="12">
        <f t="shared" si="15"/>
        <v>1</v>
      </c>
      <c r="AE41" s="16" t="str">
        <f t="shared" si="16"/>
        <v/>
      </c>
      <c r="AF41" s="51" t="str">
        <f t="shared" si="17"/>
        <v/>
      </c>
      <c r="AG41" s="50" t="str">
        <f t="shared" si="18"/>
        <v/>
      </c>
      <c r="AH41" s="42" t="str">
        <f t="shared" si="19"/>
        <v/>
      </c>
      <c r="AI41" s="207"/>
      <c r="AJ41" s="11">
        <f t="shared" si="20"/>
        <v>1.75</v>
      </c>
      <c r="AK41" s="10" t="str">
        <f>IF($C41&lt;&gt;"",(($G41*15)+AJ41),"")</f>
        <v/>
      </c>
      <c r="AL41" s="10">
        <f t="shared" si="21"/>
        <v>0.9</v>
      </c>
      <c r="AM41" s="34" t="str">
        <f t="shared" si="22"/>
        <v/>
      </c>
      <c r="AN41" s="44" t="str">
        <f t="shared" si="23"/>
        <v/>
      </c>
      <c r="AO41" s="44" t="str">
        <f t="shared" si="24"/>
        <v/>
      </c>
      <c r="AP41" s="42" t="str">
        <f t="shared" si="25"/>
        <v/>
      </c>
    </row>
    <row r="42" spans="1:42" ht="18.75" x14ac:dyDescent="0.3">
      <c r="A42" s="98"/>
      <c r="B42" s="3" t="s">
        <v>20</v>
      </c>
      <c r="C42" s="53"/>
      <c r="D42" s="54"/>
      <c r="E42" s="55" t="str">
        <f t="shared" si="0"/>
        <v/>
      </c>
      <c r="F42" s="56"/>
      <c r="G42" s="56" t="str">
        <f t="shared" si="1"/>
        <v/>
      </c>
      <c r="H42" s="57" t="str">
        <f t="shared" si="2"/>
        <v/>
      </c>
      <c r="I42" s="205"/>
      <c r="J42" s="53"/>
      <c r="K42" s="54"/>
      <c r="L42" s="55"/>
      <c r="M42" s="58"/>
      <c r="N42" s="59"/>
      <c r="O42" s="62"/>
      <c r="P42" s="204"/>
      <c r="Q42" s="206"/>
      <c r="R42" s="53"/>
      <c r="S42" s="54"/>
      <c r="T42" s="55"/>
      <c r="U42" s="60"/>
      <c r="V42" s="61"/>
      <c r="W42" s="62"/>
      <c r="X42" s="204"/>
      <c r="Y42" s="206"/>
      <c r="Z42" s="3" t="str">
        <f t="shared" si="13"/>
        <v>EFECTOS</v>
      </c>
      <c r="AA42" s="207"/>
      <c r="AB42" s="53"/>
      <c r="AC42" s="54"/>
      <c r="AD42" s="55"/>
      <c r="AE42" s="58"/>
      <c r="AF42" s="63"/>
      <c r="AG42" s="62"/>
      <c r="AH42" s="204"/>
      <c r="AI42" s="207"/>
      <c r="AJ42" s="53"/>
      <c r="AK42" s="54"/>
      <c r="AL42" s="54"/>
      <c r="AM42" s="64"/>
      <c r="AN42" s="61"/>
      <c r="AO42" s="61"/>
      <c r="AP42" s="204"/>
    </row>
    <row r="43" spans="1:42" ht="18.75" x14ac:dyDescent="0.3">
      <c r="A43" s="95"/>
      <c r="B43" s="19" t="s">
        <v>21</v>
      </c>
      <c r="C43" s="11">
        <v>3.3</v>
      </c>
      <c r="D43" s="10">
        <v>4</v>
      </c>
      <c r="E43" s="12">
        <f t="shared" si="0"/>
        <v>13.2</v>
      </c>
      <c r="F43" s="20">
        <v>1</v>
      </c>
      <c r="G43" s="23">
        <f t="shared" si="1"/>
        <v>3.3</v>
      </c>
      <c r="H43" s="36">
        <f t="shared" si="2"/>
        <v>13.2</v>
      </c>
      <c r="I43" s="205"/>
      <c r="J43" s="11">
        <f t="shared" si="3"/>
        <v>0.28000000000000003</v>
      </c>
      <c r="K43" s="10">
        <f t="shared" si="26"/>
        <v>1.105</v>
      </c>
      <c r="L43" s="12">
        <f t="shared" si="4"/>
        <v>1.5</v>
      </c>
      <c r="M43" s="16">
        <f t="shared" si="27"/>
        <v>6.63</v>
      </c>
      <c r="N43" s="41">
        <f t="shared" si="28"/>
        <v>5.5250000000000004</v>
      </c>
      <c r="O43" s="50">
        <f t="shared" si="29"/>
        <v>6</v>
      </c>
      <c r="P43" s="42">
        <f t="shared" si="5"/>
        <v>26.52</v>
      </c>
      <c r="Q43" s="206"/>
      <c r="R43" s="11">
        <f t="shared" si="6"/>
        <v>0.32</v>
      </c>
      <c r="S43" s="10">
        <f t="shared" si="7"/>
        <v>2.7949999999999995</v>
      </c>
      <c r="T43" s="12">
        <f t="shared" si="8"/>
        <v>1.2</v>
      </c>
      <c r="U43" s="43">
        <f t="shared" si="9"/>
        <v>13.415999999999997</v>
      </c>
      <c r="V43" s="44">
        <f t="shared" si="10"/>
        <v>10.620999999999997</v>
      </c>
      <c r="W43" s="50">
        <f t="shared" si="11"/>
        <v>4.8</v>
      </c>
      <c r="X43" s="42">
        <f t="shared" si="12"/>
        <v>17.887999999999995</v>
      </c>
      <c r="Y43" s="206"/>
      <c r="Z43" s="203" t="str">
        <f t="shared" si="13"/>
        <v>ENESUEDE</v>
      </c>
      <c r="AA43" s="207"/>
      <c r="AB43" s="11">
        <f t="shared" si="14"/>
        <v>1.1200000000000001</v>
      </c>
      <c r="AC43" s="10">
        <f>IF($C43&lt;&gt;"",(($G43*5)+AB43),"")</f>
        <v>17.62</v>
      </c>
      <c r="AD43" s="12">
        <f t="shared" si="15"/>
        <v>1</v>
      </c>
      <c r="AE43" s="16">
        <f t="shared" si="16"/>
        <v>70.48</v>
      </c>
      <c r="AF43" s="51">
        <f t="shared" si="17"/>
        <v>52.86</v>
      </c>
      <c r="AG43" s="50">
        <f t="shared" si="18"/>
        <v>4</v>
      </c>
      <c r="AH43" s="42">
        <f t="shared" si="19"/>
        <v>14.096</v>
      </c>
      <c r="AI43" s="207"/>
      <c r="AJ43" s="11">
        <f t="shared" si="20"/>
        <v>1.75</v>
      </c>
      <c r="AK43" s="10">
        <f>IF($C43&lt;&gt;"",(($G43*15)+AJ43),"")</f>
        <v>51.25</v>
      </c>
      <c r="AL43" s="10">
        <f t="shared" si="21"/>
        <v>0.9</v>
      </c>
      <c r="AM43" s="34">
        <f t="shared" si="22"/>
        <v>184.5</v>
      </c>
      <c r="AN43" s="44">
        <f t="shared" si="23"/>
        <v>133.25</v>
      </c>
      <c r="AO43" s="44">
        <f t="shared" si="24"/>
        <v>3.6</v>
      </c>
      <c r="AP43" s="42">
        <f t="shared" si="25"/>
        <v>12.3</v>
      </c>
    </row>
    <row r="44" spans="1:42" ht="18.75" x14ac:dyDescent="0.3">
      <c r="A44" s="95"/>
      <c r="B44" s="19" t="s">
        <v>22</v>
      </c>
      <c r="C44" s="11"/>
      <c r="D44" s="10"/>
      <c r="E44" s="12" t="str">
        <f t="shared" si="0"/>
        <v/>
      </c>
      <c r="F44" s="20">
        <v>1</v>
      </c>
      <c r="G44" s="23" t="str">
        <f t="shared" si="1"/>
        <v/>
      </c>
      <c r="H44" s="36" t="str">
        <f t="shared" si="2"/>
        <v/>
      </c>
      <c r="I44" s="126"/>
      <c r="J44" s="11">
        <f t="shared" si="3"/>
        <v>0.28000000000000003</v>
      </c>
      <c r="K44" s="10" t="str">
        <f t="shared" si="26"/>
        <v/>
      </c>
      <c r="L44" s="12">
        <f t="shared" si="4"/>
        <v>1.5</v>
      </c>
      <c r="M44" s="16" t="str">
        <f t="shared" si="27"/>
        <v/>
      </c>
      <c r="N44" s="41" t="str">
        <f t="shared" si="28"/>
        <v/>
      </c>
      <c r="O44" s="50" t="str">
        <f t="shared" si="29"/>
        <v/>
      </c>
      <c r="P44" s="42" t="str">
        <f t="shared" si="5"/>
        <v/>
      </c>
      <c r="Q44" s="151"/>
      <c r="R44" s="11">
        <f t="shared" si="6"/>
        <v>0.32</v>
      </c>
      <c r="S44" s="10" t="str">
        <f t="shared" si="7"/>
        <v/>
      </c>
      <c r="T44" s="12">
        <f t="shared" si="8"/>
        <v>1.2</v>
      </c>
      <c r="U44" s="43" t="str">
        <f t="shared" si="9"/>
        <v/>
      </c>
      <c r="V44" s="44" t="str">
        <f t="shared" si="10"/>
        <v/>
      </c>
      <c r="W44" s="50" t="str">
        <f t="shared" si="11"/>
        <v/>
      </c>
      <c r="X44" s="42" t="str">
        <f t="shared" si="12"/>
        <v/>
      </c>
      <c r="Y44" s="151"/>
      <c r="Z44" s="203" t="str">
        <f t="shared" si="13"/>
        <v>RETICULADOR ENESUEDE</v>
      </c>
      <c r="AA44" s="144"/>
      <c r="AB44" s="11">
        <f t="shared" si="14"/>
        <v>1.1200000000000001</v>
      </c>
      <c r="AC44" s="10" t="str">
        <f>IF($C44&lt;&gt;"",(($G44*5)+AB44),"")</f>
        <v/>
      </c>
      <c r="AD44" s="12">
        <f t="shared" si="15"/>
        <v>1</v>
      </c>
      <c r="AE44" s="16" t="str">
        <f t="shared" si="16"/>
        <v/>
      </c>
      <c r="AF44" s="51" t="str">
        <f t="shared" si="17"/>
        <v/>
      </c>
      <c r="AG44" s="50" t="str">
        <f t="shared" si="18"/>
        <v/>
      </c>
      <c r="AH44" s="42" t="str">
        <f t="shared" si="19"/>
        <v/>
      </c>
      <c r="AI44" s="144"/>
      <c r="AJ44" s="11">
        <f t="shared" si="20"/>
        <v>1.75</v>
      </c>
      <c r="AK44" s="10" t="str">
        <f>IF($C44&lt;&gt;"",(($G44*15)+AJ44),"")</f>
        <v/>
      </c>
      <c r="AL44" s="10">
        <f t="shared" si="21"/>
        <v>0.9</v>
      </c>
      <c r="AM44" s="34" t="str">
        <f t="shared" si="22"/>
        <v/>
      </c>
      <c r="AN44" s="44" t="str">
        <f t="shared" si="23"/>
        <v/>
      </c>
      <c r="AO44" s="44" t="str">
        <f t="shared" si="24"/>
        <v/>
      </c>
      <c r="AP44" s="42" t="str">
        <f t="shared" si="25"/>
        <v/>
      </c>
    </row>
    <row r="45" spans="1:42" ht="18.75" x14ac:dyDescent="0.3">
      <c r="A45" s="95"/>
      <c r="B45" s="19"/>
      <c r="C45" s="11"/>
      <c r="D45" s="10"/>
      <c r="E45" s="12" t="str">
        <f t="shared" si="0"/>
        <v/>
      </c>
      <c r="F45" s="20"/>
      <c r="G45" s="23" t="str">
        <f t="shared" si="1"/>
        <v/>
      </c>
      <c r="H45" s="36" t="str">
        <f t="shared" si="2"/>
        <v/>
      </c>
      <c r="I45" s="126"/>
      <c r="J45" s="11">
        <f t="shared" si="3"/>
        <v>0.28000000000000003</v>
      </c>
      <c r="K45" s="10" t="str">
        <f t="shared" si="26"/>
        <v/>
      </c>
      <c r="L45" s="12">
        <f t="shared" si="4"/>
        <v>1.5</v>
      </c>
      <c r="M45" s="16" t="str">
        <f t="shared" si="27"/>
        <v/>
      </c>
      <c r="N45" s="41" t="str">
        <f t="shared" si="28"/>
        <v/>
      </c>
      <c r="O45" s="50" t="str">
        <f t="shared" si="29"/>
        <v/>
      </c>
      <c r="P45" s="42" t="str">
        <f t="shared" si="5"/>
        <v/>
      </c>
      <c r="Q45" s="151"/>
      <c r="R45" s="11">
        <f t="shared" si="6"/>
        <v>0.32</v>
      </c>
      <c r="S45" s="10" t="str">
        <f t="shared" si="7"/>
        <v/>
      </c>
      <c r="T45" s="12">
        <f t="shared" si="8"/>
        <v>1.2</v>
      </c>
      <c r="U45" s="43" t="str">
        <f t="shared" si="9"/>
        <v/>
      </c>
      <c r="V45" s="44" t="str">
        <f t="shared" si="10"/>
        <v/>
      </c>
      <c r="W45" s="50" t="str">
        <f t="shared" si="11"/>
        <v/>
      </c>
      <c r="X45" s="42" t="str">
        <f t="shared" si="12"/>
        <v/>
      </c>
      <c r="Y45" s="151"/>
      <c r="Z45" s="203" t="str">
        <f t="shared" si="13"/>
        <v/>
      </c>
      <c r="AA45" s="144"/>
      <c r="AB45" s="11">
        <f t="shared" si="14"/>
        <v>1.1200000000000001</v>
      </c>
      <c r="AC45" s="10" t="str">
        <f>IF($C45&lt;&gt;"",(($G45*5)+AB45),"")</f>
        <v/>
      </c>
      <c r="AD45" s="12">
        <f t="shared" si="15"/>
        <v>1</v>
      </c>
      <c r="AE45" s="16" t="str">
        <f t="shared" si="16"/>
        <v/>
      </c>
      <c r="AF45" s="51" t="str">
        <f t="shared" si="17"/>
        <v/>
      </c>
      <c r="AG45" s="50" t="str">
        <f t="shared" si="18"/>
        <v/>
      </c>
      <c r="AH45" s="42" t="str">
        <f t="shared" si="19"/>
        <v/>
      </c>
      <c r="AI45" s="144"/>
      <c r="AJ45" s="11">
        <f t="shared" si="20"/>
        <v>1.75</v>
      </c>
      <c r="AK45" s="10" t="str">
        <f>IF($C45&lt;&gt;"",(($G45*15)+AJ45),"")</f>
        <v/>
      </c>
      <c r="AL45" s="10">
        <f t="shared" si="21"/>
        <v>0.9</v>
      </c>
      <c r="AM45" s="34" t="str">
        <f t="shared" si="22"/>
        <v/>
      </c>
      <c r="AN45" s="44" t="str">
        <f t="shared" si="23"/>
        <v/>
      </c>
      <c r="AO45" s="44" t="str">
        <f t="shared" si="24"/>
        <v/>
      </c>
      <c r="AP45" s="42" t="str">
        <f t="shared" si="25"/>
        <v/>
      </c>
    </row>
    <row r="46" spans="1:42" ht="18.75" x14ac:dyDescent="0.3">
      <c r="A46" s="95"/>
      <c r="B46" s="19" t="s">
        <v>23</v>
      </c>
      <c r="C46" s="11">
        <v>3.5</v>
      </c>
      <c r="D46" s="10">
        <v>4</v>
      </c>
      <c r="E46" s="12">
        <f t="shared" si="0"/>
        <v>14</v>
      </c>
      <c r="F46" s="20">
        <v>1</v>
      </c>
      <c r="G46" s="23">
        <f t="shared" si="1"/>
        <v>3.5</v>
      </c>
      <c r="H46" s="36">
        <f t="shared" si="2"/>
        <v>14</v>
      </c>
      <c r="I46" s="126"/>
      <c r="J46" s="11">
        <f t="shared" si="3"/>
        <v>0.28000000000000003</v>
      </c>
      <c r="K46" s="10">
        <f t="shared" si="26"/>
        <v>1.155</v>
      </c>
      <c r="L46" s="12">
        <f t="shared" si="4"/>
        <v>1.5</v>
      </c>
      <c r="M46" s="16">
        <f t="shared" si="27"/>
        <v>6.93</v>
      </c>
      <c r="N46" s="41">
        <f t="shared" si="28"/>
        <v>5.7749999999999995</v>
      </c>
      <c r="O46" s="50">
        <f t="shared" si="29"/>
        <v>6</v>
      </c>
      <c r="P46" s="42">
        <f t="shared" si="5"/>
        <v>27.72</v>
      </c>
      <c r="Q46" s="151"/>
      <c r="R46" s="11">
        <f t="shared" si="6"/>
        <v>0.32</v>
      </c>
      <c r="S46" s="10">
        <f t="shared" si="7"/>
        <v>2.9449999999999998</v>
      </c>
      <c r="T46" s="12">
        <f t="shared" si="8"/>
        <v>1.2</v>
      </c>
      <c r="U46" s="43">
        <f t="shared" si="9"/>
        <v>14.135999999999999</v>
      </c>
      <c r="V46" s="44">
        <f t="shared" si="10"/>
        <v>11.190999999999999</v>
      </c>
      <c r="W46" s="50">
        <f t="shared" si="11"/>
        <v>4.8</v>
      </c>
      <c r="X46" s="42">
        <f t="shared" si="12"/>
        <v>18.847999999999999</v>
      </c>
      <c r="Y46" s="151"/>
      <c r="Z46" s="203" t="str">
        <f t="shared" si="13"/>
        <v>ENEGLASS</v>
      </c>
      <c r="AA46" s="144"/>
      <c r="AB46" s="11">
        <f t="shared" si="14"/>
        <v>1.1200000000000001</v>
      </c>
      <c r="AC46" s="10">
        <f>IF($C46&lt;&gt;"",(($G46*5)+AB46),"")</f>
        <v>18.62</v>
      </c>
      <c r="AD46" s="12">
        <f t="shared" si="15"/>
        <v>1</v>
      </c>
      <c r="AE46" s="16">
        <f t="shared" si="16"/>
        <v>74.48</v>
      </c>
      <c r="AF46" s="51">
        <f t="shared" si="17"/>
        <v>55.86</v>
      </c>
      <c r="AG46" s="50">
        <f t="shared" si="18"/>
        <v>4</v>
      </c>
      <c r="AH46" s="42">
        <f t="shared" si="19"/>
        <v>14.896000000000001</v>
      </c>
      <c r="AI46" s="144"/>
      <c r="AJ46" s="11">
        <f t="shared" si="20"/>
        <v>1.75</v>
      </c>
      <c r="AK46" s="10">
        <f>IF($C46&lt;&gt;"",(($G46*15)+AJ46),"")</f>
        <v>54.25</v>
      </c>
      <c r="AL46" s="10">
        <f t="shared" si="21"/>
        <v>0.9</v>
      </c>
      <c r="AM46" s="34">
        <f t="shared" si="22"/>
        <v>195.3</v>
      </c>
      <c r="AN46" s="44">
        <f t="shared" si="23"/>
        <v>141.05000000000001</v>
      </c>
      <c r="AO46" s="44">
        <f t="shared" si="24"/>
        <v>3.6</v>
      </c>
      <c r="AP46" s="42">
        <f t="shared" si="25"/>
        <v>13.020000000000001</v>
      </c>
    </row>
    <row r="47" spans="1:42" ht="19.5" thickBot="1" x14ac:dyDescent="0.35">
      <c r="A47" s="99"/>
      <c r="B47" s="100"/>
      <c r="C47" s="13"/>
      <c r="D47" s="14"/>
      <c r="E47" s="15" t="str">
        <f t="shared" si="0"/>
        <v/>
      </c>
      <c r="F47" s="21"/>
      <c r="G47" s="24" t="str">
        <f t="shared" si="1"/>
        <v/>
      </c>
      <c r="H47" s="37" t="str">
        <f t="shared" si="2"/>
        <v/>
      </c>
      <c r="I47" s="127"/>
      <c r="J47" s="13">
        <f t="shared" si="3"/>
        <v>0.28000000000000003</v>
      </c>
      <c r="K47" s="14" t="str">
        <f t="shared" si="26"/>
        <v/>
      </c>
      <c r="L47" s="15">
        <f t="shared" si="4"/>
        <v>1.5</v>
      </c>
      <c r="M47" s="17"/>
      <c r="N47" s="101" t="str">
        <f t="shared" si="28"/>
        <v/>
      </c>
      <c r="O47" s="105" t="str">
        <f t="shared" si="29"/>
        <v/>
      </c>
      <c r="P47" s="102" t="str">
        <f t="shared" si="5"/>
        <v/>
      </c>
      <c r="Q47" s="152"/>
      <c r="R47" s="13">
        <f t="shared" si="6"/>
        <v>0.32</v>
      </c>
      <c r="S47" s="14" t="str">
        <f t="shared" si="7"/>
        <v/>
      </c>
      <c r="T47" s="15">
        <f t="shared" si="8"/>
        <v>1.2</v>
      </c>
      <c r="U47" s="103" t="str">
        <f t="shared" si="9"/>
        <v/>
      </c>
      <c r="V47" s="104" t="str">
        <f t="shared" si="10"/>
        <v/>
      </c>
      <c r="W47" s="105" t="str">
        <f t="shared" si="11"/>
        <v/>
      </c>
      <c r="X47" s="102" t="str">
        <f t="shared" si="12"/>
        <v/>
      </c>
      <c r="Y47" s="152"/>
      <c r="Z47" s="208" t="str">
        <f t="shared" si="13"/>
        <v/>
      </c>
      <c r="AA47" s="172"/>
      <c r="AB47" s="13">
        <f t="shared" si="14"/>
        <v>1.1200000000000001</v>
      </c>
      <c r="AC47" s="14" t="str">
        <f>IF($C47&lt;&gt;"",(($G47*5)+AB47),"")</f>
        <v/>
      </c>
      <c r="AD47" s="15">
        <f t="shared" si="15"/>
        <v>1</v>
      </c>
      <c r="AE47" s="17" t="str">
        <f t="shared" si="16"/>
        <v/>
      </c>
      <c r="AF47" s="106" t="str">
        <f t="shared" si="17"/>
        <v/>
      </c>
      <c r="AG47" s="105" t="str">
        <f t="shared" si="18"/>
        <v/>
      </c>
      <c r="AH47" s="102" t="str">
        <f t="shared" si="19"/>
        <v/>
      </c>
      <c r="AI47" s="172"/>
      <c r="AJ47" s="13">
        <f t="shared" si="20"/>
        <v>1.75</v>
      </c>
      <c r="AK47" s="14" t="str">
        <f>IF($C47&lt;&gt;"",(($G47*15)+AJ47),"")</f>
        <v/>
      </c>
      <c r="AL47" s="14">
        <f t="shared" si="21"/>
        <v>0.9</v>
      </c>
      <c r="AM47" s="107" t="str">
        <f t="shared" si="22"/>
        <v/>
      </c>
      <c r="AN47" s="104" t="str">
        <f t="shared" si="23"/>
        <v/>
      </c>
      <c r="AO47" s="104" t="str">
        <f t="shared" si="24"/>
        <v/>
      </c>
      <c r="AP47" s="102" t="str">
        <f t="shared" si="25"/>
        <v/>
      </c>
    </row>
  </sheetData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PINTURAS PARA SUELOS   ABRIL18</vt:lpstr>
      <vt:lpstr>PIGMENTOS</vt:lpstr>
      <vt:lpstr>INDUSTRIAL ABRIL 2018</vt:lpstr>
      <vt:lpstr>ACRILICAS ALTA CALIDAD-  (2)</vt:lpstr>
      <vt:lpstr>ENEKRIL FALLAS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Ramon</cp:lastModifiedBy>
  <cp:lastPrinted>2018-04-24T18:37:26Z</cp:lastPrinted>
  <dcterms:created xsi:type="dcterms:W3CDTF">2014-11-25T19:46:24Z</dcterms:created>
  <dcterms:modified xsi:type="dcterms:W3CDTF">2020-12-01T01:11:51Z</dcterms:modified>
</cp:coreProperties>
</file>